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A145DEE_F66F_4ADC_8CE5_38BF43BF697E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9CFA120_5FC1_4ACD_A9F4_51CC159105FA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F0F0F2F2_6B0B_46F3_97EF_06EC5C7DBFC2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<sst xmlns="http://schemas.openxmlformats.org/spreadsheetml/2006/main" count="184" uniqueCount="75">
  <si>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</si>
  <si>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</si>
  <si>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</si>
  <si>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</si>
  <si>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</si>
  <si>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</si>
  <si>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</si>
  <si>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</si>
  <si>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</si>
  <si>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</si>
  <si>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</si>
  <si>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</si>
  <si>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</si>
  <si>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</si>
  <si>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</si>
  <si>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</si>
  <si>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</si>
  <si>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</si>
  <si>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</si>
  <si>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</si>
  <si>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</si>
  <si>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</si>
  <si>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</si>
  <si>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</si>
  <si>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</si>
  <si>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</si>
  <si>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</si>
  <si>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</si>
  <si>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</si>
  <si>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</si>
  <si>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</si>
  <si>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</si>
  <si>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</si>
  <si>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</si>
  <si>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</si>
  <si>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</si>
  <si>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</si>
  <si>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</si>
  <si>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</si>
  <si>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</si>
  <si>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</si>
  <si>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</si>
  <si>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</si>
  <si>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</si>
  <si>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</si>
  <si>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</si>
  <si>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</si>
  <si>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</si>
  <si>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</si>
  <si>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</si>
  <si>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</si>
  <si>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</si>
  <si>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</si>
  <si>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</si>
  <si>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</si>
  <si>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</si>
  <si>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</si>
  <si>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</si>
  <si>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</si>
  <si>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</si>
  <si>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</si>
  <si>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</si>
  <si>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</si>
  <si>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</si>
  <si>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</si>
  <si>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</si>
  <si>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</si>
  <si>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</si>
  <si>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</si>
  <si>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План на січень-квітень, з урахуванням змін тис. грн.</t>
  </si>
  <si>
    <t xml:space="preserve">План на январь-апрель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</si>
  <si>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29 апреля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</si>
  <si>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29 апреля </t>
    </r>
    <r>
      <rPr>
        <sz val="11"/>
        <rFont val="Times New Roman"/>
        <family val="1"/>
      </rPr>
      <t>тыс. грн.</t>
    </r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</si>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</sst>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pane xSplit="1" ySplit="4" topLeftCell="B5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" sqref="C3:C4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68" t="s">
        <v>73</v>
      </c>
      <c r="B1" s="68"/>
      <c r="C1" s="68"/>
      <c r="D1" s="68"/>
      <c r="E1" s="68"/>
      <c r="F1" s="68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31.5" customHeight="1">
      <c r="A3" s="69"/>
      <c r="B3" s="69" t="s">
        <v>64</v>
      </c>
      <c r="C3" s="69" t="s">
        <v>69</v>
      </c>
      <c r="D3" s="70" t="s">
        <v>71</v>
      </c>
      <c r="E3" s="69" t="s">
        <v>65</v>
      </c>
      <c r="F3" s="69" t="s">
        <v>15</v>
      </c>
    </row>
    <row r="4" spans="1:6" s="1" customFormat="1" ht="86.25" customHeight="1">
      <c r="A4" s="69"/>
      <c r="B4" s="69"/>
      <c r="C4" s="69"/>
      <c r="D4" s="70"/>
      <c r="E4" s="69"/>
      <c r="F4" s="69"/>
    </row>
    <row r="5" spans="1:6" s="2" customFormat="1" ht="16.5" customHeight="1">
      <c r="A5" s="17" t="s">
        <v>3</v>
      </c>
      <c r="B5" s="18">
        <f>B6+B13</f>
        <v>723104.333</v>
      </c>
      <c r="C5" s="18">
        <f>C6+C13</f>
        <v>220351.598</v>
      </c>
      <c r="D5" s="18">
        <f>D6+D13</f>
        <v>209114.833</v>
      </c>
      <c r="E5" s="19">
        <f>SUM(D5)/B5*100</f>
        <v>28.919040234820446</v>
      </c>
      <c r="F5" s="19">
        <f>SUM(D5)/C5*100</f>
        <v>94.90052938032245</v>
      </c>
    </row>
    <row r="6" spans="1:6" s="14" customFormat="1" ht="16.5" customHeight="1">
      <c r="A6" s="30" t="s">
        <v>32</v>
      </c>
      <c r="B6" s="25">
        <v>686763.894</v>
      </c>
      <c r="C6" s="25">
        <v>220344.098</v>
      </c>
      <c r="D6" s="25">
        <v>209114.833</v>
      </c>
      <c r="E6" s="20">
        <f>SUM(D6)/B6*100</f>
        <v>30.44930504165381</v>
      </c>
      <c r="F6" s="20">
        <f>SUM(D6)/C6*100</f>
        <v>94.90375957335604</v>
      </c>
    </row>
    <row r="7" spans="1:6" s="3" customFormat="1" ht="14.25" customHeight="1">
      <c r="A7" s="12" t="s">
        <v>1</v>
      </c>
      <c r="B7" s="11">
        <v>401715.273</v>
      </c>
      <c r="C7" s="11">
        <v>120186.961</v>
      </c>
      <c r="D7" s="11">
        <v>119445.879</v>
      </c>
      <c r="E7" s="20">
        <f>SUM(D7)/B7*100</f>
        <v>29.733965081282832</v>
      </c>
      <c r="F7" s="20">
        <f aca="true" t="shared" si="0" ref="F7:F73">SUM(D7)/C7*100</f>
        <v>99.38339234652918</v>
      </c>
    </row>
    <row r="8" spans="1:6" s="3" customFormat="1" ht="15">
      <c r="A8" s="12" t="s">
        <v>27</v>
      </c>
      <c r="B8" s="11">
        <v>88410.024</v>
      </c>
      <c r="C8" s="11">
        <v>26773.191</v>
      </c>
      <c r="D8" s="11">
        <v>26642.094</v>
      </c>
      <c r="E8" s="20">
        <f>SUM(D8)/B8*100</f>
        <v>30.134698300726626</v>
      </c>
      <c r="F8" s="20">
        <f t="shared" si="0"/>
        <v>99.51034226738233</v>
      </c>
    </row>
    <row r="9" spans="1:6" s="3" customFormat="1" ht="15">
      <c r="A9" s="12" t="s">
        <v>4</v>
      </c>
      <c r="B9" s="11">
        <v>153.271</v>
      </c>
      <c r="C9" s="11">
        <v>9.979</v>
      </c>
      <c r="D9" s="11">
        <v>6.933</v>
      </c>
      <c r="E9" s="20">
        <f>SUM(D9)/B9*100</f>
        <v>4.523360583541571</v>
      </c>
      <c r="F9" s="20"/>
    </row>
    <row r="10" spans="1:6" s="3" customFormat="1" ht="15">
      <c r="A10" s="12" t="s">
        <v>5</v>
      </c>
      <c r="B10" s="11">
        <v>47933.507</v>
      </c>
      <c r="C10" s="11">
        <v>12763.281</v>
      </c>
      <c r="D10" s="11">
        <v>12085.143</v>
      </c>
      <c r="E10" s="20">
        <f>SUM(D10)/B10*100</f>
        <v>25.212307123699507</v>
      </c>
      <c r="F10" s="20">
        <f t="shared" si="0"/>
        <v>94.68680506211528</v>
      </c>
    </row>
    <row r="11" spans="1:6" s="3" customFormat="1" ht="15">
      <c r="A11" s="12" t="s">
        <v>29</v>
      </c>
      <c r="B11" s="11">
        <v>92734.871</v>
      </c>
      <c r="C11" s="11">
        <v>44735.603</v>
      </c>
      <c r="D11" s="11">
        <v>40273.074</v>
      </c>
      <c r="E11" s="20">
        <f>SUM(D11)/B11*100</f>
        <v>43.42818787120543</v>
      </c>
      <c r="F11" s="20">
        <f t="shared" si="0"/>
        <v>90.02465888299304</v>
      </c>
    </row>
    <row r="12" spans="1:6" s="3" customFormat="1" ht="15">
      <c r="A12" s="12" t="s">
        <v>13</v>
      </c>
      <c r="B12" s="11">
        <f>SUM(B6)-B7-B8-B9-B10-B11</f>
        <v>55816.94799999996</v>
      </c>
      <c r="C12" s="11">
        <f>SUM(C6)-C7-C8-C9-C10-C11</f>
        <v>15875.082999999984</v>
      </c>
      <c r="D12" s="11">
        <f>SUM(D6)-D7-D8-D9-D10-D11</f>
        <v>10661.710000000014</v>
      </c>
      <c r="E12" s="20">
        <f>SUM(D12)/B12*100</f>
        <v>19.101205605150646</v>
      </c>
      <c r="F12" s="20">
        <f t="shared" si="0"/>
        <v>67.16002681686783</v>
      </c>
    </row>
    <row r="13" spans="1:6" s="3" customFormat="1" ht="15">
      <c r="A13" s="30" t="s">
        <v>14</v>
      </c>
      <c r="B13" s="25">
        <f>36340.439</f>
        <v>36340.439</v>
      </c>
      <c r="C13" s="25">
        <v>7.5</v>
      </c>
      <c r="D13" s="25"/>
      <c r="E13" s="20">
        <f>SUM(D13)/B13*100</f>
        <v>0</v>
      </c>
      <c r="F13" s="20">
        <f t="shared" si="0"/>
        <v>0</v>
      </c>
    </row>
    <row r="14" spans="1:6" s="2" customFormat="1" ht="14.25">
      <c r="A14" s="17" t="s">
        <v>6</v>
      </c>
      <c r="B14" s="18">
        <f>B15+B22</f>
        <v>390165.85000000003</v>
      </c>
      <c r="C14" s="18">
        <f>C15+C22</f>
        <v>121855.846</v>
      </c>
      <c r="D14" s="18">
        <f>D15+D22</f>
        <v>111792.67000000001</v>
      </c>
      <c r="E14" s="19">
        <f>SUM(D14)/B14*100</f>
        <v>28.65260247661347</v>
      </c>
      <c r="F14" s="19">
        <f t="shared" si="0"/>
        <v>91.7417371998714</v>
      </c>
    </row>
    <row r="15" spans="1:6" s="14" customFormat="1" ht="15">
      <c r="A15" s="30" t="s">
        <v>31</v>
      </c>
      <c r="B15" s="25">
        <f>349358.412+25271+830.938</f>
        <v>375460.35000000003</v>
      </c>
      <c r="C15" s="25">
        <f>113237.133+8396.6+222.113</f>
        <v>121855.846</v>
      </c>
      <c r="D15" s="25">
        <f>103396.07+8396.6</f>
        <v>111792.67000000001</v>
      </c>
      <c r="E15" s="20">
        <f>SUM(D15)/B15*100</f>
        <v>29.774827088932295</v>
      </c>
      <c r="F15" s="20">
        <f>SUM(D15)/C15*100</f>
        <v>91.7417371998714</v>
      </c>
    </row>
    <row r="16" spans="1:6" s="3" customFormat="1" ht="15">
      <c r="A16" s="12" t="s">
        <v>1</v>
      </c>
      <c r="B16" s="11">
        <v>221602.052</v>
      </c>
      <c r="C16" s="11">
        <v>67662.832</v>
      </c>
      <c r="D16" s="11">
        <v>64755.366</v>
      </c>
      <c r="E16" s="20">
        <f>SUM(D16)/B16*100</f>
        <v>29.22146497091101</v>
      </c>
      <c r="F16" s="20">
        <f t="shared" si="0"/>
        <v>95.70300870646385</v>
      </c>
    </row>
    <row r="17" spans="1:6" s="3" customFormat="1" ht="15">
      <c r="A17" s="12" t="s">
        <v>27</v>
      </c>
      <c r="B17" s="11">
        <v>48752.452</v>
      </c>
      <c r="C17" s="11">
        <v>14835.122</v>
      </c>
      <c r="D17" s="11">
        <v>14093.111</v>
      </c>
      <c r="E17" s="20">
        <f>SUM(D17)/B17*100</f>
        <v>28.907491668316503</v>
      </c>
      <c r="F17" s="20">
        <f t="shared" si="0"/>
        <v>94.99828178022399</v>
      </c>
    </row>
    <row r="18" spans="1:6" s="3" customFormat="1" ht="15">
      <c r="A18" s="12" t="s">
        <v>4</v>
      </c>
      <c r="B18" s="11">
        <v>15177.439</v>
      </c>
      <c r="C18" s="11">
        <v>4693.495</v>
      </c>
      <c r="D18" s="11">
        <f>3853.354+66.374</f>
        <v>3919.7279999999996</v>
      </c>
      <c r="E18" s="20">
        <f>SUM(D18)/B18*100</f>
        <v>25.826017156122315</v>
      </c>
      <c r="F18" s="20">
        <f t="shared" si="0"/>
        <v>83.5140550911421</v>
      </c>
    </row>
    <row r="19" spans="1:6" s="3" customFormat="1" ht="15">
      <c r="A19" s="12" t="s">
        <v>5</v>
      </c>
      <c r="B19" s="11">
        <v>6270.712</v>
      </c>
      <c r="C19" s="11">
        <v>2319.402</v>
      </c>
      <c r="D19" s="11">
        <f>1556.058+129.311</f>
        <v>1685.369</v>
      </c>
      <c r="E19" s="20">
        <f>SUM(D19)/B19*100</f>
        <v>26.876836314600318</v>
      </c>
      <c r="F19" s="20">
        <f t="shared" si="0"/>
        <v>72.66394527554947</v>
      </c>
    </row>
    <row r="20" spans="1:6" s="3" customFormat="1" ht="15">
      <c r="A20" s="12" t="s">
        <v>29</v>
      </c>
      <c r="B20" s="11">
        <v>36131.055</v>
      </c>
      <c r="C20" s="11">
        <v>16645.28</v>
      </c>
      <c r="D20" s="11">
        <v>14315.735</v>
      </c>
      <c r="E20" s="20">
        <f>SUM(D20)/B20*100</f>
        <v>39.62169109094656</v>
      </c>
      <c r="F20" s="20">
        <f t="shared" si="0"/>
        <v>86.00477132256113</v>
      </c>
    </row>
    <row r="21" spans="1:6" s="3" customFormat="1" ht="15">
      <c r="A21" s="51" t="s">
        <v>13</v>
      </c>
      <c r="B21" s="11">
        <f>SUM(B15)-B16-B17-B18-B19-B20</f>
        <v>47526.64000000005</v>
      </c>
      <c r="C21" s="11">
        <f>SUM(C15)-C16-C17-C18-C19-C20</f>
        <v>15699.715000000004</v>
      </c>
      <c r="D21" s="11">
        <f>SUM(D15)-D16-D17-D18-D19-D20</f>
        <v>13023.361000000015</v>
      </c>
      <c r="E21" s="20">
        <f>SUM(D21)/B21*100</f>
        <v>27.402233778781753</v>
      </c>
      <c r="F21" s="20">
        <f t="shared" si="0"/>
        <v>82.95284978103113</v>
      </c>
    </row>
    <row r="22" spans="1:6" s="3" customFormat="1" ht="15">
      <c r="A22" s="52" t="s">
        <v>14</v>
      </c>
      <c r="B22" s="25">
        <v>14705.5</v>
      </c>
      <c r="C22" s="25"/>
      <c r="D22" s="25"/>
      <c r="E22" s="20">
        <f>SUM(D22)/B22*100</f>
        <v>0</v>
      </c>
      <c r="F22" s="20" t="e">
        <f t="shared" si="0"/>
        <v>#DIV/0!</v>
      </c>
    </row>
    <row r="23" spans="1:6" s="2" customFormat="1" ht="28.5">
      <c r="A23" s="17" t="s">
        <v>26</v>
      </c>
      <c r="B23" s="18">
        <f>B24+B34</f>
        <v>686839.8130000001</v>
      </c>
      <c r="C23" s="18">
        <f>C24+C34</f>
        <v>296155.63</v>
      </c>
      <c r="D23" s="18">
        <f>D24+D34</f>
        <v>270578.674</v>
      </c>
      <c r="E23" s="19">
        <f>SUM(D23)/B23*100</f>
        <v>39.394727690312266</v>
      </c>
      <c r="F23" s="19">
        <f t="shared" si="0"/>
        <v>91.36367726657771</v>
      </c>
    </row>
    <row r="24" spans="1:6" s="14" customFormat="1" ht="15">
      <c r="A24" s="30" t="s">
        <v>31</v>
      </c>
      <c r="B24" s="25">
        <v>682897.077</v>
      </c>
      <c r="C24" s="25">
        <v>296155.63</v>
      </c>
      <c r="D24" s="25">
        <v>270578.674</v>
      </c>
      <c r="E24" s="20">
        <f>SUM(D24)/B24*100</f>
        <v>39.62217486545194</v>
      </c>
      <c r="F24" s="20">
        <f>SUM(D24)/C24*100</f>
        <v>91.36367726657771</v>
      </c>
    </row>
    <row r="25" spans="1:6" s="3" customFormat="1" ht="15">
      <c r="A25" s="12" t="s">
        <v>1</v>
      </c>
      <c r="B25" s="11">
        <f>14660.587+636.762</f>
        <v>15297.349</v>
      </c>
      <c r="C25" s="11">
        <v>4759.836</v>
      </c>
      <c r="D25" s="11">
        <v>4531.222</v>
      </c>
      <c r="E25" s="20">
        <f>SUM(D25)/B25*100</f>
        <v>29.620962429503304</v>
      </c>
      <c r="F25" s="20">
        <f t="shared" si="0"/>
        <v>95.19701939310514</v>
      </c>
    </row>
    <row r="26" spans="1:6" s="3" customFormat="1" ht="15">
      <c r="A26" s="12" t="s">
        <v>27</v>
      </c>
      <c r="B26" s="11">
        <f>3215.852+140.256</f>
        <v>3356.1079999999997</v>
      </c>
      <c r="C26" s="11">
        <v>1039.276</v>
      </c>
      <c r="D26" s="11">
        <v>987.556</v>
      </c>
      <c r="E26" s="20">
        <f>SUM(D26)/B26*100</f>
        <v>29.42563230980648</v>
      </c>
      <c r="F26" s="20">
        <f t="shared" si="0"/>
        <v>95.02345863851373</v>
      </c>
    </row>
    <row r="27" spans="1:6" s="3" customFormat="1" ht="15">
      <c r="A27" s="12" t="s">
        <v>4</v>
      </c>
      <c r="B27" s="11">
        <v>72.57</v>
      </c>
      <c r="C27" s="11">
        <v>17.2</v>
      </c>
      <c r="D27" s="11">
        <v>17.2</v>
      </c>
      <c r="E27" s="20">
        <f>SUM(D27)/B27*100</f>
        <v>23.701253961692164</v>
      </c>
      <c r="F27" s="20">
        <f t="shared" si="0"/>
        <v>100</v>
      </c>
    </row>
    <row r="28" spans="1:6" s="3" customFormat="1" ht="15">
      <c r="A28" s="12" t="s">
        <v>5</v>
      </c>
      <c r="B28" s="11">
        <v>259.017</v>
      </c>
      <c r="C28" s="11">
        <v>77.238</v>
      </c>
      <c r="D28" s="11">
        <v>77.238</v>
      </c>
      <c r="E28" s="20">
        <f>SUM(D28)/B28*100</f>
        <v>29.819664346355644</v>
      </c>
      <c r="F28" s="20">
        <f t="shared" si="0"/>
        <v>100</v>
      </c>
    </row>
    <row r="29" spans="1:6" s="3" customFormat="1" ht="15">
      <c r="A29" s="12" t="s">
        <v>29</v>
      </c>
      <c r="B29" s="11">
        <v>1309.543</v>
      </c>
      <c r="C29" s="11">
        <v>712.001</v>
      </c>
      <c r="D29" s="11">
        <v>531.264</v>
      </c>
      <c r="E29" s="20">
        <f>SUM(D29)/B29*100</f>
        <v>40.56865639387176</v>
      </c>
      <c r="F29" s="20">
        <f t="shared" si="0"/>
        <v>74.61562553985178</v>
      </c>
    </row>
    <row r="30" spans="1:6" s="3" customFormat="1" ht="15">
      <c r="A30" s="12" t="s">
        <v>13</v>
      </c>
      <c r="B30" s="11">
        <f>SUM(B24)-B25-B26-B27-B28-B29</f>
        <v>662602.4900000001</v>
      </c>
      <c r="C30" s="11">
        <f>SUM(C24)-C25-C26-C27-C28-C29</f>
        <v>289550.07899999997</v>
      </c>
      <c r="D30" s="11">
        <f>SUM(D24)-D25-D26-D27-D28-D29</f>
        <v>264434.19399999996</v>
      </c>
      <c r="E30" s="20">
        <f>SUM(D30)/B30*100</f>
        <v>39.90842141266326</v>
      </c>
      <c r="F30" s="20">
        <f t="shared" si="0"/>
        <v>91.32589254102741</v>
      </c>
    </row>
    <row r="31" spans="1:6" s="3" customFormat="1" ht="15">
      <c r="A31" s="12" t="s">
        <v>18</v>
      </c>
      <c r="B31" s="11">
        <f>SUM(B32:B33)</f>
        <v>639599.8</v>
      </c>
      <c r="C31" s="11">
        <f>SUM(C32:C33)</f>
        <v>282824.381</v>
      </c>
      <c r="D31" s="11">
        <f>SUM(D32:D33)</f>
        <v>258822.45500000002</v>
      </c>
      <c r="E31" s="20">
        <f>SUM(D31)/B31*100</f>
        <v>40.46631268490078</v>
      </c>
      <c r="F31" s="20">
        <f>SUM(D31)/C31*100</f>
        <v>91.51348765791165</v>
      </c>
    </row>
    <row r="32" spans="1:6" s="3" customFormat="1" ht="30">
      <c r="A32" s="13" t="s">
        <v>22</v>
      </c>
      <c r="B32" s="11">
        <v>424514.7</v>
      </c>
      <c r="C32" s="11">
        <v>143157.422</v>
      </c>
      <c r="D32" s="67">
        <v>143157.35</v>
      </c>
      <c r="E32" s="20">
        <f>SUM(D32)/B32*100</f>
        <v>33.72258958288135</v>
      </c>
      <c r="F32" s="20">
        <f>SUM(D32)/C32*100</f>
        <v>99.99994970571629</v>
      </c>
    </row>
    <row r="33" spans="1:6" s="3" customFormat="1" ht="15">
      <c r="A33" s="13" t="s">
        <v>19</v>
      </c>
      <c r="B33" s="11">
        <v>215085.1</v>
      </c>
      <c r="C33" s="11">
        <v>139666.959</v>
      </c>
      <c r="D33" s="11">
        <v>115665.105</v>
      </c>
      <c r="E33" s="20">
        <f>SUM(D33)/B33*100</f>
        <v>53.77643779136723</v>
      </c>
      <c r="F33" s="20">
        <f>SUM(D33)/C33*100</f>
        <v>82.81493764033338</v>
      </c>
    </row>
    <row r="34" spans="1:6" s="3" customFormat="1" ht="15">
      <c r="A34" s="30" t="s">
        <v>14</v>
      </c>
      <c r="B34" s="25">
        <v>3942.736</v>
      </c>
      <c r="C34" s="25">
        <v>0</v>
      </c>
      <c r="D34" s="25">
        <v>0</v>
      </c>
      <c r="E34" s="20">
        <f>SUM(D34)/B34*100</f>
        <v>0</v>
      </c>
      <c r="F34" s="20" t="e">
        <f>SUM(D34)/C34*100</f>
        <v>#DIV/0!</v>
      </c>
    </row>
    <row r="35" spans="1:6" s="2" customFormat="1" ht="14.25">
      <c r="A35" s="17" t="s">
        <v>7</v>
      </c>
      <c r="B35" s="18">
        <f>B36+B41</f>
        <v>96848.568</v>
      </c>
      <c r="C35" s="18">
        <f>C36+C41</f>
        <v>28353.664</v>
      </c>
      <c r="D35" s="18">
        <f>D36+D41</f>
        <v>25472.007</v>
      </c>
      <c r="E35" s="19">
        <f>SUM(D35)/B35*100</f>
        <v>26.300860741689025</v>
      </c>
      <c r="F35" s="19">
        <f>SUM(D35)/C35*100</f>
        <v>89.83673856049082</v>
      </c>
    </row>
    <row r="36" spans="1:6" s="14" customFormat="1" ht="15">
      <c r="A36" s="30" t="s">
        <v>31</v>
      </c>
      <c r="B36" s="25">
        <v>87280</v>
      </c>
      <c r="C36" s="25">
        <v>28353.664</v>
      </c>
      <c r="D36" s="25">
        <v>25472.007</v>
      </c>
      <c r="E36" s="20">
        <f>SUM(D36)/B36*100</f>
        <v>29.184242667277726</v>
      </c>
      <c r="F36" s="20">
        <f t="shared" si="0"/>
        <v>89.83673856049082</v>
      </c>
    </row>
    <row r="37" spans="1:6" s="3" customFormat="1" ht="15">
      <c r="A37" s="12" t="s">
        <v>1</v>
      </c>
      <c r="B37" s="11">
        <v>40460.715</v>
      </c>
      <c r="C37" s="11">
        <v>11838.132</v>
      </c>
      <c r="D37" s="11">
        <v>11704.53</v>
      </c>
      <c r="E37" s="20">
        <f>SUM(D37)/B37*100</f>
        <v>28.928134364407555</v>
      </c>
      <c r="F37" s="20">
        <f>SUM(D37)/C37*100</f>
        <v>98.87142667441114</v>
      </c>
    </row>
    <row r="38" spans="1:6" s="3" customFormat="1" ht="15">
      <c r="A38" s="12" t="s">
        <v>27</v>
      </c>
      <c r="B38" s="11">
        <v>8901.357</v>
      </c>
      <c r="C38" s="11">
        <v>2630.284</v>
      </c>
      <c r="D38" s="11">
        <v>2599.975</v>
      </c>
      <c r="E38" s="20">
        <f>SUM(D38)/B38*100</f>
        <v>29.208748733479624</v>
      </c>
      <c r="F38" s="20">
        <f t="shared" si="0"/>
        <v>98.84769097177339</v>
      </c>
    </row>
    <row r="39" spans="1:6" s="3" customFormat="1" ht="15">
      <c r="A39" s="12" t="s">
        <v>29</v>
      </c>
      <c r="B39" s="11">
        <v>6464.382</v>
      </c>
      <c r="C39" s="11">
        <v>3236.03</v>
      </c>
      <c r="D39" s="11">
        <v>2810.431</v>
      </c>
      <c r="E39" s="20">
        <f>SUM(D39)/B39*100</f>
        <v>43.47563309222753</v>
      </c>
      <c r="F39" s="20">
        <f t="shared" si="0"/>
        <v>86.84811327459882</v>
      </c>
    </row>
    <row r="40" spans="1:6" s="3" customFormat="1" ht="15">
      <c r="A40" s="12" t="s">
        <v>13</v>
      </c>
      <c r="B40" s="11">
        <f>SUM(B36)-B37-B38-B39</f>
        <v>31453.546000000002</v>
      </c>
      <c r="C40" s="11">
        <f>SUM(C36)-C37-C38-C39</f>
        <v>10649.217999999999</v>
      </c>
      <c r="D40" s="11">
        <f>SUM(D36)-D37-D38-D39</f>
        <v>8357.071</v>
      </c>
      <c r="E40" s="20">
        <f>SUM(D40)/B40*100</f>
        <v>26.569567068844957</v>
      </c>
      <c r="F40" s="20">
        <f t="shared" si="0"/>
        <v>78.47591250362234</v>
      </c>
    </row>
    <row r="41" spans="1:6" s="3" customFormat="1" ht="15">
      <c r="A41" s="30" t="s">
        <v>14</v>
      </c>
      <c r="B41" s="25">
        <v>9568.568</v>
      </c>
      <c r="C41" s="25"/>
      <c r="D41" s="25"/>
      <c r="E41" s="20">
        <f>SUM(D41)/B41*100</f>
        <v>0</v>
      </c>
      <c r="F41" s="20" t="e">
        <f t="shared" si="0"/>
        <v>#DIV/0!</v>
      </c>
    </row>
    <row r="42" spans="1:6" s="2" customFormat="1" ht="14.25">
      <c r="A42" s="17" t="s">
        <v>8</v>
      </c>
      <c r="B42" s="18">
        <f>B43+B48</f>
        <v>54607.354999999996</v>
      </c>
      <c r="C42" s="18">
        <f>C43+C48</f>
        <v>17919.11</v>
      </c>
      <c r="D42" s="18">
        <f>D43+D48</f>
        <v>14207.133</v>
      </c>
      <c r="E42" s="19">
        <f>SUM(D42)/B42*100</f>
        <v>26.016885454349513</v>
      </c>
      <c r="F42" s="19">
        <f t="shared" si="0"/>
        <v>79.28481381050733</v>
      </c>
    </row>
    <row r="43" spans="1:6" s="14" customFormat="1" ht="15">
      <c r="A43" s="30" t="s">
        <v>31</v>
      </c>
      <c r="B43" s="25">
        <v>51069.062</v>
      </c>
      <c r="C43" s="25">
        <v>17919.11</v>
      </c>
      <c r="D43" s="25">
        <v>14207.133</v>
      </c>
      <c r="E43" s="20">
        <f>SUM(D43)/B43*100</f>
        <v>27.819451628071807</v>
      </c>
      <c r="F43" s="20">
        <f t="shared" si="0"/>
        <v>79.28481381050733</v>
      </c>
    </row>
    <row r="44" spans="1:6" s="3" customFormat="1" ht="15">
      <c r="A44" s="12" t="s">
        <v>1</v>
      </c>
      <c r="B44" s="11">
        <v>24685.189</v>
      </c>
      <c r="C44" s="11">
        <v>7489.884</v>
      </c>
      <c r="D44" s="11">
        <v>7202.997</v>
      </c>
      <c r="E44" s="20">
        <f>SUM(D44)/B44*100</f>
        <v>29.179428198828056</v>
      </c>
      <c r="F44" s="20">
        <f>SUM(D44)/C44*100</f>
        <v>96.16967365582698</v>
      </c>
    </row>
    <row r="45" spans="1:6" s="3" customFormat="1" ht="15">
      <c r="A45" s="12" t="s">
        <v>27</v>
      </c>
      <c r="B45" s="11">
        <v>5430.741</v>
      </c>
      <c r="C45" s="11">
        <v>1648.118</v>
      </c>
      <c r="D45" s="11">
        <v>1585.727</v>
      </c>
      <c r="E45" s="20">
        <f>SUM(D45)/B45*100</f>
        <v>29.19909087912681</v>
      </c>
      <c r="F45" s="20">
        <f t="shared" si="0"/>
        <v>96.21440940515183</v>
      </c>
    </row>
    <row r="46" spans="1:6" s="3" customFormat="1" ht="15">
      <c r="A46" s="12" t="s">
        <v>29</v>
      </c>
      <c r="B46" s="11">
        <v>4194.121</v>
      </c>
      <c r="C46" s="11">
        <v>2127.343</v>
      </c>
      <c r="D46" s="11">
        <v>1450.027</v>
      </c>
      <c r="E46" s="20">
        <f>SUM(D46)/B46*100</f>
        <v>34.57284613390982</v>
      </c>
      <c r="F46" s="20">
        <f t="shared" si="0"/>
        <v>68.16141073630347</v>
      </c>
    </row>
    <row r="47" spans="1:6" s="3" customFormat="1" ht="15">
      <c r="A47" s="12" t="s">
        <v>13</v>
      </c>
      <c r="B47" s="11">
        <f>SUM(B43)-B44-B45-B46</f>
        <v>16759.011</v>
      </c>
      <c r="C47" s="11">
        <f>SUM(C43)-C44-C45-C46</f>
        <v>6653.765</v>
      </c>
      <c r="D47" s="11">
        <f>SUM(D43)-D44-D45-D46</f>
        <v>3968.3819999999996</v>
      </c>
      <c r="E47" s="20">
        <f>SUM(D47)/B47*100</f>
        <v>23.679094189985317</v>
      </c>
      <c r="F47" s="20">
        <f t="shared" si="0"/>
        <v>59.64115053657591</v>
      </c>
    </row>
    <row r="48" spans="1:6" s="3" customFormat="1" ht="15">
      <c r="A48" s="30" t="s">
        <v>14</v>
      </c>
      <c r="B48" s="25">
        <v>3538.293</v>
      </c>
      <c r="C48" s="25"/>
      <c r="D48" s="25"/>
      <c r="E48" s="20">
        <f>SUM(D48)/B48*100</f>
        <v>0</v>
      </c>
      <c r="F48" s="20" t="e">
        <f t="shared" si="0"/>
        <v>#DIV/0!</v>
      </c>
    </row>
    <row r="49" spans="1:6" s="3" customFormat="1" ht="14.25">
      <c r="A49" s="17" t="s">
        <v>0</v>
      </c>
      <c r="B49" s="18">
        <f>B50+B55</f>
        <v>90568.01</v>
      </c>
      <c r="C49" s="18">
        <f>C50+C55</f>
        <v>24991.556</v>
      </c>
      <c r="D49" s="18">
        <f>D50+D55</f>
        <v>22832.862</v>
      </c>
      <c r="E49" s="19">
        <f>SUM(D49)/B49*100</f>
        <v>25.210736108698867</v>
      </c>
      <c r="F49" s="19">
        <f t="shared" si="0"/>
        <v>91.36230653265447</v>
      </c>
    </row>
    <row r="50" spans="1:6" s="3" customFormat="1" ht="15">
      <c r="A50" s="30" t="s">
        <v>31</v>
      </c>
      <c r="B50" s="25">
        <v>82568.01</v>
      </c>
      <c r="C50" s="25">
        <v>24991.556</v>
      </c>
      <c r="D50" s="25">
        <v>22832.862</v>
      </c>
      <c r="E50" s="20">
        <f>SUM(D50)/B50*100</f>
        <v>27.653399906331767</v>
      </c>
      <c r="F50" s="20">
        <f t="shared" si="0"/>
        <v>91.36230653265447</v>
      </c>
    </row>
    <row r="51" spans="1:6" s="3" customFormat="1" ht="15">
      <c r="A51" s="12" t="s">
        <v>1</v>
      </c>
      <c r="B51" s="11">
        <v>50916.2</v>
      </c>
      <c r="C51" s="11">
        <v>14916.42</v>
      </c>
      <c r="D51" s="11">
        <v>14688.233</v>
      </c>
      <c r="E51" s="20">
        <f>SUM(D51)/B51*100</f>
        <v>28.847857852706998</v>
      </c>
      <c r="F51" s="20">
        <f>SUM(D51)/C51*100</f>
        <v>98.47022945183897</v>
      </c>
    </row>
    <row r="52" spans="1:6" s="3" customFormat="1" ht="15">
      <c r="A52" s="12" t="s">
        <v>27</v>
      </c>
      <c r="B52" s="11">
        <v>11270.743</v>
      </c>
      <c r="C52" s="11">
        <v>3308.162</v>
      </c>
      <c r="D52" s="11">
        <v>3221.774</v>
      </c>
      <c r="E52" s="20">
        <f>SUM(D52)/B52*100</f>
        <v>28.585284927533174</v>
      </c>
      <c r="F52" s="20">
        <f t="shared" si="0"/>
        <v>97.38864058047943</v>
      </c>
    </row>
    <row r="53" spans="1:6" s="3" customFormat="1" ht="15">
      <c r="A53" s="12" t="s">
        <v>29</v>
      </c>
      <c r="B53" s="11">
        <v>4798.274</v>
      </c>
      <c r="C53" s="11">
        <v>2189.936</v>
      </c>
      <c r="D53" s="11">
        <v>1943.843</v>
      </c>
      <c r="E53" s="20">
        <f>SUM(D53)/B53*100</f>
        <v>40.51129635364716</v>
      </c>
      <c r="F53" s="20">
        <f t="shared" si="0"/>
        <v>88.76254831191413</v>
      </c>
    </row>
    <row r="54" spans="1:6" s="3" customFormat="1" ht="15">
      <c r="A54" s="12" t="s">
        <v>13</v>
      </c>
      <c r="B54" s="11">
        <f>SUM(B50)-B51-B52-B53</f>
        <v>15582.792999999994</v>
      </c>
      <c r="C54" s="11">
        <f>SUM(C50)-C51-C52-C53</f>
        <v>4577.0380000000005</v>
      </c>
      <c r="D54" s="11">
        <f>SUM(D50)-D51-D52-D53</f>
        <v>2979.0120000000015</v>
      </c>
      <c r="E54" s="20">
        <f>SUM(D54)/B54*100</f>
        <v>19.117317415433824</v>
      </c>
      <c r="F54" s="20">
        <f t="shared" si="0"/>
        <v>65.08602288204732</v>
      </c>
    </row>
    <row r="55" spans="1:6" s="3" customFormat="1" ht="15">
      <c r="A55" s="30" t="s">
        <v>14</v>
      </c>
      <c r="B55" s="25">
        <v>8000</v>
      </c>
      <c r="C55" s="25"/>
      <c r="D55" s="25"/>
      <c r="E55" s="20">
        <f>SUM(D55)/B55*100</f>
        <v>0</v>
      </c>
      <c r="F55" s="20" t="e">
        <f t="shared" si="0"/>
        <v>#DIV/0!</v>
      </c>
    </row>
    <row r="56" spans="1:6" s="3" customFormat="1" ht="14.25" customHeight="1">
      <c r="A56" s="21" t="s">
        <v>9</v>
      </c>
      <c r="B56" s="22">
        <f>B57+B60</f>
        <v>305789.555</v>
      </c>
      <c r="C56" s="22">
        <f>C57+C60</f>
        <v>39980.425</v>
      </c>
      <c r="D56" s="22">
        <f>D57+D60</f>
        <v>27886.121000000003</v>
      </c>
      <c r="E56" s="19">
        <f>SUM(D56)/B56*100</f>
        <v>9.119383099923084</v>
      </c>
      <c r="F56" s="19">
        <f t="shared" si="0"/>
        <v>69.74943613030628</v>
      </c>
    </row>
    <row r="57" spans="1:6" s="3" customFormat="1" ht="14.25" customHeight="1">
      <c r="A57" s="30" t="s">
        <v>31</v>
      </c>
      <c r="B57" s="25">
        <v>179219.877</v>
      </c>
      <c r="C57" s="25">
        <v>34980.425</v>
      </c>
      <c r="D57" s="25">
        <v>27672.739</v>
      </c>
      <c r="E57" s="20">
        <f>SUM(D57)/B57*100</f>
        <v>15.440663983939684</v>
      </c>
      <c r="F57" s="20">
        <f t="shared" si="0"/>
        <v>79.10921322425327</v>
      </c>
    </row>
    <row r="58" spans="1:6" s="3" customFormat="1" ht="15">
      <c r="A58" s="12" t="s">
        <v>29</v>
      </c>
      <c r="B58" s="11">
        <v>20033.7</v>
      </c>
      <c r="C58" s="11">
        <v>6676.392</v>
      </c>
      <c r="D58" s="11">
        <v>6649.78</v>
      </c>
      <c r="E58" s="20">
        <f>SUM(D58)/B58*100</f>
        <v>33.192969845809806</v>
      </c>
      <c r="F58" s="20">
        <f>SUM(D58)/C58*100</f>
        <v>99.6014014755275</v>
      </c>
    </row>
    <row r="59" spans="1:6" s="3" customFormat="1" ht="15">
      <c r="A59" s="12" t="s">
        <v>13</v>
      </c>
      <c r="B59" s="11">
        <f>SUM(B57)-B58</f>
        <v>159186.177</v>
      </c>
      <c r="C59" s="11">
        <f>SUM(C57)-C58</f>
        <v>28304.033000000003</v>
      </c>
      <c r="D59" s="11">
        <f>SUM(D57)-D58</f>
        <v>21022.959000000003</v>
      </c>
      <c r="E59" s="20">
        <f>SUM(D59)/B59*100</f>
        <v>13.206522950796163</v>
      </c>
      <c r="F59" s="20">
        <f t="shared" si="0"/>
        <v>74.27548929157905</v>
      </c>
    </row>
    <row r="60" spans="1:6" s="3" customFormat="1" ht="15">
      <c r="A60" s="30" t="s">
        <v>14</v>
      </c>
      <c r="B60" s="25">
        <f>2465+124104.678</f>
        <v>126569.678</v>
      </c>
      <c r="C60" s="25">
        <f>2500+35+2465</f>
        <v>5000</v>
      </c>
      <c r="D60" s="25">
        <v>213.382</v>
      </c>
      <c r="E60" s="20">
        <f>SUM(D60)/B60*100</f>
        <v>0.16858856194609265</v>
      </c>
      <c r="F60" s="20">
        <f t="shared" si="0"/>
        <v>4.26764</v>
      </c>
    </row>
    <row r="61" spans="1:6" s="3" customFormat="1" ht="17.25" customHeight="1">
      <c r="A61" s="21" t="s">
        <v>21</v>
      </c>
      <c r="B61" s="22">
        <f>SUM(B62)</f>
        <v>98566.859</v>
      </c>
      <c r="C61" s="22">
        <f>SUM(C62)</f>
        <v>0</v>
      </c>
      <c r="D61" s="22">
        <f>SUM(D62)</f>
        <v>0</v>
      </c>
      <c r="E61" s="20">
        <f>SUM(D61)/B61*100</f>
        <v>0</v>
      </c>
      <c r="F61" s="20" t="e">
        <f t="shared" si="0"/>
        <v>#DIV/0!</v>
      </c>
    </row>
    <row r="62" spans="1:6" s="3" customFormat="1" ht="15">
      <c r="A62" s="30" t="s">
        <v>14</v>
      </c>
      <c r="B62" s="25">
        <v>98566.859</v>
      </c>
      <c r="C62" s="25"/>
      <c r="D62" s="25"/>
      <c r="E62" s="20">
        <f>SUM(D62)/B62*100</f>
        <v>0</v>
      </c>
      <c r="F62" s="20" t="e">
        <f t="shared" si="0"/>
        <v>#DIV/0!</v>
      </c>
    </row>
    <row r="63" spans="1:6" s="3" customFormat="1" ht="15" customHeight="1">
      <c r="A63" s="23" t="s">
        <v>16</v>
      </c>
      <c r="B63" s="22">
        <f>SUM(B64:B65)</f>
        <v>192940.72999999998</v>
      </c>
      <c r="C63" s="22">
        <f>SUM(C64:C65)</f>
        <v>17923.031</v>
      </c>
      <c r="D63" s="22">
        <f>SUM(D64:D65)</f>
        <v>17137.88</v>
      </c>
      <c r="E63" s="19">
        <f>SUM(D63)/B63*100</f>
        <v>8.882458359103339</v>
      </c>
      <c r="F63" s="19">
        <f t="shared" si="0"/>
        <v>95.61931796022671</v>
      </c>
    </row>
    <row r="64" spans="1:6" s="3" customFormat="1" ht="15">
      <c r="A64" s="30" t="s">
        <v>13</v>
      </c>
      <c r="B64" s="25">
        <v>82070.117</v>
      </c>
      <c r="C64" s="25">
        <v>17923.031</v>
      </c>
      <c r="D64" s="25">
        <v>17137.88</v>
      </c>
      <c r="E64" s="20">
        <f>SUM(D64)/B64*100</f>
        <v>20.88199776783552</v>
      </c>
      <c r="F64" s="20">
        <f t="shared" si="0"/>
        <v>95.61931796022671</v>
      </c>
    </row>
    <row r="65" spans="1:6" s="3" customFormat="1" ht="15">
      <c r="A65" s="30" t="s">
        <v>14</v>
      </c>
      <c r="B65" s="25">
        <v>110870.613</v>
      </c>
      <c r="C65" s="25"/>
      <c r="D65" s="25"/>
      <c r="E65" s="20">
        <f>SUM(D65)/B65*100</f>
        <v>0</v>
      </c>
      <c r="F65" s="20" t="e">
        <f t="shared" si="0"/>
        <v>#DIV/0!</v>
      </c>
    </row>
    <row r="66" spans="1:6" s="3" customFormat="1" ht="60.75" customHeight="1">
      <c r="A66" s="24" t="s">
        <v>20</v>
      </c>
      <c r="B66" s="22">
        <f>SUM(B67:B67)</f>
        <v>6900</v>
      </c>
      <c r="C66" s="22">
        <f>SUM(C67:C67)</f>
        <v>0</v>
      </c>
      <c r="D66" s="22">
        <f>SUM(D67:D67)</f>
        <v>0</v>
      </c>
      <c r="E66" s="19">
        <f>SUM(D66)/B66*100</f>
        <v>0</v>
      </c>
      <c r="F66" s="19" t="e">
        <f t="shared" si="0"/>
        <v>#DIV/0!</v>
      </c>
    </row>
    <row r="67" spans="1:6" s="3" customFormat="1" ht="15">
      <c r="A67" s="30" t="s">
        <v>14</v>
      </c>
      <c r="B67" s="25">
        <v>6900</v>
      </c>
      <c r="C67" s="25"/>
      <c r="D67" s="25"/>
      <c r="E67" s="20">
        <f>SUM(D67)/B67*100</f>
        <v>0</v>
      </c>
      <c r="F67" s="20" t="e">
        <f t="shared" si="0"/>
        <v>#DIV/0!</v>
      </c>
    </row>
    <row r="68" spans="1:6" s="3" customFormat="1" ht="42.75">
      <c r="A68" s="23" t="s">
        <v>10</v>
      </c>
      <c r="B68" s="18">
        <f>SUM(B69)+B72</f>
        <v>9496</v>
      </c>
      <c r="C68" s="18">
        <f>SUM(C69)+C72</f>
        <v>2760.817</v>
      </c>
      <c r="D68" s="18">
        <f>SUM(D69)+D72</f>
        <v>1759.573</v>
      </c>
      <c r="E68" s="19">
        <f>SUM(D68)/B68*100</f>
        <v>18.529622999157542</v>
      </c>
      <c r="F68" s="19">
        <f t="shared" si="0"/>
        <v>63.733778805331895</v>
      </c>
    </row>
    <row r="69" spans="1:6" s="3" customFormat="1" ht="15">
      <c r="A69" s="30" t="s">
        <v>31</v>
      </c>
      <c r="B69" s="25">
        <v>8770.034</v>
      </c>
      <c r="C69" s="25">
        <v>2760.817</v>
      </c>
      <c r="D69" s="25">
        <v>1759.573</v>
      </c>
      <c r="E69" s="20">
        <f>SUM(D69)/B69*100</f>
        <v>20.06346839704384</v>
      </c>
      <c r="F69" s="20">
        <f t="shared" si="0"/>
        <v>63.733778805331895</v>
      </c>
    </row>
    <row r="70" spans="1:6" s="3" customFormat="1" ht="15">
      <c r="A70" s="12" t="s">
        <v>29</v>
      </c>
      <c r="B70" s="11">
        <v>14.956</v>
      </c>
      <c r="C70" s="11">
        <v>11.14</v>
      </c>
      <c r="D70" s="11">
        <v>1.397</v>
      </c>
      <c r="E70" s="20">
        <f>SUM(D70)/B70*100</f>
        <v>9.340732816261033</v>
      </c>
      <c r="F70" s="20">
        <f t="shared" si="0"/>
        <v>12.540394973070018</v>
      </c>
    </row>
    <row r="71" spans="1:6" s="3" customFormat="1" ht="15">
      <c r="A71" s="12" t="s">
        <v>13</v>
      </c>
      <c r="B71" s="11">
        <f>SUM(B69)-B70</f>
        <v>8755.078</v>
      </c>
      <c r="C71" s="11">
        <f>SUM(C69)-C70</f>
        <v>2749.677</v>
      </c>
      <c r="D71" s="11">
        <f>SUM(D69)-D70</f>
        <v>1758.1760000000002</v>
      </c>
      <c r="E71" s="19">
        <f>SUM(D71)/B71*100</f>
        <v>20.08178567912245</v>
      </c>
      <c r="F71" s="19">
        <f t="shared" si="0"/>
        <v>63.94118290984723</v>
      </c>
    </row>
    <row r="72" spans="1:6" s="3" customFormat="1" ht="15">
      <c r="A72" s="30" t="s">
        <v>14</v>
      </c>
      <c r="B72" s="25">
        <v>725.966</v>
      </c>
      <c r="C72" s="25"/>
      <c r="D72" s="25"/>
      <c r="E72" s="20">
        <f>SUM(D72)/B72*100</f>
        <v>0</v>
      </c>
      <c r="F72" s="20" t="e">
        <f>SUM(D72)/C72*100</f>
        <v>#DIV/0!</v>
      </c>
    </row>
    <row r="73" spans="1:6" s="2" customFormat="1" ht="15">
      <c r="A73" s="23" t="s">
        <v>11</v>
      </c>
      <c r="B73" s="18">
        <v>2500</v>
      </c>
      <c r="C73" s="18">
        <v>300</v>
      </c>
      <c r="D73" s="18"/>
      <c r="E73" s="20">
        <f>SUM(D73)/B73*100</f>
        <v>0</v>
      </c>
      <c r="F73" s="20">
        <f t="shared" si="0"/>
        <v>0</v>
      </c>
    </row>
    <row r="74" spans="1:6" s="2" customFormat="1" ht="15">
      <c r="A74" s="23" t="s">
        <v>12</v>
      </c>
      <c r="B74" s="18">
        <v>37806.6</v>
      </c>
      <c r="C74" s="18">
        <v>12602.4</v>
      </c>
      <c r="D74" s="18">
        <v>12602.4</v>
      </c>
      <c r="E74" s="20">
        <f>SUM(D74)/B74*100</f>
        <v>33.33386234149593</v>
      </c>
      <c r="F74" s="20">
        <f aca="true" t="shared" si="1" ref="F74:F90">SUM(D74)/C74*100</f>
        <v>100</v>
      </c>
    </row>
    <row r="75" spans="1:6" s="2" customFormat="1" ht="15">
      <c r="A75" s="17" t="s">
        <v>17</v>
      </c>
      <c r="B75" s="18">
        <f>SUM(B76)+B80</f>
        <v>16719.489999999998</v>
      </c>
      <c r="C75" s="18">
        <f>SUM(C76)+C80</f>
        <v>7052.902</v>
      </c>
      <c r="D75" s="18">
        <f>SUM(D76)+D80</f>
        <v>450.52200000000005</v>
      </c>
      <c r="E75" s="20">
        <f>SUM(D75)/B75*100</f>
        <v>2.6945917608730894</v>
      </c>
      <c r="F75" s="20">
        <f t="shared" si="1"/>
        <v>6.387753580015716</v>
      </c>
    </row>
    <row r="76" spans="1:6" s="2" customFormat="1" ht="15">
      <c r="A76" s="30" t="s">
        <v>31</v>
      </c>
      <c r="B76" s="25">
        <f>816.856+160.8+919+8285.8+10+890+1000+21+196.034</f>
        <v>12299.489999999998</v>
      </c>
      <c r="C76" s="25">
        <f>5352.902</f>
        <v>5352.902</v>
      </c>
      <c r="D76" s="25">
        <f>218.769+36+53.875+653.87-572.473+15.001+15.946+29.534</f>
        <v>450.52200000000005</v>
      </c>
      <c r="E76" s="19">
        <f>SUM(D76)/B76*100</f>
        <v>3.6629323654883263</v>
      </c>
      <c r="F76" s="20">
        <f t="shared" si="1"/>
        <v>8.41640665194319</v>
      </c>
    </row>
    <row r="77" spans="1:6" s="3" customFormat="1" ht="15">
      <c r="A77" s="12" t="s">
        <v>1</v>
      </c>
      <c r="B77" s="11"/>
      <c r="C77" s="11"/>
      <c r="D77" s="11"/>
      <c r="E77" s="19" t="e">
        <f>SUM(D77)/B77*100</f>
        <v>#DIV/0!</v>
      </c>
      <c r="F77" s="19" t="e">
        <f t="shared" si="1"/>
        <v>#DIV/0!</v>
      </c>
    </row>
    <row r="78" spans="1:6" s="3" customFormat="1" ht="15">
      <c r="A78" s="12" t="s">
        <v>27</v>
      </c>
      <c r="B78" s="11"/>
      <c r="C78" s="11"/>
      <c r="D78" s="11"/>
      <c r="E78" s="19" t="e">
        <f>SUM(D78)/B78*100</f>
        <v>#DIV/0!</v>
      </c>
      <c r="F78" s="19" t="e">
        <f t="shared" si="1"/>
        <v>#DIV/0!</v>
      </c>
    </row>
    <row r="79" spans="1:6" s="3" customFormat="1" ht="15">
      <c r="A79" s="12" t="s">
        <v>13</v>
      </c>
      <c r="B79" s="11">
        <f>SUM(B76)-B77-B78</f>
        <v>12299.489999999998</v>
      </c>
      <c r="C79" s="11">
        <f>SUM(C76)-C77-C78</f>
        <v>5352.902</v>
      </c>
      <c r="D79" s="11">
        <f>SUM(D76)-D77-D78</f>
        <v>450.52200000000005</v>
      </c>
      <c r="E79" s="20">
        <f>SUM(D79)/B79*100</f>
        <v>3.6629323654883263</v>
      </c>
      <c r="F79" s="20">
        <f>SUM(D79)/C79*100</f>
        <v>8.41640665194319</v>
      </c>
    </row>
    <row r="80" spans="1:6" s="3" customFormat="1" ht="15">
      <c r="A80" s="30" t="s">
        <v>14</v>
      </c>
      <c r="B80" s="25">
        <f>1120+3300</f>
        <v>4420</v>
      </c>
      <c r="C80" s="25">
        <f>150+500+1050</f>
        <v>1700</v>
      </c>
      <c r="D80" s="25"/>
      <c r="E80" s="20">
        <f>SUM(D80)/B80*100</f>
        <v>0</v>
      </c>
      <c r="F80" s="20">
        <f t="shared" si="1"/>
        <v>0</v>
      </c>
    </row>
    <row r="81" spans="1:6" s="3" customFormat="1" ht="40.5">
      <c r="A81" s="26" t="s">
        <v>23</v>
      </c>
      <c r="B81" s="18">
        <f>15000+775.5</f>
        <v>15775.5</v>
      </c>
      <c r="C81" s="18">
        <f>9000+21</f>
        <v>9021</v>
      </c>
      <c r="D81" s="18">
        <v>8000</v>
      </c>
      <c r="E81" s="20">
        <f>SUM(D81)/B81*100</f>
        <v>50.71154638521759</v>
      </c>
      <c r="F81" s="20">
        <f t="shared" si="1"/>
        <v>88.68196430550937</v>
      </c>
    </row>
    <row r="82" spans="1:12" s="9" customFormat="1" ht="15.75">
      <c r="A82" s="27" t="s">
        <v>25</v>
      </c>
      <c r="B82" s="28">
        <f>B5+B14+B23+B35+B42+B49+B56+B61+B63+B66+B68+B73+B74+B75+B81</f>
        <v>2728628.6630000006</v>
      </c>
      <c r="C82" s="28">
        <f>C5+C14+C23+C35+C42+C49+C56+C61+C63+C66+C68+C73+C74+C75+C81</f>
        <v>799267.979</v>
      </c>
      <c r="D82" s="28">
        <f>D5+D14+D23+D35+D42+D49+D56+D61+D63+D66+D68+D73+D74+D75+D81</f>
        <v>721834.675</v>
      </c>
      <c r="E82" s="20">
        <f>SUM(D82)/B82*100</f>
        <v>26.45411905210936</v>
      </c>
      <c r="F82" s="20">
        <f t="shared" si="1"/>
        <v>90.3119722002525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2286204.5110000004</v>
      </c>
      <c r="C83" s="28">
        <f>C6+C15+C24+C36+C43+C50+C57+C64+C69+C76+C74</f>
        <v>783239.479</v>
      </c>
      <c r="D83" s="28">
        <f>D6+D15+D24+D36+D43+D50+D57+D64+D69+D76+D74</f>
        <v>713621.2930000001</v>
      </c>
      <c r="E83" s="20">
        <f>SUM(D83)/B83*100</f>
        <v>31.214236940152723</v>
      </c>
      <c r="F83" s="20">
        <f t="shared" si="1"/>
        <v>91.1115070337255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2" ref="B84:D85">B7+B16+B25+B37+B44+B51+B77</f>
        <v>754676.7779999999</v>
      </c>
      <c r="C84" s="22">
        <f t="shared" si="2"/>
        <v>226854.06500000003</v>
      </c>
      <c r="D84" s="22">
        <f t="shared" si="2"/>
        <v>222328.227</v>
      </c>
      <c r="E84" s="19">
        <f>SUM(D84)/B84*100</f>
        <v>29.46005938982265</v>
      </c>
      <c r="F84" s="19">
        <f t="shared" si="1"/>
        <v>98.00495618185197</v>
      </c>
    </row>
    <row r="85" spans="1:6" ht="15">
      <c r="A85" s="29" t="s">
        <v>28</v>
      </c>
      <c r="B85" s="22">
        <f t="shared" si="2"/>
        <v>166121.425</v>
      </c>
      <c r="C85" s="22">
        <f t="shared" si="2"/>
        <v>50234.15299999999</v>
      </c>
      <c r="D85" s="22">
        <f t="shared" si="2"/>
        <v>49130.236999999994</v>
      </c>
      <c r="E85" s="19">
        <f>SUM(D85)/B85*100</f>
        <v>29.57489499021574</v>
      </c>
      <c r="F85" s="19">
        <f t="shared" si="1"/>
        <v>97.80245921534699</v>
      </c>
    </row>
    <row r="86" spans="1:6" ht="15">
      <c r="A86" s="29" t="s">
        <v>2</v>
      </c>
      <c r="B86" s="22">
        <f>B70+B11+B20+B29+B39+B46+B53+B58</f>
        <v>165680.90200000006</v>
      </c>
      <c r="C86" s="22">
        <f>C70+C11+C20+C29+C39+C46+C53+C58</f>
        <v>76333.725</v>
      </c>
      <c r="D86" s="22">
        <f>D70+D11+D20+D29+D39+D46+D53+D58</f>
        <v>67975.551</v>
      </c>
      <c r="E86" s="19">
        <f>SUM(D86)/B86*100</f>
        <v>41.02799428264821</v>
      </c>
      <c r="F86" s="19">
        <f>SUM(D86)/C86*100</f>
        <v>89.05048325625403</v>
      </c>
    </row>
    <row r="87" spans="1:6" ht="15">
      <c r="A87" s="29" t="s">
        <v>13</v>
      </c>
      <c r="B87" s="22">
        <f>B83-B84-B85-B86</f>
        <v>1199725.4060000004</v>
      </c>
      <c r="C87" s="22">
        <f>C83-C84-C85-C86</f>
        <v>429817.53599999996</v>
      </c>
      <c r="D87" s="22">
        <f>D83-D84-D85-D86</f>
        <v>374187.27800000005</v>
      </c>
      <c r="E87" s="19">
        <f>SUM(D87)/B87*100</f>
        <v>31.1894101874175</v>
      </c>
      <c r="F87" s="19">
        <f t="shared" si="1"/>
        <v>87.05723863253455</v>
      </c>
    </row>
    <row r="88" spans="1:6" ht="20.25" customHeight="1">
      <c r="A88" s="17" t="s">
        <v>14</v>
      </c>
      <c r="B88" s="18">
        <f>B13+B22+B41+B34+B55+B60+B62+B65+B67+B72+B80+B48</f>
        <v>424148.652</v>
      </c>
      <c r="C88" s="18">
        <f>C13+C22+C41+C34+C55+C60+C62+C65+C67+C72+C80+C48</f>
        <v>6707.5</v>
      </c>
      <c r="D88" s="18">
        <f>D13+D22+D41+D34+D55+D60+D62+D65+D67+D72+D80+D48</f>
        <v>213.382</v>
      </c>
      <c r="E88" s="19">
        <f>SUM(D88)/B88*100</f>
        <v>0.05030830558905089</v>
      </c>
      <c r="F88" s="19">
        <f t="shared" si="1"/>
        <v>3.1812448751397686</v>
      </c>
    </row>
    <row r="89" spans="1:6" ht="15">
      <c r="A89" s="17" t="s">
        <v>24</v>
      </c>
      <c r="B89" s="18">
        <f>SUM(B81)</f>
        <v>15775.5</v>
      </c>
      <c r="C89" s="18">
        <f>SUM(C81)</f>
        <v>9021</v>
      </c>
      <c r="D89" s="18">
        <f>SUM(D81)</f>
        <v>8000</v>
      </c>
      <c r="E89" s="19">
        <f>SUM(D89)/B89*100</f>
        <v>50.71154638521759</v>
      </c>
      <c r="F89" s="19">
        <f t="shared" si="1"/>
        <v>88.68196430550937</v>
      </c>
    </row>
    <row r="90" spans="1:6" ht="15">
      <c r="A90" s="17" t="s">
        <v>30</v>
      </c>
      <c r="B90" s="18">
        <f>SUM(B73)</f>
        <v>2500</v>
      </c>
      <c r="C90" s="18">
        <f>SUM(C73)</f>
        <v>300</v>
      </c>
      <c r="D90" s="18"/>
      <c r="E90" s="19">
        <f>SUM(D90)/B90*100</f>
        <v>0</v>
      </c>
      <c r="F90" s="19">
        <f t="shared" si="1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C3" sqref="C4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73" t="s">
        <v>74</v>
      </c>
      <c r="B1" s="73"/>
      <c r="C1" s="73"/>
      <c r="D1" s="73"/>
      <c r="E1" s="73"/>
      <c r="F1" s="73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74"/>
      <c r="B3" s="71" t="s">
        <v>66</v>
      </c>
      <c r="C3" s="71" t="s">
        <v>70</v>
      </c>
      <c r="D3" s="71" t="s">
        <v>72</v>
      </c>
      <c r="E3" s="71" t="s">
        <v>67</v>
      </c>
      <c r="F3" s="71" t="s">
        <v>68</v>
      </c>
    </row>
    <row r="4" spans="1:6" s="31" customFormat="1" ht="114" customHeight="1">
      <c r="A4" s="75"/>
      <c r="B4" s="72"/>
      <c r="C4" s="72"/>
      <c r="D4" s="72"/>
      <c r="E4" s="72"/>
      <c r="F4" s="72"/>
    </row>
    <row r="5" spans="1:6" s="35" customFormat="1" ht="14.25">
      <c r="A5" s="34" t="s">
        <v>33</v>
      </c>
      <c r="B5" s="18">
        <f>B6+B13</f>
        <v>723104.333</v>
      </c>
      <c r="C5" s="18">
        <f>C6+C13</f>
        <v>220351.598</v>
      </c>
      <c r="D5" s="18">
        <f>D6+D13</f>
        <v>209114.833</v>
      </c>
      <c r="E5" s="19">
        <f>SUM(D5)/B5*100</f>
        <v>28.919040234820446</v>
      </c>
      <c r="F5" s="19">
        <f>SUM(D5)/C5*100</f>
        <v>94.90052938032245</v>
      </c>
    </row>
    <row r="6" spans="1:6" s="37" customFormat="1" ht="15">
      <c r="A6" s="36" t="s">
        <v>34</v>
      </c>
      <c r="B6" s="25">
        <v>686763.894</v>
      </c>
      <c r="C6" s="25">
        <v>220344.098</v>
      </c>
      <c r="D6" s="25">
        <v>209114.833</v>
      </c>
      <c r="E6" s="20">
        <f>SUM(D6)/B6*100</f>
        <v>30.44930504165381</v>
      </c>
      <c r="F6" s="20">
        <f>SUM(D6)/C6*100</f>
        <v>94.90375957335604</v>
      </c>
    </row>
    <row r="7" spans="1:6" s="37" customFormat="1" ht="15">
      <c r="A7" s="38" t="s">
        <v>35</v>
      </c>
      <c r="B7" s="11">
        <v>401715.273</v>
      </c>
      <c r="C7" s="11">
        <v>120186.961</v>
      </c>
      <c r="D7" s="11">
        <v>119445.879</v>
      </c>
      <c r="E7" s="20">
        <f>SUM(D7)/B7*100</f>
        <v>29.733965081282832</v>
      </c>
      <c r="F7" s="20">
        <f aca="true" t="shared" si="0" ref="F7:F73">SUM(D7)/C7*100</f>
        <v>99.38339234652918</v>
      </c>
    </row>
    <row r="8" spans="1:6" s="37" customFormat="1" ht="15">
      <c r="A8" s="38" t="s">
        <v>36</v>
      </c>
      <c r="B8" s="11">
        <v>88410.024</v>
      </c>
      <c r="C8" s="11">
        <v>26773.191</v>
      </c>
      <c r="D8" s="11">
        <v>26642.094</v>
      </c>
      <c r="E8" s="20">
        <f>SUM(D8)/B8*100</f>
        <v>30.134698300726626</v>
      </c>
      <c r="F8" s="20">
        <f t="shared" si="0"/>
        <v>99.51034226738233</v>
      </c>
    </row>
    <row r="9" spans="1:6" s="37" customFormat="1" ht="15">
      <c r="A9" s="38" t="s">
        <v>37</v>
      </c>
      <c r="B9" s="11">
        <v>153.271</v>
      </c>
      <c r="C9" s="11">
        <v>9.979</v>
      </c>
      <c r="D9" s="11">
        <v>6.933</v>
      </c>
      <c r="E9" s="20">
        <f>SUM(D9)/B9*100</f>
        <v>4.523360583541571</v>
      </c>
      <c r="F9" s="20"/>
    </row>
    <row r="10" spans="1:6" s="37" customFormat="1" ht="15">
      <c r="A10" s="38" t="s">
        <v>38</v>
      </c>
      <c r="B10" s="11">
        <v>47933.507</v>
      </c>
      <c r="C10" s="11">
        <v>12763.281</v>
      </c>
      <c r="D10" s="11">
        <v>12085.143</v>
      </c>
      <c r="E10" s="20">
        <f>SUM(D10)/B10*100</f>
        <v>25.212307123699507</v>
      </c>
      <c r="F10" s="20">
        <f t="shared" si="0"/>
        <v>94.68680506211528</v>
      </c>
    </row>
    <row r="11" spans="1:6" s="37" customFormat="1" ht="30">
      <c r="A11" s="38" t="s">
        <v>39</v>
      </c>
      <c r="B11" s="11">
        <v>92734.871</v>
      </c>
      <c r="C11" s="11">
        <v>44735.603</v>
      </c>
      <c r="D11" s="11">
        <v>40273.074</v>
      </c>
      <c r="E11" s="20">
        <f>SUM(D11)/B11*100</f>
        <v>43.42818787120543</v>
      </c>
      <c r="F11" s="20">
        <f t="shared" si="0"/>
        <v>90.02465888299304</v>
      </c>
    </row>
    <row r="12" spans="1:6" s="37" customFormat="1" ht="15">
      <c r="A12" s="38" t="s">
        <v>40</v>
      </c>
      <c r="B12" s="11">
        <f>SUM(B6)-B7-B8-B9-B10-B11</f>
        <v>55816.94799999996</v>
      </c>
      <c r="C12" s="11">
        <f>SUM(C6)-C7-C8-C9-C10-C11</f>
        <v>15875.082999999984</v>
      </c>
      <c r="D12" s="11">
        <f>SUM(D6)-D7-D8-D9-D10-D11</f>
        <v>10661.710000000014</v>
      </c>
      <c r="E12" s="20">
        <f>SUM(D12)/B12*100</f>
        <v>19.101205605150646</v>
      </c>
      <c r="F12" s="20">
        <f t="shared" si="0"/>
        <v>67.16002681686783</v>
      </c>
    </row>
    <row r="13" spans="1:6" s="37" customFormat="1" ht="15">
      <c r="A13" s="36" t="s">
        <v>41</v>
      </c>
      <c r="B13" s="25">
        <f>36340.439</f>
        <v>36340.439</v>
      </c>
      <c r="C13" s="25">
        <v>7.5</v>
      </c>
      <c r="D13" s="25"/>
      <c r="E13" s="20">
        <f>SUM(D13)/B13*100</f>
        <v>0</v>
      </c>
      <c r="F13" s="20">
        <f t="shared" si="0"/>
        <v>0</v>
      </c>
    </row>
    <row r="14" spans="1:6" s="35" customFormat="1" ht="14.25">
      <c r="A14" s="34" t="s">
        <v>42</v>
      </c>
      <c r="B14" s="18">
        <f>B15+B22</f>
        <v>390165.85000000003</v>
      </c>
      <c r="C14" s="18">
        <f>C15+C22</f>
        <v>121855.846</v>
      </c>
      <c r="D14" s="18">
        <f>D15+D22</f>
        <v>111792.67000000001</v>
      </c>
      <c r="E14" s="19">
        <f>SUM(D14)/B14*100</f>
        <v>28.65260247661347</v>
      </c>
      <c r="F14" s="19">
        <f t="shared" si="0"/>
        <v>91.7417371998714</v>
      </c>
    </row>
    <row r="15" spans="1:6" s="37" customFormat="1" ht="15">
      <c r="A15" s="36" t="s">
        <v>43</v>
      </c>
      <c r="B15" s="25">
        <f>349358.412+25271+830.938</f>
        <v>375460.35000000003</v>
      </c>
      <c r="C15" s="25">
        <f>113237.133+8396.6+222.113</f>
        <v>121855.846</v>
      </c>
      <c r="D15" s="25">
        <f>103396.07+8396.6</f>
        <v>111792.67000000001</v>
      </c>
      <c r="E15" s="20">
        <f>SUM(D15)/B15*100</f>
        <v>29.774827088932295</v>
      </c>
      <c r="F15" s="20">
        <f>SUM(D15)/C15*100</f>
        <v>91.7417371998714</v>
      </c>
    </row>
    <row r="16" spans="1:6" s="37" customFormat="1" ht="15">
      <c r="A16" s="38" t="s">
        <v>35</v>
      </c>
      <c r="B16" s="11">
        <v>221602.052</v>
      </c>
      <c r="C16" s="11">
        <v>67662.832</v>
      </c>
      <c r="D16" s="11">
        <v>64755.366</v>
      </c>
      <c r="E16" s="20">
        <f>SUM(D16)/B16*100</f>
        <v>29.22146497091101</v>
      </c>
      <c r="F16" s="20">
        <f t="shared" si="0"/>
        <v>95.70300870646385</v>
      </c>
    </row>
    <row r="17" spans="1:6" s="37" customFormat="1" ht="15">
      <c r="A17" s="38" t="s">
        <v>36</v>
      </c>
      <c r="B17" s="11">
        <v>48752.452</v>
      </c>
      <c r="C17" s="11">
        <v>14835.122</v>
      </c>
      <c r="D17" s="11">
        <v>14093.111</v>
      </c>
      <c r="E17" s="20">
        <f>SUM(D17)/B17*100</f>
        <v>28.907491668316503</v>
      </c>
      <c r="F17" s="20">
        <f t="shared" si="0"/>
        <v>94.99828178022399</v>
      </c>
    </row>
    <row r="18" spans="1:6" s="37" customFormat="1" ht="15">
      <c r="A18" s="38" t="s">
        <v>37</v>
      </c>
      <c r="B18" s="11">
        <v>15177.439</v>
      </c>
      <c r="C18" s="11">
        <v>4693.495</v>
      </c>
      <c r="D18" s="11">
        <f>3853.354+66.374</f>
        <v>3919.7279999999996</v>
      </c>
      <c r="E18" s="20">
        <f>SUM(D18)/B18*100</f>
        <v>25.826017156122315</v>
      </c>
      <c r="F18" s="20">
        <f t="shared" si="0"/>
        <v>83.5140550911421</v>
      </c>
    </row>
    <row r="19" spans="1:6" s="37" customFormat="1" ht="15">
      <c r="A19" s="38" t="s">
        <v>38</v>
      </c>
      <c r="B19" s="11">
        <v>6270.712</v>
      </c>
      <c r="C19" s="11">
        <v>2319.402</v>
      </c>
      <c r="D19" s="11">
        <f>1556.058+129.311</f>
        <v>1685.369</v>
      </c>
      <c r="E19" s="20">
        <f>SUM(D19)/B19*100</f>
        <v>26.876836314600318</v>
      </c>
      <c r="F19" s="20">
        <f t="shared" si="0"/>
        <v>72.66394527554947</v>
      </c>
    </row>
    <row r="20" spans="1:6" s="37" customFormat="1" ht="30">
      <c r="A20" s="38" t="s">
        <v>39</v>
      </c>
      <c r="B20" s="11">
        <v>36131.055</v>
      </c>
      <c r="C20" s="11">
        <v>16645.28</v>
      </c>
      <c r="D20" s="11">
        <v>14315.735</v>
      </c>
      <c r="E20" s="20">
        <f>SUM(D20)/B20*100</f>
        <v>39.62169109094656</v>
      </c>
      <c r="F20" s="20">
        <f t="shared" si="0"/>
        <v>86.00477132256113</v>
      </c>
    </row>
    <row r="21" spans="1:6" s="37" customFormat="1" ht="15">
      <c r="A21" s="38" t="s">
        <v>40</v>
      </c>
      <c r="B21" s="11">
        <f>SUM(B15)-B16-B17-B18-B19-B20</f>
        <v>47526.64000000005</v>
      </c>
      <c r="C21" s="11">
        <f>SUM(C15)-C16-C17-C18-C19-C20</f>
        <v>15699.715000000004</v>
      </c>
      <c r="D21" s="11">
        <f>SUM(D15)-D16-D17-D18-D19-D20</f>
        <v>13023.361000000015</v>
      </c>
      <c r="E21" s="20">
        <f>SUM(D21)/B21*100</f>
        <v>27.402233778781753</v>
      </c>
      <c r="F21" s="20">
        <f t="shared" si="0"/>
        <v>82.95284978103113</v>
      </c>
    </row>
    <row r="22" spans="1:6" s="37" customFormat="1" ht="15">
      <c r="A22" s="36" t="s">
        <v>41</v>
      </c>
      <c r="B22" s="25">
        <v>14705.5</v>
      </c>
      <c r="C22" s="25"/>
      <c r="D22" s="25"/>
      <c r="E22" s="20">
        <f>SUM(D22)/B22*100</f>
        <v>0</v>
      </c>
      <c r="F22" s="20" t="e">
        <f t="shared" si="0"/>
        <v>#DIV/0!</v>
      </c>
    </row>
    <row r="23" spans="1:6" s="35" customFormat="1" ht="28.5">
      <c r="A23" s="34" t="s">
        <v>59</v>
      </c>
      <c r="B23" s="18">
        <f>B24+B34</f>
        <v>686839.8130000001</v>
      </c>
      <c r="C23" s="18">
        <f>C24+C34</f>
        <v>296155.63</v>
      </c>
      <c r="D23" s="18">
        <f>D24+D34</f>
        <v>270578.674</v>
      </c>
      <c r="E23" s="19">
        <f>SUM(D23)/B23*100</f>
        <v>39.394727690312266</v>
      </c>
      <c r="F23" s="19">
        <f t="shared" si="0"/>
        <v>91.36367726657771</v>
      </c>
    </row>
    <row r="24" spans="1:6" s="37" customFormat="1" ht="15">
      <c r="A24" s="36" t="s">
        <v>43</v>
      </c>
      <c r="B24" s="25">
        <v>682897.077</v>
      </c>
      <c r="C24" s="25">
        <v>296155.63</v>
      </c>
      <c r="D24" s="25">
        <v>270578.674</v>
      </c>
      <c r="E24" s="20">
        <f>SUM(D24)/B24*100</f>
        <v>39.62217486545194</v>
      </c>
      <c r="F24" s="20">
        <f>SUM(D24)/C24*100</f>
        <v>91.36367726657771</v>
      </c>
    </row>
    <row r="25" spans="1:6" s="37" customFormat="1" ht="15">
      <c r="A25" s="38" t="s">
        <v>35</v>
      </c>
      <c r="B25" s="11">
        <f>14660.587+636.762</f>
        <v>15297.349</v>
      </c>
      <c r="C25" s="11">
        <v>4759.836</v>
      </c>
      <c r="D25" s="11">
        <v>4531.222</v>
      </c>
      <c r="E25" s="20">
        <f>SUM(D25)/B25*100</f>
        <v>29.620962429503304</v>
      </c>
      <c r="F25" s="20">
        <f t="shared" si="0"/>
        <v>95.19701939310514</v>
      </c>
    </row>
    <row r="26" spans="1:6" s="37" customFormat="1" ht="15">
      <c r="A26" s="38" t="s">
        <v>36</v>
      </c>
      <c r="B26" s="11">
        <f>3215.852+140.256</f>
        <v>3356.1079999999997</v>
      </c>
      <c r="C26" s="11">
        <v>1039.276</v>
      </c>
      <c r="D26" s="11">
        <v>987.556</v>
      </c>
      <c r="E26" s="20">
        <f>SUM(D26)/B26*100</f>
        <v>29.42563230980648</v>
      </c>
      <c r="F26" s="20">
        <f t="shared" si="0"/>
        <v>95.02345863851373</v>
      </c>
    </row>
    <row r="27" spans="1:6" s="37" customFormat="1" ht="15">
      <c r="A27" s="38" t="s">
        <v>37</v>
      </c>
      <c r="B27" s="11">
        <v>72.57</v>
      </c>
      <c r="C27" s="11">
        <v>17.2</v>
      </c>
      <c r="D27" s="11">
        <v>17.2</v>
      </c>
      <c r="E27" s="20">
        <f>SUM(D27)/B27*100</f>
        <v>23.701253961692164</v>
      </c>
      <c r="F27" s="20">
        <f t="shared" si="0"/>
        <v>100</v>
      </c>
    </row>
    <row r="28" spans="1:6" s="37" customFormat="1" ht="15">
      <c r="A28" s="38" t="s">
        <v>38</v>
      </c>
      <c r="B28" s="11">
        <v>259.017</v>
      </c>
      <c r="C28" s="11">
        <v>77.238</v>
      </c>
      <c r="D28" s="11">
        <v>77.238</v>
      </c>
      <c r="E28" s="20">
        <f>SUM(D28)/B28*100</f>
        <v>29.819664346355644</v>
      </c>
      <c r="F28" s="20">
        <f t="shared" si="0"/>
        <v>100</v>
      </c>
    </row>
    <row r="29" spans="1:6" s="37" customFormat="1" ht="30">
      <c r="A29" s="38" t="s">
        <v>39</v>
      </c>
      <c r="B29" s="11">
        <v>1309.543</v>
      </c>
      <c r="C29" s="11">
        <v>712.001</v>
      </c>
      <c r="D29" s="11">
        <v>531.264</v>
      </c>
      <c r="E29" s="20">
        <f>SUM(D29)/B29*100</f>
        <v>40.56865639387176</v>
      </c>
      <c r="F29" s="20">
        <f t="shared" si="0"/>
        <v>74.61562553985178</v>
      </c>
    </row>
    <row r="30" spans="1:6" s="37" customFormat="1" ht="15">
      <c r="A30" s="38" t="s">
        <v>40</v>
      </c>
      <c r="B30" s="11">
        <f>SUM(B24)-B25-B26-B27-B28-B29</f>
        <v>662602.4900000001</v>
      </c>
      <c r="C30" s="11">
        <f>SUM(C24)-C25-C26-C27-C28-C29</f>
        <v>289550.07899999997</v>
      </c>
      <c r="D30" s="11">
        <f>SUM(D24)-D25-D26-D27-D28-D29</f>
        <v>264434.19399999996</v>
      </c>
      <c r="E30" s="20">
        <f>SUM(D30)/B30*100</f>
        <v>39.90842141266326</v>
      </c>
      <c r="F30" s="20">
        <f t="shared" si="0"/>
        <v>91.32589254102741</v>
      </c>
    </row>
    <row r="31" spans="1:6" s="37" customFormat="1" ht="15">
      <c r="A31" s="38" t="s">
        <v>44</v>
      </c>
      <c r="B31" s="11">
        <f>SUM(B32:B33)</f>
        <v>639599.8</v>
      </c>
      <c r="C31" s="11">
        <f>SUM(C32:C33)</f>
        <v>282824.381</v>
      </c>
      <c r="D31" s="11">
        <f>SUM(D32:D33)</f>
        <v>258822.45500000002</v>
      </c>
      <c r="E31" s="20">
        <f>SUM(D31)/B31*100</f>
        <v>40.46631268490078</v>
      </c>
      <c r="F31" s="20">
        <f>SUM(D31)/C31*100</f>
        <v>91.51348765791165</v>
      </c>
    </row>
    <row r="32" spans="1:6" s="37" customFormat="1" ht="30">
      <c r="A32" s="39" t="s">
        <v>63</v>
      </c>
      <c r="B32" s="11">
        <v>424514.7</v>
      </c>
      <c r="C32" s="11">
        <v>143157.422</v>
      </c>
      <c r="D32" s="67">
        <v>143157.35</v>
      </c>
      <c r="E32" s="20">
        <f>SUM(D32)/B32*100</f>
        <v>33.72258958288135</v>
      </c>
      <c r="F32" s="20">
        <f>SUM(D32)/C32*100</f>
        <v>99.99994970571629</v>
      </c>
    </row>
    <row r="33" spans="1:6" s="37" customFormat="1" ht="15">
      <c r="A33" s="39" t="s">
        <v>60</v>
      </c>
      <c r="B33" s="11">
        <v>215085.1</v>
      </c>
      <c r="C33" s="11">
        <v>139666.959</v>
      </c>
      <c r="D33" s="11">
        <v>115665.105</v>
      </c>
      <c r="E33" s="20">
        <f>SUM(D33)/B33*100</f>
        <v>53.77643779136723</v>
      </c>
      <c r="F33" s="20">
        <f>SUM(D33)/C33*100</f>
        <v>82.81493764033338</v>
      </c>
    </row>
    <row r="34" spans="1:6" s="37" customFormat="1" ht="15">
      <c r="A34" s="36" t="s">
        <v>41</v>
      </c>
      <c r="B34" s="25">
        <v>3942.736</v>
      </c>
      <c r="C34" s="25">
        <v>0</v>
      </c>
      <c r="D34" s="25">
        <v>0</v>
      </c>
      <c r="E34" s="20">
        <f>SUM(D34)/B34*100</f>
        <v>0</v>
      </c>
      <c r="F34" s="20" t="e">
        <f>SUM(D34)/C34*100</f>
        <v>#DIV/0!</v>
      </c>
    </row>
    <row r="35" spans="1:6" s="35" customFormat="1" ht="14.25">
      <c r="A35" s="34" t="s">
        <v>61</v>
      </c>
      <c r="B35" s="18">
        <f>B36+B41</f>
        <v>96848.568</v>
      </c>
      <c r="C35" s="18">
        <f>C36+C41</f>
        <v>28353.664</v>
      </c>
      <c r="D35" s="18">
        <f>D36+D41</f>
        <v>25472.007</v>
      </c>
      <c r="E35" s="19">
        <f>SUM(D35)/B35*100</f>
        <v>26.300860741689025</v>
      </c>
      <c r="F35" s="19">
        <f>SUM(D35)/C35*100</f>
        <v>89.83673856049082</v>
      </c>
    </row>
    <row r="36" spans="1:6" s="37" customFormat="1" ht="15">
      <c r="A36" s="36" t="s">
        <v>43</v>
      </c>
      <c r="B36" s="25">
        <v>87280</v>
      </c>
      <c r="C36" s="25">
        <v>28353.664</v>
      </c>
      <c r="D36" s="25">
        <v>25472.007</v>
      </c>
      <c r="E36" s="20">
        <f>SUM(D36)/B36*100</f>
        <v>29.184242667277726</v>
      </c>
      <c r="F36" s="20">
        <f t="shared" si="0"/>
        <v>89.83673856049082</v>
      </c>
    </row>
    <row r="37" spans="1:6" s="37" customFormat="1" ht="15">
      <c r="A37" s="38" t="s">
        <v>35</v>
      </c>
      <c r="B37" s="11">
        <v>40460.715</v>
      </c>
      <c r="C37" s="11">
        <v>11838.132</v>
      </c>
      <c r="D37" s="11">
        <v>11704.53</v>
      </c>
      <c r="E37" s="20">
        <f>SUM(D37)/B37*100</f>
        <v>28.928134364407555</v>
      </c>
      <c r="F37" s="20">
        <f>SUM(D37)/C37*100</f>
        <v>98.87142667441114</v>
      </c>
    </row>
    <row r="38" spans="1:6" s="37" customFormat="1" ht="15">
      <c r="A38" s="38" t="s">
        <v>36</v>
      </c>
      <c r="B38" s="11">
        <v>8901.357</v>
      </c>
      <c r="C38" s="11">
        <v>2630.284</v>
      </c>
      <c r="D38" s="11">
        <v>2599.975</v>
      </c>
      <c r="E38" s="20">
        <f>SUM(D38)/B38*100</f>
        <v>29.208748733479624</v>
      </c>
      <c r="F38" s="20">
        <f t="shared" si="0"/>
        <v>98.84769097177339</v>
      </c>
    </row>
    <row r="39" spans="1:6" s="37" customFormat="1" ht="30">
      <c r="A39" s="38" t="s">
        <v>39</v>
      </c>
      <c r="B39" s="11">
        <v>6464.382</v>
      </c>
      <c r="C39" s="11">
        <v>3236.03</v>
      </c>
      <c r="D39" s="11">
        <v>2810.431</v>
      </c>
      <c r="E39" s="20">
        <f>SUM(D39)/B39*100</f>
        <v>43.47563309222753</v>
      </c>
      <c r="F39" s="20">
        <f t="shared" si="0"/>
        <v>86.84811327459882</v>
      </c>
    </row>
    <row r="40" spans="1:6" s="37" customFormat="1" ht="15">
      <c r="A40" s="38" t="s">
        <v>40</v>
      </c>
      <c r="B40" s="11">
        <f>SUM(B36)-B37-B38-B39</f>
        <v>31453.546000000002</v>
      </c>
      <c r="C40" s="11">
        <f>SUM(C36)-C37-C38-C39</f>
        <v>10649.217999999999</v>
      </c>
      <c r="D40" s="11">
        <f>SUM(D36)-D37-D38-D39</f>
        <v>8357.071</v>
      </c>
      <c r="E40" s="20">
        <f>SUM(D40)/B40*100</f>
        <v>26.569567068844957</v>
      </c>
      <c r="F40" s="20">
        <f t="shared" si="0"/>
        <v>78.47591250362234</v>
      </c>
    </row>
    <row r="41" spans="1:6" s="37" customFormat="1" ht="15">
      <c r="A41" s="36" t="s">
        <v>41</v>
      </c>
      <c r="B41" s="25">
        <v>9568.568</v>
      </c>
      <c r="C41" s="25"/>
      <c r="D41" s="25"/>
      <c r="E41" s="20">
        <f>SUM(D41)/B41*100</f>
        <v>0</v>
      </c>
      <c r="F41" s="20" t="e">
        <f t="shared" si="0"/>
        <v>#DIV/0!</v>
      </c>
    </row>
    <row r="42" spans="1:6" s="35" customFormat="1" ht="14.25">
      <c r="A42" s="34" t="s">
        <v>62</v>
      </c>
      <c r="B42" s="18">
        <f>B43+B48</f>
        <v>54607.354999999996</v>
      </c>
      <c r="C42" s="18">
        <f>C43+C48</f>
        <v>17919.11</v>
      </c>
      <c r="D42" s="18">
        <f>D43+D48</f>
        <v>14207.133</v>
      </c>
      <c r="E42" s="19">
        <f>SUM(D42)/B42*100</f>
        <v>26.016885454349513</v>
      </c>
      <c r="F42" s="19">
        <f t="shared" si="0"/>
        <v>79.28481381050733</v>
      </c>
    </row>
    <row r="43" spans="1:6" s="37" customFormat="1" ht="15">
      <c r="A43" s="36" t="s">
        <v>43</v>
      </c>
      <c r="B43" s="25">
        <v>51069.062</v>
      </c>
      <c r="C43" s="25">
        <v>17919.11</v>
      </c>
      <c r="D43" s="25">
        <v>14207.133</v>
      </c>
      <c r="E43" s="20">
        <f>SUM(D43)/B43*100</f>
        <v>27.819451628071807</v>
      </c>
      <c r="F43" s="20">
        <f t="shared" si="0"/>
        <v>79.28481381050733</v>
      </c>
    </row>
    <row r="44" spans="1:6" s="37" customFormat="1" ht="15">
      <c r="A44" s="38" t="s">
        <v>35</v>
      </c>
      <c r="B44" s="11">
        <v>24685.189</v>
      </c>
      <c r="C44" s="11">
        <v>7489.884</v>
      </c>
      <c r="D44" s="11">
        <v>7202.997</v>
      </c>
      <c r="E44" s="20">
        <f>SUM(D44)/B44*100</f>
        <v>29.179428198828056</v>
      </c>
      <c r="F44" s="20">
        <f>SUM(D44)/C44*100</f>
        <v>96.16967365582698</v>
      </c>
    </row>
    <row r="45" spans="1:6" s="37" customFormat="1" ht="15">
      <c r="A45" s="38" t="s">
        <v>36</v>
      </c>
      <c r="B45" s="11">
        <v>5430.741</v>
      </c>
      <c r="C45" s="11">
        <v>1648.118</v>
      </c>
      <c r="D45" s="11">
        <v>1585.727</v>
      </c>
      <c r="E45" s="20">
        <f>SUM(D45)/B45*100</f>
        <v>29.19909087912681</v>
      </c>
      <c r="F45" s="20">
        <f t="shared" si="0"/>
        <v>96.21440940515183</v>
      </c>
    </row>
    <row r="46" spans="1:6" s="37" customFormat="1" ht="30">
      <c r="A46" s="38" t="s">
        <v>39</v>
      </c>
      <c r="B46" s="11">
        <v>4194.121</v>
      </c>
      <c r="C46" s="11">
        <v>2127.343</v>
      </c>
      <c r="D46" s="11">
        <v>1450.027</v>
      </c>
      <c r="E46" s="20">
        <f>SUM(D46)/B46*100</f>
        <v>34.57284613390982</v>
      </c>
      <c r="F46" s="20">
        <f t="shared" si="0"/>
        <v>68.16141073630347</v>
      </c>
    </row>
    <row r="47" spans="1:6" s="37" customFormat="1" ht="15">
      <c r="A47" s="38" t="s">
        <v>40</v>
      </c>
      <c r="B47" s="11">
        <f>SUM(B43)-B44-B45-B46</f>
        <v>16759.011</v>
      </c>
      <c r="C47" s="11">
        <f>SUM(C43)-C44-C45-C46</f>
        <v>6653.765</v>
      </c>
      <c r="D47" s="11">
        <f>SUM(D43)-D44-D45-D46</f>
        <v>3968.3819999999996</v>
      </c>
      <c r="E47" s="20">
        <f>SUM(D47)/B47*100</f>
        <v>23.679094189985317</v>
      </c>
      <c r="F47" s="20">
        <f t="shared" si="0"/>
        <v>59.64115053657591</v>
      </c>
    </row>
    <row r="48" spans="1:6" s="37" customFormat="1" ht="15">
      <c r="A48" s="36" t="s">
        <v>41</v>
      </c>
      <c r="B48" s="25">
        <v>3538.293</v>
      </c>
      <c r="C48" s="25"/>
      <c r="D48" s="25"/>
      <c r="E48" s="20">
        <f>SUM(D48)/B48*100</f>
        <v>0</v>
      </c>
      <c r="F48" s="20" t="e">
        <f t="shared" si="0"/>
        <v>#DIV/0!</v>
      </c>
    </row>
    <row r="49" spans="1:6" s="37" customFormat="1" ht="14.25">
      <c r="A49" s="34" t="s">
        <v>45</v>
      </c>
      <c r="B49" s="18">
        <f>B50+B55</f>
        <v>90568.01</v>
      </c>
      <c r="C49" s="18">
        <f>C50+C55</f>
        <v>24991.556</v>
      </c>
      <c r="D49" s="18">
        <f>D50+D55</f>
        <v>22832.862</v>
      </c>
      <c r="E49" s="19">
        <f>SUM(D49)/B49*100</f>
        <v>25.210736108698867</v>
      </c>
      <c r="F49" s="19">
        <f t="shared" si="0"/>
        <v>91.36230653265447</v>
      </c>
    </row>
    <row r="50" spans="1:6" s="37" customFormat="1" ht="15">
      <c r="A50" s="36" t="s">
        <v>43</v>
      </c>
      <c r="B50" s="25">
        <v>82568.01</v>
      </c>
      <c r="C50" s="25">
        <v>24991.556</v>
      </c>
      <c r="D50" s="25">
        <v>22832.862</v>
      </c>
      <c r="E50" s="20">
        <f>SUM(D50)/B50*100</f>
        <v>27.653399906331767</v>
      </c>
      <c r="F50" s="20">
        <f t="shared" si="0"/>
        <v>91.36230653265447</v>
      </c>
    </row>
    <row r="51" spans="1:6" s="37" customFormat="1" ht="15">
      <c r="A51" s="38" t="s">
        <v>35</v>
      </c>
      <c r="B51" s="11">
        <v>50916.2</v>
      </c>
      <c r="C51" s="11">
        <v>14916.42</v>
      </c>
      <c r="D51" s="11">
        <v>14688.233</v>
      </c>
      <c r="E51" s="20">
        <f>SUM(D51)/B51*100</f>
        <v>28.847857852706998</v>
      </c>
      <c r="F51" s="20">
        <f>SUM(D51)/C51*100</f>
        <v>98.47022945183897</v>
      </c>
    </row>
    <row r="52" spans="1:6" s="37" customFormat="1" ht="15">
      <c r="A52" s="38" t="s">
        <v>36</v>
      </c>
      <c r="B52" s="11">
        <v>11270.743</v>
      </c>
      <c r="C52" s="11">
        <v>3308.162</v>
      </c>
      <c r="D52" s="11">
        <v>3221.774</v>
      </c>
      <c r="E52" s="20">
        <f>SUM(D52)/B52*100</f>
        <v>28.585284927533174</v>
      </c>
      <c r="F52" s="20">
        <f t="shared" si="0"/>
        <v>97.38864058047943</v>
      </c>
    </row>
    <row r="53" spans="1:6" s="37" customFormat="1" ht="30">
      <c r="A53" s="38" t="s">
        <v>39</v>
      </c>
      <c r="B53" s="11">
        <v>4798.274</v>
      </c>
      <c r="C53" s="11">
        <v>2189.936</v>
      </c>
      <c r="D53" s="11">
        <v>1943.843</v>
      </c>
      <c r="E53" s="20">
        <f>SUM(D53)/B53*100</f>
        <v>40.51129635364716</v>
      </c>
      <c r="F53" s="20">
        <f t="shared" si="0"/>
        <v>88.76254831191413</v>
      </c>
    </row>
    <row r="54" spans="1:6" s="37" customFormat="1" ht="15">
      <c r="A54" s="38" t="s">
        <v>40</v>
      </c>
      <c r="B54" s="11">
        <f>SUM(B50)-B51-B52-B53</f>
        <v>15582.792999999994</v>
      </c>
      <c r="C54" s="11">
        <f>SUM(C50)-C51-C52-C53</f>
        <v>4577.0380000000005</v>
      </c>
      <c r="D54" s="11">
        <f>SUM(D50)-D51-D52-D53</f>
        <v>2979.0120000000015</v>
      </c>
      <c r="E54" s="20">
        <f>SUM(D54)/B54*100</f>
        <v>19.117317415433824</v>
      </c>
      <c r="F54" s="20">
        <f t="shared" si="0"/>
        <v>65.08602288204732</v>
      </c>
    </row>
    <row r="55" spans="1:6" s="37" customFormat="1" ht="15">
      <c r="A55" s="36" t="s">
        <v>41</v>
      </c>
      <c r="B55" s="25">
        <v>8000</v>
      </c>
      <c r="C55" s="25"/>
      <c r="D55" s="25"/>
      <c r="E55" s="20">
        <f>SUM(D55)/B55*100</f>
        <v>0</v>
      </c>
      <c r="F55" s="20" t="e">
        <f t="shared" si="0"/>
        <v>#DIV/0!</v>
      </c>
    </row>
    <row r="56" spans="1:6" s="37" customFormat="1" ht="28.5">
      <c r="A56" s="21" t="s">
        <v>46</v>
      </c>
      <c r="B56" s="22">
        <f>B57+B60</f>
        <v>305789.555</v>
      </c>
      <c r="C56" s="22">
        <f>C57+C60</f>
        <v>39980.425</v>
      </c>
      <c r="D56" s="22">
        <f>D57+D60</f>
        <v>27886.121000000003</v>
      </c>
      <c r="E56" s="19">
        <f>SUM(D56)/B56*100</f>
        <v>9.119383099923084</v>
      </c>
      <c r="F56" s="19">
        <f t="shared" si="0"/>
        <v>69.74943613030628</v>
      </c>
    </row>
    <row r="57" spans="1:6" s="37" customFormat="1" ht="15">
      <c r="A57" s="36" t="s">
        <v>43</v>
      </c>
      <c r="B57" s="25">
        <v>179219.877</v>
      </c>
      <c r="C57" s="25">
        <v>34980.425</v>
      </c>
      <c r="D57" s="25">
        <v>27672.739</v>
      </c>
      <c r="E57" s="20">
        <f>SUM(D57)/B57*100</f>
        <v>15.440663983939684</v>
      </c>
      <c r="F57" s="20">
        <f t="shared" si="0"/>
        <v>79.10921322425327</v>
      </c>
    </row>
    <row r="58" spans="1:6" s="37" customFormat="1" ht="30">
      <c r="A58" s="38" t="s">
        <v>39</v>
      </c>
      <c r="B58" s="11">
        <v>20033.7</v>
      </c>
      <c r="C58" s="11">
        <v>6676.392</v>
      </c>
      <c r="D58" s="11">
        <v>6649.78</v>
      </c>
      <c r="E58" s="20">
        <f>SUM(D58)/B58*100</f>
        <v>33.192969845809806</v>
      </c>
      <c r="F58" s="20">
        <f>SUM(D58)/C58*100</f>
        <v>99.6014014755275</v>
      </c>
    </row>
    <row r="59" spans="1:6" s="37" customFormat="1" ht="15">
      <c r="A59" s="38" t="s">
        <v>40</v>
      </c>
      <c r="B59" s="11">
        <f>SUM(B57)-B58</f>
        <v>159186.177</v>
      </c>
      <c r="C59" s="11">
        <f>SUM(C57)-C58</f>
        <v>28304.033000000003</v>
      </c>
      <c r="D59" s="11">
        <f>SUM(D57)-D58</f>
        <v>21022.959000000003</v>
      </c>
      <c r="E59" s="20">
        <f>SUM(D59)/B59*100</f>
        <v>13.206522950796163</v>
      </c>
      <c r="F59" s="20">
        <f t="shared" si="0"/>
        <v>74.27548929157905</v>
      </c>
    </row>
    <row r="60" spans="1:6" s="37" customFormat="1" ht="15">
      <c r="A60" s="36" t="s">
        <v>41</v>
      </c>
      <c r="B60" s="25">
        <f>2465+124104.678</f>
        <v>126569.678</v>
      </c>
      <c r="C60" s="25">
        <f>2500+35+2465</f>
        <v>5000</v>
      </c>
      <c r="D60" s="25">
        <v>213.382</v>
      </c>
      <c r="E60" s="20">
        <f>SUM(D60)/B60*100</f>
        <v>0.16858856194609265</v>
      </c>
      <c r="F60" s="20">
        <f t="shared" si="0"/>
        <v>4.26764</v>
      </c>
    </row>
    <row r="61" spans="1:6" s="37" customFormat="1" ht="15">
      <c r="A61" s="21" t="s">
        <v>47</v>
      </c>
      <c r="B61" s="22">
        <f>SUM(B62)</f>
        <v>98566.859</v>
      </c>
      <c r="C61" s="22">
        <f>SUM(C62)</f>
        <v>0</v>
      </c>
      <c r="D61" s="22">
        <f>SUM(D62)</f>
        <v>0</v>
      </c>
      <c r="E61" s="20">
        <f>SUM(D61)/B61*100</f>
        <v>0</v>
      </c>
      <c r="F61" s="20" t="e">
        <f t="shared" si="0"/>
        <v>#DIV/0!</v>
      </c>
    </row>
    <row r="62" spans="1:6" s="37" customFormat="1" ht="15">
      <c r="A62" s="36" t="s">
        <v>41</v>
      </c>
      <c r="B62" s="25">
        <v>98566.859</v>
      </c>
      <c r="C62" s="25"/>
      <c r="D62" s="25"/>
      <c r="E62" s="20">
        <f>SUM(D62)/B62*100</f>
        <v>0</v>
      </c>
      <c r="F62" s="20" t="e">
        <f t="shared" si="0"/>
        <v>#DIV/0!</v>
      </c>
    </row>
    <row r="63" spans="1:6" s="37" customFormat="1" ht="15">
      <c r="A63" s="40" t="s">
        <v>48</v>
      </c>
      <c r="B63" s="22">
        <f>SUM(B64:B65)</f>
        <v>192940.72999999998</v>
      </c>
      <c r="C63" s="22">
        <f>SUM(C64:C65)</f>
        <v>17923.031</v>
      </c>
      <c r="D63" s="22">
        <f>SUM(D64:D65)</f>
        <v>17137.88</v>
      </c>
      <c r="E63" s="19">
        <f>SUM(D63)/B63*100</f>
        <v>8.882458359103339</v>
      </c>
      <c r="F63" s="19">
        <f t="shared" si="0"/>
        <v>95.61931796022671</v>
      </c>
    </row>
    <row r="64" spans="1:6" s="37" customFormat="1" ht="15">
      <c r="A64" s="36" t="s">
        <v>40</v>
      </c>
      <c r="B64" s="25">
        <v>82070.117</v>
      </c>
      <c r="C64" s="25">
        <v>17923.031</v>
      </c>
      <c r="D64" s="25">
        <v>17137.88</v>
      </c>
      <c r="E64" s="20">
        <f>SUM(D64)/B64*100</f>
        <v>20.88199776783552</v>
      </c>
      <c r="F64" s="20">
        <f t="shared" si="0"/>
        <v>95.61931796022671</v>
      </c>
    </row>
    <row r="65" spans="1:6" s="37" customFormat="1" ht="15">
      <c r="A65" s="36" t="s">
        <v>41</v>
      </c>
      <c r="B65" s="25">
        <v>110870.613</v>
      </c>
      <c r="C65" s="25"/>
      <c r="D65" s="25"/>
      <c r="E65" s="20">
        <f>SUM(D65)/B65*100</f>
        <v>0</v>
      </c>
      <c r="F65" s="20" t="e">
        <f t="shared" si="0"/>
        <v>#DIV/0!</v>
      </c>
    </row>
    <row r="66" spans="1:6" s="37" customFormat="1" ht="57">
      <c r="A66" s="41" t="s">
        <v>49</v>
      </c>
      <c r="B66" s="22">
        <f>SUM(B67:B67)</f>
        <v>6900</v>
      </c>
      <c r="C66" s="22">
        <f>SUM(C67:C67)</f>
        <v>0</v>
      </c>
      <c r="D66" s="22">
        <f>SUM(D67:D67)</f>
        <v>0</v>
      </c>
      <c r="E66" s="19">
        <f>SUM(D66)/B66*100</f>
        <v>0</v>
      </c>
      <c r="F66" s="19" t="e">
        <f t="shared" si="0"/>
        <v>#DIV/0!</v>
      </c>
    </row>
    <row r="67" spans="1:6" s="37" customFormat="1" ht="15">
      <c r="A67" s="36" t="s">
        <v>41</v>
      </c>
      <c r="B67" s="25">
        <v>6900</v>
      </c>
      <c r="C67" s="25"/>
      <c r="D67" s="25"/>
      <c r="E67" s="20">
        <f>SUM(D67)/B67*100</f>
        <v>0</v>
      </c>
      <c r="F67" s="20" t="e">
        <f t="shared" si="0"/>
        <v>#DIV/0!</v>
      </c>
    </row>
    <row r="68" spans="1:6" s="37" customFormat="1" ht="39.75" customHeight="1">
      <c r="A68" s="40" t="s">
        <v>50</v>
      </c>
      <c r="B68" s="18">
        <f>SUM(B69)+B72</f>
        <v>9496</v>
      </c>
      <c r="C68" s="18">
        <f>SUM(C69)+C72</f>
        <v>2760.817</v>
      </c>
      <c r="D68" s="18">
        <f>SUM(D69)+D72</f>
        <v>1759.573</v>
      </c>
      <c r="E68" s="19">
        <f>SUM(D68)/B68*100</f>
        <v>18.529622999157542</v>
      </c>
      <c r="F68" s="19">
        <f t="shared" si="0"/>
        <v>63.733778805331895</v>
      </c>
    </row>
    <row r="69" spans="1:6" s="37" customFormat="1" ht="15">
      <c r="A69" s="36" t="s">
        <v>43</v>
      </c>
      <c r="B69" s="25">
        <v>8770.034</v>
      </c>
      <c r="C69" s="25">
        <v>2760.817</v>
      </c>
      <c r="D69" s="25">
        <v>1759.573</v>
      </c>
      <c r="E69" s="20">
        <f>SUM(D69)/B69*100</f>
        <v>20.06346839704384</v>
      </c>
      <c r="F69" s="20">
        <f t="shared" si="0"/>
        <v>63.733778805331895</v>
      </c>
    </row>
    <row r="70" spans="1:6" s="37" customFormat="1" ht="30">
      <c r="A70" s="38" t="s">
        <v>39</v>
      </c>
      <c r="B70" s="11">
        <v>14.956</v>
      </c>
      <c r="C70" s="11">
        <v>11.14</v>
      </c>
      <c r="D70" s="11">
        <v>1.397</v>
      </c>
      <c r="E70" s="20">
        <f>SUM(D70)/B70*100</f>
        <v>9.340732816261033</v>
      </c>
      <c r="F70" s="20">
        <f t="shared" si="0"/>
        <v>12.540394973070018</v>
      </c>
    </row>
    <row r="71" spans="1:6" s="37" customFormat="1" ht="15">
      <c r="A71" s="38" t="s">
        <v>40</v>
      </c>
      <c r="B71" s="11">
        <f>SUM(B69)-B70</f>
        <v>8755.078</v>
      </c>
      <c r="C71" s="11">
        <f>SUM(C69)-C70</f>
        <v>2749.677</v>
      </c>
      <c r="D71" s="11">
        <f>SUM(D69)-D70</f>
        <v>1758.1760000000002</v>
      </c>
      <c r="E71" s="19">
        <f>SUM(D71)/B71*100</f>
        <v>20.08178567912245</v>
      </c>
      <c r="F71" s="19">
        <f t="shared" si="0"/>
        <v>63.94118290984723</v>
      </c>
    </row>
    <row r="72" spans="1:6" s="37" customFormat="1" ht="15">
      <c r="A72" s="36" t="s">
        <v>41</v>
      </c>
      <c r="B72" s="25">
        <v>725.966</v>
      </c>
      <c r="C72" s="25"/>
      <c r="D72" s="25"/>
      <c r="E72" s="20">
        <f>SUM(D72)/B72*100</f>
        <v>0</v>
      </c>
      <c r="F72" s="20" t="e">
        <f>SUM(D72)/C72*100</f>
        <v>#DIV/0!</v>
      </c>
    </row>
    <row r="73" spans="1:6" s="37" customFormat="1" ht="15">
      <c r="A73" s="40" t="s">
        <v>51</v>
      </c>
      <c r="B73" s="18">
        <v>2500</v>
      </c>
      <c r="C73" s="18">
        <v>300</v>
      </c>
      <c r="D73" s="18"/>
      <c r="E73" s="20">
        <f>SUM(D73)/B73*100</f>
        <v>0</v>
      </c>
      <c r="F73" s="20">
        <f t="shared" si="0"/>
        <v>0</v>
      </c>
    </row>
    <row r="74" spans="1:6" s="37" customFormat="1" ht="15">
      <c r="A74" s="40" t="s">
        <v>52</v>
      </c>
      <c r="B74" s="18">
        <v>37806.6</v>
      </c>
      <c r="C74" s="18">
        <v>12602.4</v>
      </c>
      <c r="D74" s="18">
        <v>12602.4</v>
      </c>
      <c r="E74" s="20">
        <f>SUM(D74)/B74*100</f>
        <v>33.33386234149593</v>
      </c>
      <c r="F74" s="20">
        <f aca="true" t="shared" si="1" ref="F74:F90">SUM(D74)/C74*100</f>
        <v>100</v>
      </c>
    </row>
    <row r="75" spans="1:6" s="35" customFormat="1" ht="15">
      <c r="A75" s="34" t="s">
        <v>53</v>
      </c>
      <c r="B75" s="18">
        <f>SUM(B76)+B80</f>
        <v>16719.489999999998</v>
      </c>
      <c r="C75" s="18">
        <f>SUM(C76)+C80</f>
        <v>7052.902</v>
      </c>
      <c r="D75" s="18">
        <f>SUM(D76)+D80</f>
        <v>450.52200000000005</v>
      </c>
      <c r="E75" s="20">
        <f>SUM(D75)/B75*100</f>
        <v>2.6945917608730894</v>
      </c>
      <c r="F75" s="20">
        <f t="shared" si="1"/>
        <v>6.387753580015716</v>
      </c>
    </row>
    <row r="76" spans="1:6" s="35" customFormat="1" ht="15">
      <c r="A76" s="36" t="s">
        <v>43</v>
      </c>
      <c r="B76" s="25">
        <f>816.856+160.8+919+8285.8+10+890+1000+21+196.034</f>
        <v>12299.489999999998</v>
      </c>
      <c r="C76" s="25">
        <f>5352.902</f>
        <v>5352.902</v>
      </c>
      <c r="D76" s="25">
        <f>218.769+36+53.875+653.87-572.473+15.001+15.946+29.534</f>
        <v>450.52200000000005</v>
      </c>
      <c r="E76" s="19">
        <f>SUM(D76)/B76*100</f>
        <v>3.6629323654883263</v>
      </c>
      <c r="F76" s="20">
        <f t="shared" si="1"/>
        <v>8.41640665194319</v>
      </c>
    </row>
    <row r="77" spans="1:6" s="37" customFormat="1" ht="15">
      <c r="A77" s="38" t="s">
        <v>35</v>
      </c>
      <c r="B77" s="11"/>
      <c r="C77" s="11"/>
      <c r="D77" s="11"/>
      <c r="E77" s="19" t="e">
        <f>SUM(D77)/B77*100</f>
        <v>#DIV/0!</v>
      </c>
      <c r="F77" s="19" t="e">
        <f t="shared" si="1"/>
        <v>#DIV/0!</v>
      </c>
    </row>
    <row r="78" spans="1:6" s="37" customFormat="1" ht="15">
      <c r="A78" s="38" t="s">
        <v>36</v>
      </c>
      <c r="B78" s="11"/>
      <c r="C78" s="11"/>
      <c r="D78" s="11"/>
      <c r="E78" s="19" t="e">
        <f>SUM(D78)/B78*100</f>
        <v>#DIV/0!</v>
      </c>
      <c r="F78" s="19" t="e">
        <f t="shared" si="1"/>
        <v>#DIV/0!</v>
      </c>
    </row>
    <row r="79" spans="1:6" s="37" customFormat="1" ht="15">
      <c r="A79" s="38" t="s">
        <v>40</v>
      </c>
      <c r="B79" s="11">
        <f>SUM(B76)-B77-B78</f>
        <v>12299.489999999998</v>
      </c>
      <c r="C79" s="11">
        <f>SUM(C76)-C77-C78</f>
        <v>5352.902</v>
      </c>
      <c r="D79" s="11">
        <f>SUM(D76)-D77-D78</f>
        <v>450.52200000000005</v>
      </c>
      <c r="E79" s="20">
        <f>SUM(D79)/B79*100</f>
        <v>3.6629323654883263</v>
      </c>
      <c r="F79" s="20">
        <f>SUM(D79)/C79*100</f>
        <v>8.41640665194319</v>
      </c>
    </row>
    <row r="80" spans="1:6" s="37" customFormat="1" ht="15">
      <c r="A80" s="36" t="s">
        <v>41</v>
      </c>
      <c r="B80" s="25">
        <f>1120+3300</f>
        <v>4420</v>
      </c>
      <c r="C80" s="25">
        <f>150+500+1050</f>
        <v>1700</v>
      </c>
      <c r="D80" s="25"/>
      <c r="E80" s="20">
        <f>SUM(D80)/B80*100</f>
        <v>0</v>
      </c>
      <c r="F80" s="20">
        <f t="shared" si="1"/>
        <v>0</v>
      </c>
    </row>
    <row r="81" spans="1:6" s="37" customFormat="1" ht="40.5">
      <c r="A81" s="42" t="s">
        <v>54</v>
      </c>
      <c r="B81" s="18">
        <f>15000+775.5</f>
        <v>15775.5</v>
      </c>
      <c r="C81" s="18">
        <f>9000+21</f>
        <v>9021</v>
      </c>
      <c r="D81" s="18">
        <v>8000</v>
      </c>
      <c r="E81" s="20">
        <f>SUM(D81)/B81*100</f>
        <v>50.71154638521759</v>
      </c>
      <c r="F81" s="20">
        <f t="shared" si="1"/>
        <v>88.68196430550937</v>
      </c>
    </row>
    <row r="82" spans="1:11" s="46" customFormat="1" ht="15.75">
      <c r="A82" s="43" t="s">
        <v>55</v>
      </c>
      <c r="B82" s="28">
        <f>B5+B14+B23+B35+B42+B49+B56+B61+B63+B66+B68+B73+B74+B75+B81</f>
        <v>2728628.6630000006</v>
      </c>
      <c r="C82" s="28">
        <f>C5+C14+C23+C35+C42+C49+C56+C61+C63+C66+C68+C73+C74+C75+C81</f>
        <v>799267.979</v>
      </c>
      <c r="D82" s="28">
        <f>D5+D14+D23+D35+D42+D49+D56+D61+D63+D66+D68+D73+D74+D75+D81</f>
        <v>721834.675</v>
      </c>
      <c r="E82" s="20">
        <f>SUM(D82)/B82*100</f>
        <v>26.45411905210936</v>
      </c>
      <c r="F82" s="20">
        <f t="shared" si="1"/>
        <v>90.3119722002525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2286204.5110000004</v>
      </c>
      <c r="C83" s="28">
        <f>C6+C15+C24+C36+C43+C50+C57+C64+C69+C76+C74</f>
        <v>783239.479</v>
      </c>
      <c r="D83" s="28">
        <f>D6+D15+D24+D36+D43+D50+D57+D64+D69+D76+D74</f>
        <v>713621.2930000001</v>
      </c>
      <c r="E83" s="20">
        <f>SUM(D83)/B83*100</f>
        <v>31.214236940152723</v>
      </c>
      <c r="F83" s="20">
        <f t="shared" si="1"/>
        <v>91.1115070337255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2" ref="B84:D85">B7+B16+B25+B37+B44+B51+B77</f>
        <v>754676.7779999999</v>
      </c>
      <c r="C84" s="22">
        <f t="shared" si="2"/>
        <v>226854.06500000003</v>
      </c>
      <c r="D84" s="22">
        <f t="shared" si="2"/>
        <v>222328.227</v>
      </c>
      <c r="E84" s="19">
        <f>SUM(D84)/B84*100</f>
        <v>29.46005938982265</v>
      </c>
      <c r="F84" s="19">
        <f t="shared" si="1"/>
        <v>98.00495618185197</v>
      </c>
    </row>
    <row r="85" spans="1:6" ht="15">
      <c r="A85" s="47" t="s">
        <v>36</v>
      </c>
      <c r="B85" s="22">
        <f t="shared" si="2"/>
        <v>166121.425</v>
      </c>
      <c r="C85" s="22">
        <f t="shared" si="2"/>
        <v>50234.15299999999</v>
      </c>
      <c r="D85" s="22">
        <f t="shared" si="2"/>
        <v>49130.236999999994</v>
      </c>
      <c r="E85" s="19">
        <f>SUM(D85)/B85*100</f>
        <v>29.57489499021574</v>
      </c>
      <c r="F85" s="19">
        <f t="shared" si="1"/>
        <v>97.80245921534699</v>
      </c>
    </row>
    <row r="86" spans="1:6" ht="15">
      <c r="A86" s="47" t="s">
        <v>56</v>
      </c>
      <c r="B86" s="22">
        <f>B70+B11+B20+B29+B39+B46+B53+B58</f>
        <v>165680.90200000006</v>
      </c>
      <c r="C86" s="22">
        <f>C70+C11+C20+C29+C39+C46+C53+C58</f>
        <v>76333.725</v>
      </c>
      <c r="D86" s="22">
        <f>D70+D11+D20+D29+D39+D46+D53+D58</f>
        <v>67975.551</v>
      </c>
      <c r="E86" s="19">
        <f>SUM(D86)/B86*100</f>
        <v>41.02799428264821</v>
      </c>
      <c r="F86" s="19">
        <f>SUM(D86)/C86*100</f>
        <v>89.05048325625403</v>
      </c>
    </row>
    <row r="87" spans="1:6" ht="15">
      <c r="A87" s="47" t="s">
        <v>40</v>
      </c>
      <c r="B87" s="22">
        <f>B83-B84-B85-B86</f>
        <v>1199725.4060000004</v>
      </c>
      <c r="C87" s="22">
        <f>C83-C84-C85-C86</f>
        <v>429817.53599999996</v>
      </c>
      <c r="D87" s="22">
        <f>D83-D84-D85-D86</f>
        <v>374187.27800000005</v>
      </c>
      <c r="E87" s="19">
        <f>SUM(D87)/B87*100</f>
        <v>31.1894101874175</v>
      </c>
      <c r="F87" s="19">
        <f t="shared" si="1"/>
        <v>87.05723863253455</v>
      </c>
    </row>
    <row r="88" spans="1:6" ht="15">
      <c r="A88" s="34" t="s">
        <v>41</v>
      </c>
      <c r="B88" s="18">
        <f>B13+B22+B41+B34+B55+B60+B62+B65+B67+B72+B80+B48</f>
        <v>424148.652</v>
      </c>
      <c r="C88" s="18">
        <f>C13+C22+C41+C34+C55+C60+C62+C65+C67+C72+C80+C48</f>
        <v>6707.5</v>
      </c>
      <c r="D88" s="18">
        <f>D13+D22+D41+D34+D55+D60+D62+D65+D67+D72+D80+D48</f>
        <v>213.382</v>
      </c>
      <c r="E88" s="19">
        <f>SUM(D88)/B88*100</f>
        <v>0.05030830558905089</v>
      </c>
      <c r="F88" s="19">
        <f t="shared" si="1"/>
        <v>3.1812448751397686</v>
      </c>
    </row>
    <row r="89" spans="1:6" ht="15">
      <c r="A89" s="34" t="s">
        <v>57</v>
      </c>
      <c r="B89" s="18">
        <f>SUM(B81)</f>
        <v>15775.5</v>
      </c>
      <c r="C89" s="18">
        <f>SUM(C81)</f>
        <v>9021</v>
      </c>
      <c r="D89" s="18">
        <f>SUM(D81)</f>
        <v>8000</v>
      </c>
      <c r="E89" s="19">
        <f>SUM(D89)/B89*100</f>
        <v>50.71154638521759</v>
      </c>
      <c r="F89" s="19">
        <f t="shared" si="1"/>
        <v>88.68196430550937</v>
      </c>
    </row>
    <row r="90" spans="1:6" ht="28.5">
      <c r="A90" s="34" t="s">
        <v>58</v>
      </c>
      <c r="B90" s="18">
        <f>SUM(B73)</f>
        <v>2500</v>
      </c>
      <c r="C90" s="18">
        <f>SUM(C73)</f>
        <v>300</v>
      </c>
      <c r="D90" s="18"/>
      <c r="E90" s="19">
        <f>SUM(D90)/B90*100</f>
        <v>0</v>
      </c>
      <c r="F90" s="19">
        <f t="shared" si="1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2016-05-04T12:12:36Z</cp:lastPrinted>
  <dcterms:created xsi:type="dcterms:W3CDTF">2015-04-07T07:35:57Z</dcterms:created>
  <dcterms:modified xsi:type="dcterms:W3CDTF">2016-05-04T13:10:16Z</dcterms:modified>
  <cp:category/>
  <cp:version/>
  <cp:contentType/>
  <cp:contentStatus/>
</cp:coreProperties>
</file>