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<sst xmlns="http://schemas.openxmlformats.org/spreadsheetml/2006/main" count="184" uniqueCount="75">
  <si>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</si>
  <si>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</si>
  <si>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</si>
  <si>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</si>
  <si>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</si>
  <si>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</si>
  <si>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</si>
  <si>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</si>
  <si>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</si>
  <si>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</si>
  <si>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</si>
  <si>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</si>
  <si>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</si>
  <si>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</si>
  <si>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</si>
  <si>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</si>
  <si>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</si>
  <si>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</si>
  <si>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</si>
  <si>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</si>
  <si>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</si>
  <si>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</si>
  <si>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</si>
  <si>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</si>
  <si>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</si>
  <si>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</si>
  <si>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</si>
  <si>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</si>
  <si>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</si>
  <si>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</si>
  <si>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</si>
  <si>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</si>
  <si>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</si>
  <si>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</si>
  <si>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</si>
  <si>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</si>
  <si>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</si>
  <si>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</si>
  <si>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</si>
  <si>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</si>
  <si>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</si>
  <si>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</si>
  <si>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</si>
  <si>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</si>
  <si>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</si>
  <si>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</si>
  <si>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</si>
  <si>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</si>
  <si>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</si>
  <si>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</si>
  <si>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</si>
  <si>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</si>
  <si>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</si>
  <si>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</si>
  <si>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</si>
  <si>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</si>
  <si>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</si>
  <si>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</si>
  <si>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</si>
  <si>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</si>
  <si>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</si>
  <si>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</si>
  <si>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</si>
  <si>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</si>
  <si>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</si>
  <si>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</si>
  <si>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</si>
  <si>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</si>
  <si>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</si>
  <si>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</si>
  <si>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</si>
  <si>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5 серпня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</si>
  <si>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5 августа </t>
    </r>
    <r>
      <rPr>
        <sz val="11"/>
        <rFont val="Times New Roman"/>
        <family val="1"/>
      </rPr>
      <t>тыс. грн.</t>
    </r>
  </si>
  <si>
    <t>План на січень-серпень, з урахуванням змін тис. грн.</t>
  </si>
  <si>
    <t xml:space="preserve">План на январь-август с учетом изменений, тыс. грн.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</si>
</sst>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7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4" sqref="D74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0" t="s">
        <v>69</v>
      </c>
      <c r="B1" s="70"/>
      <c r="C1" s="70"/>
      <c r="D1" s="70"/>
      <c r="E1" s="70"/>
      <c r="F1" s="70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1"/>
      <c r="B3" s="71" t="s">
        <v>64</v>
      </c>
      <c r="C3" s="71" t="s">
        <v>73</v>
      </c>
      <c r="D3" s="72" t="s">
        <v>71</v>
      </c>
      <c r="E3" s="71" t="s">
        <v>65</v>
      </c>
      <c r="F3" s="71" t="s">
        <v>15</v>
      </c>
    </row>
    <row r="4" spans="1:6" s="1" customFormat="1" ht="86.25" customHeight="1">
      <c r="A4" s="71"/>
      <c r="B4" s="71"/>
      <c r="C4" s="71"/>
      <c r="D4" s="72"/>
      <c r="E4" s="71"/>
      <c r="F4" s="71"/>
    </row>
    <row r="5" spans="1:6" s="2" customFormat="1" ht="16.5" customHeight="1">
      <c r="A5" s="17" t="s">
        <v>3</v>
      </c>
      <c r="B5" s="18">
        <f>B6+B13</f>
        <v>728867.45217</v>
      </c>
      <c r="C5" s="18">
        <f>C6+C13</f>
        <v>509075.859</v>
      </c>
      <c r="D5" s="18">
        <f>D6+D13</f>
        <v>404694.80100000004</v>
      </c>
      <c r="E5" s="19">
        <f aca="true" t="shared" si="0" ref="E5:E36">SUM(D5)/B5*100</f>
        <v>55.52378553811587</v>
      </c>
      <c r="F5" s="19">
        <f>SUM(D5)/C5*100</f>
        <v>79.49597173886025</v>
      </c>
    </row>
    <row r="6" spans="1:6" s="14" customFormat="1" ht="16.5" customHeight="1">
      <c r="A6" s="30" t="s">
        <v>32</v>
      </c>
      <c r="B6" s="25">
        <v>690412.28253</v>
      </c>
      <c r="C6" s="25">
        <v>478777.292</v>
      </c>
      <c r="D6" s="68">
        <f>393362.275+34.343</f>
        <v>393396.618</v>
      </c>
      <c r="E6" s="20">
        <f t="shared" si="0"/>
        <v>56.97995646288434</v>
      </c>
      <c r="F6" s="20">
        <f>SUM(D6)/C6*100</f>
        <v>82.16693326382739</v>
      </c>
    </row>
    <row r="7" spans="1:6" s="3" customFormat="1" ht="14.25" customHeight="1">
      <c r="A7" s="12" t="s">
        <v>1</v>
      </c>
      <c r="B7" s="11">
        <v>402522.723</v>
      </c>
      <c r="C7" s="11">
        <v>273423.625</v>
      </c>
      <c r="D7" s="11">
        <f>242330.34+4.843</f>
        <v>242335.183</v>
      </c>
      <c r="E7" s="20">
        <f t="shared" si="0"/>
        <v>60.204100080084174</v>
      </c>
      <c r="F7" s="20">
        <f aca="true" t="shared" si="1" ref="F7:F73">SUM(D7)/C7*100</f>
        <v>88.62993569045103</v>
      </c>
    </row>
    <row r="8" spans="1:6" s="3" customFormat="1" ht="15">
      <c r="A8" s="12" t="s">
        <v>27</v>
      </c>
      <c r="B8" s="11">
        <v>88587.674</v>
      </c>
      <c r="C8" s="11">
        <v>60162.032</v>
      </c>
      <c r="D8" s="11">
        <f>53777.866+1.065</f>
        <v>53778.931000000004</v>
      </c>
      <c r="E8" s="20">
        <f t="shared" si="0"/>
        <v>60.70701325784895</v>
      </c>
      <c r="F8" s="20">
        <f t="shared" si="1"/>
        <v>89.39015058533928</v>
      </c>
    </row>
    <row r="9" spans="1:6" s="3" customFormat="1" ht="15">
      <c r="A9" s="12" t="s">
        <v>4</v>
      </c>
      <c r="B9" s="11">
        <v>153.271</v>
      </c>
      <c r="C9" s="11">
        <v>153.271</v>
      </c>
      <c r="D9" s="11">
        <v>14.203</v>
      </c>
      <c r="E9" s="20">
        <f t="shared" si="0"/>
        <v>9.26659315852314</v>
      </c>
      <c r="F9" s="20">
        <f t="shared" si="1"/>
        <v>9.26659315852314</v>
      </c>
    </row>
    <row r="10" spans="1:6" s="3" customFormat="1" ht="15">
      <c r="A10" s="12" t="s">
        <v>5</v>
      </c>
      <c r="B10" s="11">
        <v>47825.907</v>
      </c>
      <c r="C10" s="11">
        <v>27472.493</v>
      </c>
      <c r="D10" s="11">
        <v>21861.947</v>
      </c>
      <c r="E10" s="20">
        <f t="shared" si="0"/>
        <v>45.71151572723963</v>
      </c>
      <c r="F10" s="20">
        <f t="shared" si="1"/>
        <v>79.57758693395608</v>
      </c>
    </row>
    <row r="11" spans="1:6" s="3" customFormat="1" ht="15">
      <c r="A11" s="12" t="s">
        <v>29</v>
      </c>
      <c r="B11" s="11">
        <v>92734.871</v>
      </c>
      <c r="C11" s="11">
        <v>65398.849</v>
      </c>
      <c r="D11" s="11">
        <v>44157.383</v>
      </c>
      <c r="E11" s="20">
        <f t="shared" si="0"/>
        <v>47.616805333130834</v>
      </c>
      <c r="F11" s="20">
        <f t="shared" si="1"/>
        <v>67.52012256362494</v>
      </c>
    </row>
    <row r="12" spans="1:6" s="3" customFormat="1" ht="15">
      <c r="A12" s="12" t="s">
        <v>13</v>
      </c>
      <c r="B12" s="11">
        <f>SUM(B6)-B7-B8-B9-B10-B11</f>
        <v>58587.83652999996</v>
      </c>
      <c r="C12" s="11">
        <f>SUM(C6)-C7-C8-C9-C10-C11</f>
        <v>52167.022</v>
      </c>
      <c r="D12" s="11">
        <f>SUM(D6)-D7-D8-D9-D10-D11</f>
        <v>31248.97100000002</v>
      </c>
      <c r="E12" s="20">
        <f t="shared" si="0"/>
        <v>53.336960111163954</v>
      </c>
      <c r="F12" s="20">
        <f t="shared" si="1"/>
        <v>59.90177280964979</v>
      </c>
    </row>
    <row r="13" spans="1:6" s="3" customFormat="1" ht="15">
      <c r="A13" s="30" t="s">
        <v>14</v>
      </c>
      <c r="B13" s="25">
        <v>38455.16964</v>
      </c>
      <c r="C13" s="25">
        <v>30298.567</v>
      </c>
      <c r="D13" s="25">
        <f>11103.513+194.67</f>
        <v>11298.183</v>
      </c>
      <c r="E13" s="20">
        <f t="shared" si="0"/>
        <v>29.380140838718194</v>
      </c>
      <c r="F13" s="20">
        <f t="shared" si="1"/>
        <v>37.28949623261061</v>
      </c>
    </row>
    <row r="14" spans="1:6" s="2" customFormat="1" ht="14.25">
      <c r="A14" s="17" t="s">
        <v>6</v>
      </c>
      <c r="B14" s="18">
        <f>B15+B22</f>
        <v>391317.91</v>
      </c>
      <c r="C14" s="18">
        <f>C15+C22</f>
        <v>264714.105</v>
      </c>
      <c r="D14" s="18">
        <f>D15+D22</f>
        <v>217832.637</v>
      </c>
      <c r="E14" s="19">
        <f t="shared" si="0"/>
        <v>55.66641123070498</v>
      </c>
      <c r="F14" s="19">
        <f t="shared" si="1"/>
        <v>82.2897733386742</v>
      </c>
    </row>
    <row r="15" spans="1:6" s="14" customFormat="1" ht="15">
      <c r="A15" s="30" t="s">
        <v>31</v>
      </c>
      <c r="B15" s="25">
        <f>350804.31+25271</f>
        <v>376075.31</v>
      </c>
      <c r="C15" s="25">
        <f>232737.705+16833.8</f>
        <v>249571.50499999998</v>
      </c>
      <c r="D15" s="25">
        <f>193822.734+865.177+14724.5</f>
        <v>209412.411</v>
      </c>
      <c r="E15" s="20">
        <f t="shared" si="0"/>
        <v>55.68363714172037</v>
      </c>
      <c r="F15" s="20">
        <f>SUM(D15)/C15*100</f>
        <v>83.90878237481479</v>
      </c>
    </row>
    <row r="16" spans="1:6" s="3" customFormat="1" ht="15">
      <c r="A16" s="12" t="s">
        <v>1</v>
      </c>
      <c r="B16" s="11">
        <v>222432.052</v>
      </c>
      <c r="C16" s="11">
        <v>146271.269</v>
      </c>
      <c r="D16" s="11">
        <v>124887.566</v>
      </c>
      <c r="E16" s="20">
        <f t="shared" si="0"/>
        <v>56.14638937017944</v>
      </c>
      <c r="F16" s="20">
        <f t="shared" si="1"/>
        <v>85.38079067325245</v>
      </c>
    </row>
    <row r="17" spans="1:6" s="3" customFormat="1" ht="15">
      <c r="A17" s="12" t="s">
        <v>27</v>
      </c>
      <c r="B17" s="11">
        <v>48879.78</v>
      </c>
      <c r="C17" s="11">
        <v>32118.052</v>
      </c>
      <c r="D17" s="11">
        <v>27114.21</v>
      </c>
      <c r="E17" s="20">
        <f t="shared" si="0"/>
        <v>55.47121938764863</v>
      </c>
      <c r="F17" s="20">
        <f t="shared" si="1"/>
        <v>84.42046858881727</v>
      </c>
    </row>
    <row r="18" spans="1:6" s="3" customFormat="1" ht="15">
      <c r="A18" s="12" t="s">
        <v>4</v>
      </c>
      <c r="B18" s="11">
        <v>16714.896</v>
      </c>
      <c r="C18" s="11">
        <v>12181.727</v>
      </c>
      <c r="D18" s="11">
        <f>10202.1+150.7</f>
        <v>10352.800000000001</v>
      </c>
      <c r="E18" s="20">
        <f t="shared" si="0"/>
        <v>61.937567544542304</v>
      </c>
      <c r="F18" s="20">
        <f t="shared" si="1"/>
        <v>84.98630777064697</v>
      </c>
    </row>
    <row r="19" spans="1:6" s="3" customFormat="1" ht="15">
      <c r="A19" s="12" t="s">
        <v>5</v>
      </c>
      <c r="B19" s="11">
        <v>6745.744</v>
      </c>
      <c r="C19" s="11">
        <v>5142.921</v>
      </c>
      <c r="D19" s="11">
        <f>3780.242+14.544</f>
        <v>3794.786</v>
      </c>
      <c r="E19" s="20">
        <f t="shared" si="0"/>
        <v>56.254521369325616</v>
      </c>
      <c r="F19" s="20">
        <f t="shared" si="1"/>
        <v>73.78658937207085</v>
      </c>
    </row>
    <row r="20" spans="1:6" s="3" customFormat="1" ht="15">
      <c r="A20" s="12" t="s">
        <v>29</v>
      </c>
      <c r="B20" s="11">
        <v>36131.055</v>
      </c>
      <c r="C20" s="11">
        <v>22709.945</v>
      </c>
      <c r="D20" s="11">
        <f>16985.585+490.951</f>
        <v>17476.536</v>
      </c>
      <c r="E20" s="20">
        <f t="shared" si="0"/>
        <v>48.36984693638201</v>
      </c>
      <c r="F20" s="20">
        <f t="shared" si="1"/>
        <v>76.95543075951967</v>
      </c>
    </row>
    <row r="21" spans="1:6" s="3" customFormat="1" ht="15">
      <c r="A21" s="51" t="s">
        <v>13</v>
      </c>
      <c r="B21" s="11">
        <f>SUM(B15)-B16-B17-B18-B19-B20</f>
        <v>45171.78299999999</v>
      </c>
      <c r="C21" s="11">
        <f>SUM(C15)-C16-C17-C18-C19-C20</f>
        <v>31147.59099999998</v>
      </c>
      <c r="D21" s="11">
        <f>SUM(D15)-D16-D17-D18-D19-D20</f>
        <v>25786.512999999984</v>
      </c>
      <c r="E21" s="20">
        <f t="shared" si="0"/>
        <v>57.085444247352356</v>
      </c>
      <c r="F21" s="20">
        <f t="shared" si="1"/>
        <v>82.78814563861457</v>
      </c>
    </row>
    <row r="22" spans="1:6" s="3" customFormat="1" ht="15">
      <c r="A22" s="52" t="s">
        <v>14</v>
      </c>
      <c r="B22" s="25">
        <v>15242.6</v>
      </c>
      <c r="C22" s="25">
        <v>15142.6</v>
      </c>
      <c r="D22" s="25">
        <v>8420.226</v>
      </c>
      <c r="E22" s="20">
        <f t="shared" si="0"/>
        <v>55.24140238541981</v>
      </c>
      <c r="F22" s="20">
        <f t="shared" si="1"/>
        <v>55.60621029413707</v>
      </c>
    </row>
    <row r="23" spans="1:6" s="2" customFormat="1" ht="28.5">
      <c r="A23" s="17" t="s">
        <v>26</v>
      </c>
      <c r="B23" s="18">
        <f>B24+B34</f>
        <v>707184.183</v>
      </c>
      <c r="C23" s="18">
        <f>C24+C34</f>
        <v>502068.02</v>
      </c>
      <c r="D23" s="18">
        <f>D24+D34</f>
        <v>490127.72000000003</v>
      </c>
      <c r="E23" s="19">
        <f t="shared" si="0"/>
        <v>69.30694036747144</v>
      </c>
      <c r="F23" s="19">
        <f t="shared" si="1"/>
        <v>97.62177642782348</v>
      </c>
    </row>
    <row r="24" spans="1:6" s="14" customFormat="1" ht="15">
      <c r="A24" s="30" t="s">
        <v>31</v>
      </c>
      <c r="B24" s="25">
        <v>703145.764</v>
      </c>
      <c r="C24" s="25">
        <v>498029.601</v>
      </c>
      <c r="D24" s="25">
        <v>489044.216</v>
      </c>
      <c r="E24" s="20">
        <f t="shared" si="0"/>
        <v>69.55090125523391</v>
      </c>
      <c r="F24" s="20">
        <f>SUM(D24)/C24*100</f>
        <v>98.19581306372991</v>
      </c>
    </row>
    <row r="25" spans="1:6" s="3" customFormat="1" ht="15">
      <c r="A25" s="12" t="s">
        <v>1</v>
      </c>
      <c r="B25" s="11">
        <f>14660.587+636.762</f>
        <v>15297.349</v>
      </c>
      <c r="C25" s="11">
        <v>10221.53</v>
      </c>
      <c r="D25" s="11">
        <v>8807.194</v>
      </c>
      <c r="E25" s="20">
        <f t="shared" si="0"/>
        <v>57.57333509224376</v>
      </c>
      <c r="F25" s="20">
        <f t="shared" si="1"/>
        <v>86.16316735361535</v>
      </c>
    </row>
    <row r="26" spans="1:6" s="3" customFormat="1" ht="15">
      <c r="A26" s="12" t="s">
        <v>27</v>
      </c>
      <c r="B26" s="11">
        <v>3353.598</v>
      </c>
      <c r="C26" s="11">
        <v>2238.764</v>
      </c>
      <c r="D26" s="11">
        <v>1914.239</v>
      </c>
      <c r="E26" s="20">
        <f t="shared" si="0"/>
        <v>57.080156894177534</v>
      </c>
      <c r="F26" s="20">
        <f t="shared" si="1"/>
        <v>85.50427825353633</v>
      </c>
    </row>
    <row r="27" spans="1:6" s="3" customFormat="1" ht="15">
      <c r="A27" s="12" t="s">
        <v>4</v>
      </c>
      <c r="B27" s="11">
        <v>81.57</v>
      </c>
      <c r="C27" s="11">
        <v>62.5</v>
      </c>
      <c r="D27" s="11">
        <v>57.459</v>
      </c>
      <c r="E27" s="20">
        <f t="shared" si="0"/>
        <v>70.44133872747335</v>
      </c>
      <c r="F27" s="20">
        <f t="shared" si="1"/>
        <v>91.93440000000001</v>
      </c>
    </row>
    <row r="28" spans="1:6" s="3" customFormat="1" ht="15">
      <c r="A28" s="12" t="s">
        <v>5</v>
      </c>
      <c r="B28" s="11">
        <v>277.527</v>
      </c>
      <c r="C28" s="11">
        <v>183.995</v>
      </c>
      <c r="D28" s="11">
        <v>172.503</v>
      </c>
      <c r="E28" s="20">
        <f t="shared" si="0"/>
        <v>62.15719551611194</v>
      </c>
      <c r="F28" s="20">
        <f t="shared" si="1"/>
        <v>93.75417810266582</v>
      </c>
    </row>
    <row r="29" spans="1:6" s="3" customFormat="1" ht="15">
      <c r="A29" s="12" t="s">
        <v>29</v>
      </c>
      <c r="B29" s="11">
        <v>1309.543</v>
      </c>
      <c r="C29" s="11">
        <v>812.194</v>
      </c>
      <c r="D29" s="11">
        <v>627.521</v>
      </c>
      <c r="E29" s="20">
        <f t="shared" si="0"/>
        <v>47.919083222162236</v>
      </c>
      <c r="F29" s="20">
        <f t="shared" si="1"/>
        <v>77.26245207425812</v>
      </c>
    </row>
    <row r="30" spans="1:6" s="3" customFormat="1" ht="15">
      <c r="A30" s="12" t="s">
        <v>13</v>
      </c>
      <c r="B30" s="11">
        <f>SUM(B24)-B25-B26-B27-B28-B29</f>
        <v>682826.177</v>
      </c>
      <c r="C30" s="11">
        <f>SUM(C24)-C25-C26-C27-C28-C29</f>
        <v>484510.61799999996</v>
      </c>
      <c r="D30" s="11">
        <f>SUM(D24)-D25-D26-D27-D28-D29</f>
        <v>477465.3</v>
      </c>
      <c r="E30" s="20">
        <f t="shared" si="0"/>
        <v>69.92486756992035</v>
      </c>
      <c r="F30" s="20">
        <f t="shared" si="1"/>
        <v>98.54588986530736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467099.731</v>
      </c>
      <c r="D31" s="11">
        <f>SUM(D32:D33)</f>
        <v>465277.41599999997</v>
      </c>
      <c r="E31" s="20">
        <f t="shared" si="0"/>
        <v>70.54660213606012</v>
      </c>
      <c r="F31" s="20">
        <f>SUM(D31)/C31*100</f>
        <v>99.60986597099965</v>
      </c>
    </row>
    <row r="32" spans="1:6" s="3" customFormat="1" ht="30">
      <c r="A32" s="13" t="s">
        <v>22</v>
      </c>
      <c r="B32" s="11">
        <v>425980</v>
      </c>
      <c r="C32" s="11">
        <v>293348.331</v>
      </c>
      <c r="D32" s="67">
        <v>293348.331</v>
      </c>
      <c r="E32" s="20">
        <f t="shared" si="0"/>
        <v>68.86434363115639</v>
      </c>
      <c r="F32" s="20">
        <f>SUM(D32)/C32*100</f>
        <v>100</v>
      </c>
    </row>
    <row r="33" spans="1:6" s="3" customFormat="1" ht="15">
      <c r="A33" s="13" t="s">
        <v>19</v>
      </c>
      <c r="B33" s="11">
        <v>233552</v>
      </c>
      <c r="C33" s="11">
        <v>173751.4</v>
      </c>
      <c r="D33" s="11">
        <v>171929.085</v>
      </c>
      <c r="E33" s="20">
        <f t="shared" si="0"/>
        <v>73.6149058881962</v>
      </c>
      <c r="F33" s="20">
        <f>SUM(D33)/C33*100</f>
        <v>98.95119406232122</v>
      </c>
    </row>
    <row r="34" spans="1:6" s="3" customFormat="1" ht="15">
      <c r="A34" s="30" t="s">
        <v>14</v>
      </c>
      <c r="B34" s="25">
        <v>4038.419</v>
      </c>
      <c r="C34" s="25">
        <v>4038.419</v>
      </c>
      <c r="D34" s="25">
        <v>1083.504</v>
      </c>
      <c r="E34" s="20">
        <f t="shared" si="0"/>
        <v>26.829905465480426</v>
      </c>
      <c r="F34" s="20">
        <f>SUM(D34)/C34*100</f>
        <v>26.829905465480426</v>
      </c>
    </row>
    <row r="35" spans="1:6" s="2" customFormat="1" ht="14.25">
      <c r="A35" s="17" t="s">
        <v>7</v>
      </c>
      <c r="B35" s="18">
        <f>B36+B41</f>
        <v>98533.568</v>
      </c>
      <c r="C35" s="18">
        <f>C36+C41</f>
        <v>67836.357</v>
      </c>
      <c r="D35" s="18">
        <f>D36+D41</f>
        <v>55685.140999999996</v>
      </c>
      <c r="E35" s="19">
        <f t="shared" si="0"/>
        <v>56.51387860023499</v>
      </c>
      <c r="F35" s="19">
        <f>SUM(D35)/C35*100</f>
        <v>82.08745790992283</v>
      </c>
    </row>
    <row r="36" spans="1:6" s="14" customFormat="1" ht="15">
      <c r="A36" s="30" t="s">
        <v>31</v>
      </c>
      <c r="B36" s="25">
        <v>87474.4</v>
      </c>
      <c r="C36" s="25">
        <v>58398.489</v>
      </c>
      <c r="D36" s="25">
        <f>49021.155+187.268</f>
        <v>49208.422999999995</v>
      </c>
      <c r="E36" s="20">
        <f t="shared" si="0"/>
        <v>56.254656219419616</v>
      </c>
      <c r="F36" s="20">
        <f t="shared" si="1"/>
        <v>84.26317845312742</v>
      </c>
    </row>
    <row r="37" spans="1:6" s="3" customFormat="1" ht="15">
      <c r="A37" s="12" t="s">
        <v>1</v>
      </c>
      <c r="B37" s="11">
        <v>40460.715</v>
      </c>
      <c r="C37" s="11">
        <v>27004.505</v>
      </c>
      <c r="D37" s="11">
        <v>23478.175</v>
      </c>
      <c r="E37" s="20">
        <f aca="true" t="shared" si="2" ref="E37:E68">SUM(D37)/B37*100</f>
        <v>58.02708874521867</v>
      </c>
      <c r="F37" s="20">
        <f>SUM(D37)/C37*100</f>
        <v>86.94169732050263</v>
      </c>
    </row>
    <row r="38" spans="1:6" s="3" customFormat="1" ht="15">
      <c r="A38" s="12" t="s">
        <v>27</v>
      </c>
      <c r="B38" s="11">
        <v>8901.357</v>
      </c>
      <c r="C38" s="11">
        <v>5987.257</v>
      </c>
      <c r="D38" s="11">
        <v>5195.979</v>
      </c>
      <c r="E38" s="20">
        <f t="shared" si="2"/>
        <v>58.37288629138232</v>
      </c>
      <c r="F38" s="20">
        <f t="shared" si="1"/>
        <v>86.7839646769798</v>
      </c>
    </row>
    <row r="39" spans="1:6" s="3" customFormat="1" ht="15">
      <c r="A39" s="12" t="s">
        <v>29</v>
      </c>
      <c r="B39" s="11">
        <v>6464.382</v>
      </c>
      <c r="C39" s="11">
        <v>3424.188</v>
      </c>
      <c r="D39" s="11">
        <f>3085.056+18.178</f>
        <v>3103.234</v>
      </c>
      <c r="E39" s="20">
        <f t="shared" si="2"/>
        <v>48.00511479674314</v>
      </c>
      <c r="F39" s="20">
        <f t="shared" si="1"/>
        <v>90.6268581047536</v>
      </c>
    </row>
    <row r="40" spans="1:6" s="3" customFormat="1" ht="15">
      <c r="A40" s="12" t="s">
        <v>13</v>
      </c>
      <c r="B40" s="11">
        <f>SUM(B36)-B37-B38-B39</f>
        <v>31647.945999999996</v>
      </c>
      <c r="C40" s="11">
        <f>SUM(C36)-C37-C38-C39</f>
        <v>21982.538999999997</v>
      </c>
      <c r="D40" s="11">
        <f>SUM(D36)-D37-D38-D39</f>
        <v>17431.034999999996</v>
      </c>
      <c r="E40" s="20">
        <f t="shared" si="2"/>
        <v>55.077934599610344</v>
      </c>
      <c r="F40" s="20">
        <f t="shared" si="1"/>
        <v>79.29491220281697</v>
      </c>
    </row>
    <row r="41" spans="1:6" s="3" customFormat="1" ht="15">
      <c r="A41" s="30" t="s">
        <v>14</v>
      </c>
      <c r="B41" s="25">
        <v>11059.168</v>
      </c>
      <c r="C41" s="25">
        <v>9437.868</v>
      </c>
      <c r="D41" s="25">
        <v>6476.718</v>
      </c>
      <c r="E41" s="20">
        <f t="shared" si="2"/>
        <v>58.56424280741553</v>
      </c>
      <c r="F41" s="20">
        <f t="shared" si="1"/>
        <v>68.62479958397384</v>
      </c>
    </row>
    <row r="42" spans="1:6" s="2" customFormat="1" ht="14.25">
      <c r="A42" s="17" t="s">
        <v>8</v>
      </c>
      <c r="B42" s="18">
        <f>B43+B48</f>
        <v>55365.255</v>
      </c>
      <c r="C42" s="18">
        <f>C43+C48</f>
        <v>38081.695</v>
      </c>
      <c r="D42" s="18">
        <f>D43+D48</f>
        <v>29562.969999999998</v>
      </c>
      <c r="E42" s="19">
        <f t="shared" si="2"/>
        <v>53.396250048879935</v>
      </c>
      <c r="F42" s="19">
        <f t="shared" si="1"/>
        <v>77.63039434037796</v>
      </c>
    </row>
    <row r="43" spans="1:6" s="14" customFormat="1" ht="15">
      <c r="A43" s="30" t="s">
        <v>31</v>
      </c>
      <c r="B43" s="25">
        <v>51551.662</v>
      </c>
      <c r="C43" s="25">
        <v>34268.102</v>
      </c>
      <c r="D43" s="25">
        <f>27916.277+65.729</f>
        <v>27982.005999999998</v>
      </c>
      <c r="E43" s="20">
        <f t="shared" si="2"/>
        <v>54.27954194764856</v>
      </c>
      <c r="F43" s="20">
        <f t="shared" si="1"/>
        <v>81.65613024030336</v>
      </c>
    </row>
    <row r="44" spans="1:6" s="3" customFormat="1" ht="15">
      <c r="A44" s="12" t="s">
        <v>1</v>
      </c>
      <c r="B44" s="11">
        <v>24685.189</v>
      </c>
      <c r="C44" s="11">
        <v>16234.326</v>
      </c>
      <c r="D44" s="11">
        <v>13607.867</v>
      </c>
      <c r="E44" s="20">
        <f t="shared" si="2"/>
        <v>55.12563424164993</v>
      </c>
      <c r="F44" s="20">
        <f>SUM(D44)/C44*100</f>
        <v>83.82157041813748</v>
      </c>
    </row>
    <row r="45" spans="1:6" s="3" customFormat="1" ht="15">
      <c r="A45" s="12" t="s">
        <v>27</v>
      </c>
      <c r="B45" s="11">
        <v>5430.741</v>
      </c>
      <c r="C45" s="11">
        <v>3573.552</v>
      </c>
      <c r="D45" s="11">
        <v>2986.924</v>
      </c>
      <c r="E45" s="20">
        <f t="shared" si="2"/>
        <v>55.000302905257314</v>
      </c>
      <c r="F45" s="20">
        <f t="shared" si="1"/>
        <v>83.58417619220316</v>
      </c>
    </row>
    <row r="46" spans="1:6" s="3" customFormat="1" ht="15">
      <c r="A46" s="12" t="s">
        <v>29</v>
      </c>
      <c r="B46" s="11">
        <v>4194.121</v>
      </c>
      <c r="C46" s="11">
        <v>2157.449</v>
      </c>
      <c r="D46" s="11">
        <v>1884.872</v>
      </c>
      <c r="E46" s="20">
        <f t="shared" si="2"/>
        <v>44.940811197387966</v>
      </c>
      <c r="F46" s="20">
        <f t="shared" si="1"/>
        <v>87.36577318861303</v>
      </c>
    </row>
    <row r="47" spans="1:6" s="3" customFormat="1" ht="15">
      <c r="A47" s="12" t="s">
        <v>13</v>
      </c>
      <c r="B47" s="11">
        <f>SUM(B43)-B44-B45-B46</f>
        <v>17241.610999999997</v>
      </c>
      <c r="C47" s="11">
        <f>SUM(C43)-C44-C45-C46</f>
        <v>12302.774999999998</v>
      </c>
      <c r="D47" s="11">
        <f>SUM(D43)-D44-D45-D46</f>
        <v>9502.342999999997</v>
      </c>
      <c r="E47" s="20">
        <f t="shared" si="2"/>
        <v>55.11284879353791</v>
      </c>
      <c r="F47" s="20">
        <f t="shared" si="1"/>
        <v>77.23739562822209</v>
      </c>
    </row>
    <row r="48" spans="1:6" s="3" customFormat="1" ht="15">
      <c r="A48" s="30" t="s">
        <v>14</v>
      </c>
      <c r="B48" s="25">
        <v>3813.593</v>
      </c>
      <c r="C48" s="25">
        <v>3813.593</v>
      </c>
      <c r="D48" s="25">
        <v>1580.964</v>
      </c>
      <c r="E48" s="20">
        <f t="shared" si="2"/>
        <v>41.456023230585956</v>
      </c>
      <c r="F48" s="20">
        <f t="shared" si="1"/>
        <v>41.456023230585956</v>
      </c>
    </row>
    <row r="49" spans="1:6" s="3" customFormat="1" ht="14.25">
      <c r="A49" s="17" t="s">
        <v>0</v>
      </c>
      <c r="B49" s="18">
        <f>B50+B55</f>
        <v>90568.01</v>
      </c>
      <c r="C49" s="18">
        <f>C50+C55</f>
        <v>60421.833</v>
      </c>
      <c r="D49" s="18">
        <f>D50+D55</f>
        <v>46235.687999999995</v>
      </c>
      <c r="E49" s="19">
        <f t="shared" si="2"/>
        <v>51.05079376260999</v>
      </c>
      <c r="F49" s="19">
        <f t="shared" si="1"/>
        <v>76.5214918256452</v>
      </c>
    </row>
    <row r="50" spans="1:6" s="3" customFormat="1" ht="15">
      <c r="A50" s="30" t="s">
        <v>31</v>
      </c>
      <c r="B50" s="25">
        <v>82568.01</v>
      </c>
      <c r="C50" s="25">
        <v>54474.633</v>
      </c>
      <c r="D50" s="25">
        <v>44536.929</v>
      </c>
      <c r="E50" s="20">
        <f t="shared" si="2"/>
        <v>53.93969044427739</v>
      </c>
      <c r="F50" s="20">
        <f t="shared" si="1"/>
        <v>81.75718962622473</v>
      </c>
    </row>
    <row r="51" spans="1:6" s="3" customFormat="1" ht="15">
      <c r="A51" s="12" t="s">
        <v>1</v>
      </c>
      <c r="B51" s="11">
        <v>50916.2</v>
      </c>
      <c r="C51" s="11">
        <v>33629.601</v>
      </c>
      <c r="D51" s="11">
        <v>28623.125</v>
      </c>
      <c r="E51" s="20">
        <f t="shared" si="2"/>
        <v>56.2161453525597</v>
      </c>
      <c r="F51" s="20">
        <f>SUM(D51)/C51*100</f>
        <v>85.11288908839566</v>
      </c>
    </row>
    <row r="52" spans="1:6" s="3" customFormat="1" ht="15">
      <c r="A52" s="12" t="s">
        <v>27</v>
      </c>
      <c r="B52" s="11">
        <v>11270.743</v>
      </c>
      <c r="C52" s="11">
        <v>7433.668</v>
      </c>
      <c r="D52" s="11">
        <v>6282.244</v>
      </c>
      <c r="E52" s="20">
        <f t="shared" si="2"/>
        <v>55.739395353083644</v>
      </c>
      <c r="F52" s="20">
        <f t="shared" si="1"/>
        <v>84.51068839770622</v>
      </c>
    </row>
    <row r="53" spans="1:6" s="3" customFormat="1" ht="15">
      <c r="A53" s="12" t="s">
        <v>29</v>
      </c>
      <c r="B53" s="11">
        <v>4798.274</v>
      </c>
      <c r="C53" s="11">
        <v>2433.407</v>
      </c>
      <c r="D53" s="11">
        <v>2314.909</v>
      </c>
      <c r="E53" s="20">
        <f t="shared" si="2"/>
        <v>48.244618794174734</v>
      </c>
      <c r="F53" s="20">
        <f t="shared" si="1"/>
        <v>95.13036660123029</v>
      </c>
    </row>
    <row r="54" spans="1:6" s="3" customFormat="1" ht="15">
      <c r="A54" s="12" t="s">
        <v>13</v>
      </c>
      <c r="B54" s="11">
        <f>SUM(B50)-B51-B52-B53</f>
        <v>15582.792999999994</v>
      </c>
      <c r="C54" s="11">
        <f>SUM(C50)-C51-C52-C53</f>
        <v>10977.956999999999</v>
      </c>
      <c r="D54" s="11">
        <f>SUM(D50)-D51-D52-D53</f>
        <v>7316.650999999998</v>
      </c>
      <c r="E54" s="20">
        <f t="shared" si="2"/>
        <v>46.95339917561634</v>
      </c>
      <c r="F54" s="20">
        <f t="shared" si="1"/>
        <v>66.64856675973498</v>
      </c>
    </row>
    <row r="55" spans="1:6" s="3" customFormat="1" ht="15">
      <c r="A55" s="30" t="s">
        <v>14</v>
      </c>
      <c r="B55" s="25">
        <v>8000</v>
      </c>
      <c r="C55" s="25">
        <v>5947.2</v>
      </c>
      <c r="D55" s="25">
        <v>1698.759</v>
      </c>
      <c r="E55" s="20">
        <f t="shared" si="2"/>
        <v>21.2344875</v>
      </c>
      <c r="F55" s="20">
        <f t="shared" si="1"/>
        <v>28.564013317191282</v>
      </c>
    </row>
    <row r="56" spans="1:6" s="3" customFormat="1" ht="14.25" customHeight="1">
      <c r="A56" s="21" t="s">
        <v>9</v>
      </c>
      <c r="B56" s="22">
        <f>B57+B60</f>
        <v>320749.80700000003</v>
      </c>
      <c r="C56" s="22">
        <f>C57+C60</f>
        <v>240984.75699999998</v>
      </c>
      <c r="D56" s="69">
        <f>D57+D60</f>
        <v>100458.376</v>
      </c>
      <c r="E56" s="19">
        <f t="shared" si="2"/>
        <v>31.31985547851008</v>
      </c>
      <c r="F56" s="19">
        <f t="shared" si="1"/>
        <v>41.68661007882753</v>
      </c>
    </row>
    <row r="57" spans="1:6" s="3" customFormat="1" ht="14.25" customHeight="1">
      <c r="A57" s="30" t="s">
        <v>31</v>
      </c>
      <c r="B57" s="25">
        <v>182771.675</v>
      </c>
      <c r="C57" s="25">
        <v>127696.265</v>
      </c>
      <c r="D57" s="25">
        <f>75068.31+429.012</f>
        <v>75497.322</v>
      </c>
      <c r="E57" s="20">
        <f t="shared" si="2"/>
        <v>41.306904912919364</v>
      </c>
      <c r="F57" s="20">
        <f t="shared" si="1"/>
        <v>59.12257652954845</v>
      </c>
    </row>
    <row r="58" spans="1:6" s="3" customFormat="1" ht="15">
      <c r="A58" s="12" t="s">
        <v>29</v>
      </c>
      <c r="B58" s="11">
        <v>20033.7</v>
      </c>
      <c r="C58" s="11">
        <v>14140.703</v>
      </c>
      <c r="D58" s="11">
        <v>12009.639</v>
      </c>
      <c r="E58" s="20">
        <f t="shared" si="2"/>
        <v>59.94718399496847</v>
      </c>
      <c r="F58" s="20">
        <f>SUM(D58)/C58*100</f>
        <v>84.92957528349191</v>
      </c>
    </row>
    <row r="59" spans="1:6" s="3" customFormat="1" ht="15">
      <c r="A59" s="12" t="s">
        <v>13</v>
      </c>
      <c r="B59" s="11">
        <f>SUM(B57)-B58</f>
        <v>162737.97499999998</v>
      </c>
      <c r="C59" s="11">
        <f>SUM(C57)-C58</f>
        <v>113555.562</v>
      </c>
      <c r="D59" s="11">
        <f>SUM(D57)-D58</f>
        <v>63487.683000000005</v>
      </c>
      <c r="E59" s="20">
        <f t="shared" si="2"/>
        <v>39.012211501341355</v>
      </c>
      <c r="F59" s="20">
        <f t="shared" si="1"/>
        <v>55.90891532023768</v>
      </c>
    </row>
    <row r="60" spans="1:6" s="3" customFormat="1" ht="15">
      <c r="A60" s="30" t="s">
        <v>14</v>
      </c>
      <c r="B60" s="25">
        <v>137978.132</v>
      </c>
      <c r="C60" s="25">
        <v>113288.492</v>
      </c>
      <c r="D60" s="25">
        <v>24961.054</v>
      </c>
      <c r="E60" s="20">
        <f t="shared" si="2"/>
        <v>18.09058699243732</v>
      </c>
      <c r="F60" s="20">
        <f t="shared" si="1"/>
        <v>22.033177032668068</v>
      </c>
    </row>
    <row r="61" spans="1:6" s="3" customFormat="1" ht="17.25" customHeight="1">
      <c r="A61" s="21" t="s">
        <v>21</v>
      </c>
      <c r="B61" s="22">
        <f>SUM(B62)</f>
        <v>109242.869</v>
      </c>
      <c r="C61" s="22">
        <f>SUM(C62)</f>
        <v>74289.614</v>
      </c>
      <c r="D61" s="22">
        <f>SUM(D62)</f>
        <v>13927.725999999999</v>
      </c>
      <c r="E61" s="20">
        <f t="shared" si="2"/>
        <v>12.749322795614237</v>
      </c>
      <c r="F61" s="20">
        <f t="shared" si="1"/>
        <v>18.747877731603236</v>
      </c>
    </row>
    <row r="62" spans="1:6" s="3" customFormat="1" ht="15">
      <c r="A62" s="30" t="s">
        <v>14</v>
      </c>
      <c r="B62" s="25">
        <v>109242.869</v>
      </c>
      <c r="C62" s="25">
        <v>74289.614</v>
      </c>
      <c r="D62" s="25">
        <f>12648.81+1278.916</f>
        <v>13927.725999999999</v>
      </c>
      <c r="E62" s="20">
        <f t="shared" si="2"/>
        <v>12.749322795614237</v>
      </c>
      <c r="F62" s="20">
        <f t="shared" si="1"/>
        <v>18.747877731603236</v>
      </c>
    </row>
    <row r="63" spans="1:6" s="3" customFormat="1" ht="15" customHeight="1">
      <c r="A63" s="23" t="s">
        <v>16</v>
      </c>
      <c r="B63" s="22">
        <f>SUM(B64:B65)</f>
        <v>193140.72999999998</v>
      </c>
      <c r="C63" s="22">
        <f>SUM(C64:C65)</f>
        <v>153228</v>
      </c>
      <c r="D63" s="22">
        <f>SUM(D64:D65)</f>
        <v>98741.409</v>
      </c>
      <c r="E63" s="19">
        <f t="shared" si="2"/>
        <v>51.12407362237887</v>
      </c>
      <c r="F63" s="19">
        <f t="shared" si="1"/>
        <v>64.44083914167123</v>
      </c>
    </row>
    <row r="64" spans="1:6" s="3" customFormat="1" ht="15">
      <c r="A64" s="30" t="s">
        <v>13</v>
      </c>
      <c r="B64" s="25">
        <v>82070.117</v>
      </c>
      <c r="C64" s="25">
        <v>63967.617</v>
      </c>
      <c r="D64" s="25">
        <v>52057.317</v>
      </c>
      <c r="E64" s="20">
        <f t="shared" si="2"/>
        <v>63.430294610156345</v>
      </c>
      <c r="F64" s="20">
        <f t="shared" si="1"/>
        <v>81.38073519293364</v>
      </c>
    </row>
    <row r="65" spans="1:6" s="3" customFormat="1" ht="15">
      <c r="A65" s="30" t="s">
        <v>14</v>
      </c>
      <c r="B65" s="25">
        <v>111070.613</v>
      </c>
      <c r="C65" s="25">
        <v>89260.383</v>
      </c>
      <c r="D65" s="25">
        <v>46684.092</v>
      </c>
      <c r="E65" s="20">
        <f t="shared" si="2"/>
        <v>42.0310023858426</v>
      </c>
      <c r="F65" s="20">
        <f t="shared" si="1"/>
        <v>52.301021383697176</v>
      </c>
    </row>
    <row r="66" spans="1:6" s="3" customFormat="1" ht="60.75" customHeight="1">
      <c r="A66" s="24" t="s">
        <v>20</v>
      </c>
      <c r="B66" s="22">
        <f>SUM(B67:B67)</f>
        <v>6900</v>
      </c>
      <c r="C66" s="22">
        <f>SUM(C67:C67)</f>
        <v>5800</v>
      </c>
      <c r="D66" s="22">
        <f>SUM(D67:D67)</f>
        <v>1112.871</v>
      </c>
      <c r="E66" s="19">
        <f t="shared" si="2"/>
        <v>16.128565217391305</v>
      </c>
      <c r="F66" s="19">
        <f t="shared" si="1"/>
        <v>19.18743103448276</v>
      </c>
    </row>
    <row r="67" spans="1:6" s="3" customFormat="1" ht="15">
      <c r="A67" s="30" t="s">
        <v>14</v>
      </c>
      <c r="B67" s="25">
        <v>6900</v>
      </c>
      <c r="C67" s="25">
        <v>5800</v>
      </c>
      <c r="D67" s="25">
        <v>1112.871</v>
      </c>
      <c r="E67" s="20">
        <f t="shared" si="2"/>
        <v>16.128565217391305</v>
      </c>
      <c r="F67" s="20">
        <f t="shared" si="1"/>
        <v>19.18743103448276</v>
      </c>
    </row>
    <row r="68" spans="1:6" s="3" customFormat="1" ht="42.75">
      <c r="A68" s="23" t="s">
        <v>10</v>
      </c>
      <c r="B68" s="18">
        <f>SUM(B69)+B72</f>
        <v>9526</v>
      </c>
      <c r="C68" s="18">
        <f>SUM(C69)+C72</f>
        <v>6316.353</v>
      </c>
      <c r="D68" s="18">
        <f>SUM(D69)+D72</f>
        <v>3695.411</v>
      </c>
      <c r="E68" s="19">
        <f t="shared" si="2"/>
        <v>38.792893134579046</v>
      </c>
      <c r="F68" s="19">
        <f t="shared" si="1"/>
        <v>58.50545401753195</v>
      </c>
    </row>
    <row r="69" spans="1:6" s="3" customFormat="1" ht="15">
      <c r="A69" s="30" t="s">
        <v>31</v>
      </c>
      <c r="B69" s="25">
        <v>8800.034</v>
      </c>
      <c r="C69" s="25">
        <v>6316.353</v>
      </c>
      <c r="D69" s="25">
        <v>3695.411</v>
      </c>
      <c r="E69" s="20">
        <f aca="true" t="shared" si="3" ref="E69:E76">SUM(D69)/B69*100</f>
        <v>41.99314457194143</v>
      </c>
      <c r="F69" s="20">
        <f t="shared" si="1"/>
        <v>58.50545401753195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 t="shared" si="3"/>
        <v>9.768654720513508</v>
      </c>
      <c r="F70" s="20">
        <f t="shared" si="1"/>
        <v>12.074380165289258</v>
      </c>
    </row>
    <row r="71" spans="1:6" s="3" customFormat="1" ht="15">
      <c r="A71" s="12" t="s">
        <v>13</v>
      </c>
      <c r="B71" s="11">
        <f>SUM(B69)-B70</f>
        <v>8785.078</v>
      </c>
      <c r="C71" s="11">
        <f>SUM(C69)-C70</f>
        <v>6304.253</v>
      </c>
      <c r="D71" s="11">
        <f>SUM(D69)-D70</f>
        <v>3693.9500000000003</v>
      </c>
      <c r="E71" s="19">
        <f t="shared" si="3"/>
        <v>42.048004582315606</v>
      </c>
      <c r="F71" s="19">
        <f t="shared" si="1"/>
        <v>58.59457099834033</v>
      </c>
    </row>
    <row r="72" spans="1:6" s="3" customFormat="1" ht="15">
      <c r="A72" s="30" t="s">
        <v>14</v>
      </c>
      <c r="B72" s="25">
        <v>725.966</v>
      </c>
      <c r="C72" s="25"/>
      <c r="D72" s="25"/>
      <c r="E72" s="20"/>
      <c r="F72" s="20"/>
    </row>
    <row r="73" spans="1:6" s="2" customFormat="1" ht="15">
      <c r="A73" s="23" t="s">
        <v>11</v>
      </c>
      <c r="B73" s="18">
        <v>1670</v>
      </c>
      <c r="C73" s="18">
        <v>270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25204.6</v>
      </c>
      <c r="D74" s="18">
        <v>22054.1</v>
      </c>
      <c r="E74" s="20">
        <f t="shared" si="3"/>
        <v>58.33399459353657</v>
      </c>
      <c r="F74" s="20">
        <f aca="true" t="shared" si="4" ref="F74:F90">SUM(D74)/C74*100</f>
        <v>87.50029756473025</v>
      </c>
    </row>
    <row r="75" spans="1:6" s="2" customFormat="1" ht="15">
      <c r="A75" s="17" t="s">
        <v>17</v>
      </c>
      <c r="B75" s="18">
        <f>SUM(B76)+B80</f>
        <v>9348.0169</v>
      </c>
      <c r="C75" s="18">
        <f>SUM(C76)+C80</f>
        <v>6509.910599999999</v>
      </c>
      <c r="D75" s="18">
        <f>SUM(D76)+D80</f>
        <v>1728.80737</v>
      </c>
      <c r="E75" s="20">
        <f t="shared" si="3"/>
        <v>18.4938408701422</v>
      </c>
      <c r="F75" s="20">
        <f t="shared" si="4"/>
        <v>26.55654549234517</v>
      </c>
    </row>
    <row r="76" spans="1:6" s="2" customFormat="1" ht="15">
      <c r="A76" s="30" t="s">
        <v>31</v>
      </c>
      <c r="B76" s="25">
        <f>6184.836-651.611</f>
        <v>5533.225</v>
      </c>
      <c r="C76" s="25">
        <f>3918.3756+2041.716-2109.3</f>
        <v>3850.7915999999996</v>
      </c>
      <c r="D76" s="25">
        <f>1612.38237+116.425</f>
        <v>1728.80737</v>
      </c>
      <c r="E76" s="19">
        <f t="shared" si="3"/>
        <v>31.244118393884214</v>
      </c>
      <c r="F76" s="20">
        <f t="shared" si="4"/>
        <v>44.89485668349334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5533.225</v>
      </c>
      <c r="C79" s="11">
        <f>SUM(C76)-C77-C78</f>
        <v>3850.7915999999996</v>
      </c>
      <c r="D79" s="11">
        <f>SUM(D76)-D77-D78</f>
        <v>1728.80737</v>
      </c>
      <c r="E79" s="20">
        <f aca="true" t="shared" si="5" ref="E79:E90">SUM(D79)/B79*100</f>
        <v>31.244118393884214</v>
      </c>
      <c r="F79" s="20">
        <f>SUM(D79)/C79*100</f>
        <v>44.89485668349334</v>
      </c>
    </row>
    <row r="80" spans="1:6" s="3" customFormat="1" ht="15">
      <c r="A80" s="30" t="s">
        <v>14</v>
      </c>
      <c r="B80" s="25">
        <f>3804.7919+10</f>
        <v>3814.7919</v>
      </c>
      <c r="C80" s="25">
        <f>1245.002+1414.117</f>
        <v>2659.1189999999997</v>
      </c>
      <c r="D80" s="25"/>
      <c r="E80" s="20">
        <f t="shared" si="5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</f>
        <v>15775.5</v>
      </c>
      <c r="C81" s="18">
        <v>15447.6</v>
      </c>
      <c r="D81" s="18">
        <v>8000</v>
      </c>
      <c r="E81" s="20">
        <f t="shared" si="5"/>
        <v>50.71154638521759</v>
      </c>
      <c r="F81" s="20">
        <f t="shared" si="4"/>
        <v>51.78798000983972</v>
      </c>
    </row>
    <row r="82" spans="1:12" s="9" customFormat="1" ht="15.75">
      <c r="A82" s="27" t="s">
        <v>25</v>
      </c>
      <c r="B82" s="28">
        <f>B5+B14+B23+B35+B42+B49+B56+B61+B63+B66+B68+B73+B74+B75+B81</f>
        <v>2775995.9010699997</v>
      </c>
      <c r="C82" s="28">
        <f>C5+C14+C23+C35+C42+C49+C56+C61+C63+C66+C68+C73+C74+C75+C81</f>
        <v>1970248.7036000004</v>
      </c>
      <c r="D82" s="28">
        <f>D5+D14+D23+D35+D42+D49+D56+D61+D63+D66+D68+D73+D74+D75+D81</f>
        <v>1493857.6573700004</v>
      </c>
      <c r="E82" s="20">
        <f t="shared" si="5"/>
        <v>53.81339564637676</v>
      </c>
      <c r="F82" s="20">
        <f t="shared" si="4"/>
        <v>75.82076590840803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2308209.07953</v>
      </c>
      <c r="C83" s="28">
        <f>C6+C15+C24+C36+C43+C50+C57+C64+C69+C76+C74</f>
        <v>1600555.2486</v>
      </c>
      <c r="D83" s="28">
        <f>D6+D15+D24+D36+D43+D50+D57+D64+D69+D76+D74</f>
        <v>1368613.5603700003</v>
      </c>
      <c r="E83" s="20">
        <f t="shared" si="5"/>
        <v>59.29330980054366</v>
      </c>
      <c r="F83" s="20">
        <f t="shared" si="4"/>
        <v>85.50867341612367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756314.228</v>
      </c>
      <c r="C84" s="22">
        <f t="shared" si="6"/>
        <v>506784.856</v>
      </c>
      <c r="D84" s="22">
        <f t="shared" si="6"/>
        <v>441739.11000000004</v>
      </c>
      <c r="E84" s="19">
        <f t="shared" si="5"/>
        <v>58.40682267318129</v>
      </c>
      <c r="F84" s="19">
        <f t="shared" si="4"/>
        <v>87.16501781181876</v>
      </c>
    </row>
    <row r="85" spans="1:6" ht="15">
      <c r="A85" s="29" t="s">
        <v>28</v>
      </c>
      <c r="B85" s="22">
        <f t="shared" si="6"/>
        <v>166423.89299999998</v>
      </c>
      <c r="C85" s="22">
        <f t="shared" si="6"/>
        <v>111513.325</v>
      </c>
      <c r="D85" s="22">
        <f t="shared" si="6"/>
        <v>97272.52700000002</v>
      </c>
      <c r="E85" s="19">
        <f t="shared" si="5"/>
        <v>58.44865496566651</v>
      </c>
      <c r="F85" s="19">
        <f t="shared" si="4"/>
        <v>87.22951001595551</v>
      </c>
    </row>
    <row r="86" spans="1:6" ht="15">
      <c r="A86" s="29" t="s">
        <v>2</v>
      </c>
      <c r="B86" s="22">
        <f>B70+B11+B20+B29+B39+B46+B53+B58</f>
        <v>165680.90200000006</v>
      </c>
      <c r="C86" s="22">
        <f>C70+C11+C20+C29+C39+C46+C53+C58</f>
        <v>111088.83499999999</v>
      </c>
      <c r="D86" s="22">
        <f>D70+D11+D20+D29+D39+D46+D53+D58</f>
        <v>81575.555</v>
      </c>
      <c r="E86" s="19">
        <f t="shared" si="5"/>
        <v>49.23654688939342</v>
      </c>
      <c r="F86" s="19">
        <f>SUM(D86)/C86*100</f>
        <v>73.43272165920185</v>
      </c>
    </row>
    <row r="87" spans="1:6" ht="15">
      <c r="A87" s="29" t="s">
        <v>13</v>
      </c>
      <c r="B87" s="22">
        <f>B83-B84-B85-B86</f>
        <v>1219790.0565300002</v>
      </c>
      <c r="C87" s="22">
        <f>C83-C84-C85-C86</f>
        <v>871168.2326</v>
      </c>
      <c r="D87" s="22">
        <f>D83-D84-D85-D86</f>
        <v>748026.3683700003</v>
      </c>
      <c r="E87" s="19">
        <f t="shared" si="5"/>
        <v>61.32418971326504</v>
      </c>
      <c r="F87" s="19">
        <f t="shared" si="4"/>
        <v>85.86474349937176</v>
      </c>
    </row>
    <row r="88" spans="1:6" ht="20.25" customHeight="1">
      <c r="A88" s="17" t="s">
        <v>14</v>
      </c>
      <c r="B88" s="18">
        <f>B13+B22+B41+B34+B55+B60+B62+B65+B67+B72+B80+B48</f>
        <v>450341.32154000003</v>
      </c>
      <c r="C88" s="18">
        <f>C13+C22+C41+C34+C55+C60+C62+C65+C67+C72+C80+C48</f>
        <v>353975.85500000004</v>
      </c>
      <c r="D88" s="18">
        <f>D13+D22+D41+D34+D55+D60+D62+D65+D67+D72+D80+D48</f>
        <v>117244.09699999998</v>
      </c>
      <c r="E88" s="19">
        <f t="shared" si="5"/>
        <v>26.034496812122132</v>
      </c>
      <c r="F88" s="19">
        <f t="shared" si="4"/>
        <v>33.1220605428017</v>
      </c>
    </row>
    <row r="89" spans="1:6" ht="15">
      <c r="A89" s="17" t="s">
        <v>24</v>
      </c>
      <c r="B89" s="18">
        <f>SUM(B81)</f>
        <v>15775.5</v>
      </c>
      <c r="C89" s="18">
        <f>SUM(C81)</f>
        <v>15447.6</v>
      </c>
      <c r="D89" s="18">
        <f>SUM(D81)</f>
        <v>8000</v>
      </c>
      <c r="E89" s="19">
        <f t="shared" si="5"/>
        <v>50.71154638521759</v>
      </c>
      <c r="F89" s="19">
        <f t="shared" si="4"/>
        <v>51.78798000983972</v>
      </c>
    </row>
    <row r="90" spans="1:6" ht="15">
      <c r="A90" s="17" t="s">
        <v>30</v>
      </c>
      <c r="B90" s="18">
        <f>SUM(B73)</f>
        <v>1670</v>
      </c>
      <c r="C90" s="18">
        <f>SUM(C73)</f>
        <v>270</v>
      </c>
      <c r="D90" s="18"/>
      <c r="E90" s="19">
        <f t="shared" si="5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5" t="s">
        <v>70</v>
      </c>
      <c r="B1" s="75"/>
      <c r="C1" s="75"/>
      <c r="D1" s="75"/>
      <c r="E1" s="75"/>
      <c r="F1" s="75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6"/>
      <c r="B3" s="73" t="s">
        <v>66</v>
      </c>
      <c r="C3" s="73" t="s">
        <v>74</v>
      </c>
      <c r="D3" s="73" t="s">
        <v>72</v>
      </c>
      <c r="E3" s="73" t="s">
        <v>67</v>
      </c>
      <c r="F3" s="73" t="s">
        <v>68</v>
      </c>
    </row>
    <row r="4" spans="1:6" s="31" customFormat="1" ht="114" customHeight="1">
      <c r="A4" s="77"/>
      <c r="B4" s="74"/>
      <c r="C4" s="74"/>
      <c r="D4" s="74"/>
      <c r="E4" s="74"/>
      <c r="F4" s="74"/>
    </row>
    <row r="5" spans="1:6" s="35" customFormat="1" ht="14.25">
      <c r="A5" s="34" t="s">
        <v>33</v>
      </c>
      <c r="B5" s="18">
        <f>B6+B13</f>
        <v>728867.45217</v>
      </c>
      <c r="C5" s="18">
        <f>C6+C13</f>
        <v>509075.859</v>
      </c>
      <c r="D5" s="18">
        <f>D6+D13</f>
        <v>404694.80100000004</v>
      </c>
      <c r="E5" s="19">
        <f aca="true" t="shared" si="0" ref="E5:E68">SUM(D5)/B5*100</f>
        <v>55.52378553811587</v>
      </c>
      <c r="F5" s="19">
        <f>SUM(D5)/C5*100</f>
        <v>79.49597173886025</v>
      </c>
    </row>
    <row r="6" spans="1:6" s="37" customFormat="1" ht="15">
      <c r="A6" s="36" t="s">
        <v>34</v>
      </c>
      <c r="B6" s="25">
        <v>690412.28253</v>
      </c>
      <c r="C6" s="25">
        <v>478777.292</v>
      </c>
      <c r="D6" s="68">
        <f>393362.275+34.343</f>
        <v>393396.618</v>
      </c>
      <c r="E6" s="20">
        <f t="shared" si="0"/>
        <v>56.97995646288434</v>
      </c>
      <c r="F6" s="20">
        <f>SUM(D6)/C6*100</f>
        <v>82.16693326382739</v>
      </c>
    </row>
    <row r="7" spans="1:6" s="37" customFormat="1" ht="15">
      <c r="A7" s="38" t="s">
        <v>35</v>
      </c>
      <c r="B7" s="11">
        <v>402522.723</v>
      </c>
      <c r="C7" s="11">
        <v>273423.625</v>
      </c>
      <c r="D7" s="11">
        <f>242330.34+4.843</f>
        <v>242335.183</v>
      </c>
      <c r="E7" s="20">
        <f t="shared" si="0"/>
        <v>60.204100080084174</v>
      </c>
      <c r="F7" s="20">
        <f aca="true" t="shared" si="1" ref="F7:F73">SUM(D7)/C7*100</f>
        <v>88.62993569045103</v>
      </c>
    </row>
    <row r="8" spans="1:6" s="37" customFormat="1" ht="15">
      <c r="A8" s="38" t="s">
        <v>36</v>
      </c>
      <c r="B8" s="11">
        <v>88587.674</v>
      </c>
      <c r="C8" s="11">
        <v>60162.032</v>
      </c>
      <c r="D8" s="11">
        <f>53777.866+1.065</f>
        <v>53778.931000000004</v>
      </c>
      <c r="E8" s="20">
        <f t="shared" si="0"/>
        <v>60.70701325784895</v>
      </c>
      <c r="F8" s="20">
        <f t="shared" si="1"/>
        <v>89.39015058533928</v>
      </c>
    </row>
    <row r="9" spans="1:6" s="37" customFormat="1" ht="15">
      <c r="A9" s="38" t="s">
        <v>37</v>
      </c>
      <c r="B9" s="11">
        <v>153.271</v>
      </c>
      <c r="C9" s="11">
        <v>153.271</v>
      </c>
      <c r="D9" s="11">
        <v>14.203</v>
      </c>
      <c r="E9" s="20">
        <f t="shared" si="0"/>
        <v>9.26659315852314</v>
      </c>
      <c r="F9" s="20">
        <f t="shared" si="1"/>
        <v>9.26659315852314</v>
      </c>
    </row>
    <row r="10" spans="1:6" s="37" customFormat="1" ht="15">
      <c r="A10" s="38" t="s">
        <v>38</v>
      </c>
      <c r="B10" s="11">
        <v>47825.907</v>
      </c>
      <c r="C10" s="11">
        <v>27472.493</v>
      </c>
      <c r="D10" s="11">
        <v>21861.947</v>
      </c>
      <c r="E10" s="20">
        <f t="shared" si="0"/>
        <v>45.71151572723963</v>
      </c>
      <c r="F10" s="20">
        <f t="shared" si="1"/>
        <v>79.57758693395608</v>
      </c>
    </row>
    <row r="11" spans="1:6" s="37" customFormat="1" ht="30">
      <c r="A11" s="38" t="s">
        <v>39</v>
      </c>
      <c r="B11" s="11">
        <v>92734.871</v>
      </c>
      <c r="C11" s="11">
        <v>65398.849</v>
      </c>
      <c r="D11" s="11">
        <v>44157.383</v>
      </c>
      <c r="E11" s="20">
        <f t="shared" si="0"/>
        <v>47.616805333130834</v>
      </c>
      <c r="F11" s="20">
        <f t="shared" si="1"/>
        <v>67.52012256362494</v>
      </c>
    </row>
    <row r="12" spans="1:6" s="37" customFormat="1" ht="15">
      <c r="A12" s="38" t="s">
        <v>40</v>
      </c>
      <c r="B12" s="11">
        <f>SUM(B6)-B7-B8-B9-B10-B11</f>
        <v>58587.83652999996</v>
      </c>
      <c r="C12" s="11">
        <f>SUM(C6)-C7-C8-C9-C10-C11</f>
        <v>52167.022</v>
      </c>
      <c r="D12" s="11">
        <f>SUM(D6)-D7-D8-D9-D10-D11</f>
        <v>31248.97100000002</v>
      </c>
      <c r="E12" s="20">
        <f t="shared" si="0"/>
        <v>53.336960111163954</v>
      </c>
      <c r="F12" s="20">
        <f t="shared" si="1"/>
        <v>59.90177280964979</v>
      </c>
    </row>
    <row r="13" spans="1:6" s="37" customFormat="1" ht="15">
      <c r="A13" s="36" t="s">
        <v>41</v>
      </c>
      <c r="B13" s="25">
        <v>38455.16964</v>
      </c>
      <c r="C13" s="25">
        <v>30298.567</v>
      </c>
      <c r="D13" s="25">
        <f>11103.513+194.67</f>
        <v>11298.183</v>
      </c>
      <c r="E13" s="20">
        <f t="shared" si="0"/>
        <v>29.380140838718194</v>
      </c>
      <c r="F13" s="20">
        <f t="shared" si="1"/>
        <v>37.28949623261061</v>
      </c>
    </row>
    <row r="14" spans="1:6" s="35" customFormat="1" ht="14.25">
      <c r="A14" s="34" t="s">
        <v>42</v>
      </c>
      <c r="B14" s="18">
        <f>B15+B22</f>
        <v>391317.91</v>
      </c>
      <c r="C14" s="18">
        <f>C15+C22</f>
        <v>264714.105</v>
      </c>
      <c r="D14" s="18">
        <f>D15+D22</f>
        <v>217832.637</v>
      </c>
      <c r="E14" s="19">
        <f t="shared" si="0"/>
        <v>55.66641123070498</v>
      </c>
      <c r="F14" s="19">
        <f t="shared" si="1"/>
        <v>82.2897733386742</v>
      </c>
    </row>
    <row r="15" spans="1:6" s="37" customFormat="1" ht="15">
      <c r="A15" s="36" t="s">
        <v>43</v>
      </c>
      <c r="B15" s="25">
        <f>350804.31+25271</f>
        <v>376075.31</v>
      </c>
      <c r="C15" s="25">
        <f>232737.705+16833.8</f>
        <v>249571.50499999998</v>
      </c>
      <c r="D15" s="25">
        <f>193822.734+865.177+14724.5</f>
        <v>209412.411</v>
      </c>
      <c r="E15" s="20">
        <f t="shared" si="0"/>
        <v>55.68363714172037</v>
      </c>
      <c r="F15" s="20">
        <f>SUM(D15)/C15*100</f>
        <v>83.90878237481479</v>
      </c>
    </row>
    <row r="16" spans="1:6" s="37" customFormat="1" ht="15">
      <c r="A16" s="38" t="s">
        <v>35</v>
      </c>
      <c r="B16" s="11">
        <v>222432.052</v>
      </c>
      <c r="C16" s="11">
        <v>146271.269</v>
      </c>
      <c r="D16" s="11">
        <v>124887.566</v>
      </c>
      <c r="E16" s="20">
        <f t="shared" si="0"/>
        <v>56.14638937017944</v>
      </c>
      <c r="F16" s="20">
        <f t="shared" si="1"/>
        <v>85.38079067325245</v>
      </c>
    </row>
    <row r="17" spans="1:6" s="37" customFormat="1" ht="15">
      <c r="A17" s="38" t="s">
        <v>36</v>
      </c>
      <c r="B17" s="11">
        <v>48879.78</v>
      </c>
      <c r="C17" s="11">
        <v>32118.052</v>
      </c>
      <c r="D17" s="11">
        <v>27114.21</v>
      </c>
      <c r="E17" s="20">
        <f t="shared" si="0"/>
        <v>55.47121938764863</v>
      </c>
      <c r="F17" s="20">
        <f t="shared" si="1"/>
        <v>84.42046858881727</v>
      </c>
    </row>
    <row r="18" spans="1:6" s="37" customFormat="1" ht="15">
      <c r="A18" s="38" t="s">
        <v>37</v>
      </c>
      <c r="B18" s="11">
        <v>16714.896</v>
      </c>
      <c r="C18" s="11">
        <v>12181.727</v>
      </c>
      <c r="D18" s="11">
        <f>10202.1+150.7</f>
        <v>10352.800000000001</v>
      </c>
      <c r="E18" s="20">
        <f t="shared" si="0"/>
        <v>61.937567544542304</v>
      </c>
      <c r="F18" s="20">
        <f t="shared" si="1"/>
        <v>84.98630777064697</v>
      </c>
    </row>
    <row r="19" spans="1:6" s="37" customFormat="1" ht="15">
      <c r="A19" s="38" t="s">
        <v>38</v>
      </c>
      <c r="B19" s="11">
        <v>6745.744</v>
      </c>
      <c r="C19" s="11">
        <v>5142.921</v>
      </c>
      <c r="D19" s="11">
        <f>3780.242+14.544</f>
        <v>3794.786</v>
      </c>
      <c r="E19" s="20">
        <f t="shared" si="0"/>
        <v>56.254521369325616</v>
      </c>
      <c r="F19" s="20">
        <f t="shared" si="1"/>
        <v>73.78658937207085</v>
      </c>
    </row>
    <row r="20" spans="1:6" s="37" customFormat="1" ht="30">
      <c r="A20" s="38" t="s">
        <v>39</v>
      </c>
      <c r="B20" s="11">
        <v>36131.055</v>
      </c>
      <c r="C20" s="11">
        <v>22709.945</v>
      </c>
      <c r="D20" s="11">
        <f>16985.585+490.951</f>
        <v>17476.536</v>
      </c>
      <c r="E20" s="20">
        <f t="shared" si="0"/>
        <v>48.36984693638201</v>
      </c>
      <c r="F20" s="20">
        <f t="shared" si="1"/>
        <v>76.95543075951967</v>
      </c>
    </row>
    <row r="21" spans="1:6" s="37" customFormat="1" ht="15">
      <c r="A21" s="38" t="s">
        <v>40</v>
      </c>
      <c r="B21" s="11">
        <f>SUM(B15)-B16-B17-B18-B19-B20</f>
        <v>45171.78299999999</v>
      </c>
      <c r="C21" s="11">
        <f>SUM(C15)-C16-C17-C18-C19-C20</f>
        <v>31147.59099999998</v>
      </c>
      <c r="D21" s="11">
        <f>SUM(D15)-D16-D17-D18-D19-D20</f>
        <v>25786.512999999984</v>
      </c>
      <c r="E21" s="20">
        <f t="shared" si="0"/>
        <v>57.085444247352356</v>
      </c>
      <c r="F21" s="20">
        <f t="shared" si="1"/>
        <v>82.78814563861457</v>
      </c>
    </row>
    <row r="22" spans="1:6" s="37" customFormat="1" ht="15">
      <c r="A22" s="36" t="s">
        <v>41</v>
      </c>
      <c r="B22" s="25">
        <v>15242.6</v>
      </c>
      <c r="C22" s="25">
        <v>15142.6</v>
      </c>
      <c r="D22" s="25">
        <v>8420.226</v>
      </c>
      <c r="E22" s="20">
        <f t="shared" si="0"/>
        <v>55.24140238541981</v>
      </c>
      <c r="F22" s="20">
        <f t="shared" si="1"/>
        <v>55.60621029413707</v>
      </c>
    </row>
    <row r="23" spans="1:6" s="35" customFormat="1" ht="28.5">
      <c r="A23" s="34" t="s">
        <v>59</v>
      </c>
      <c r="B23" s="18">
        <f>B24+B34</f>
        <v>707184.183</v>
      </c>
      <c r="C23" s="18">
        <f>C24+C34</f>
        <v>502068.02</v>
      </c>
      <c r="D23" s="18">
        <f>D24+D34</f>
        <v>490127.72000000003</v>
      </c>
      <c r="E23" s="19">
        <f t="shared" si="0"/>
        <v>69.30694036747144</v>
      </c>
      <c r="F23" s="19">
        <f t="shared" si="1"/>
        <v>97.62177642782348</v>
      </c>
    </row>
    <row r="24" spans="1:6" s="37" customFormat="1" ht="15">
      <c r="A24" s="36" t="s">
        <v>43</v>
      </c>
      <c r="B24" s="25">
        <v>703145.764</v>
      </c>
      <c r="C24" s="25">
        <v>498029.601</v>
      </c>
      <c r="D24" s="25">
        <v>489044.216</v>
      </c>
      <c r="E24" s="20">
        <f t="shared" si="0"/>
        <v>69.55090125523391</v>
      </c>
      <c r="F24" s="20">
        <f>SUM(D24)/C24*100</f>
        <v>98.19581306372991</v>
      </c>
    </row>
    <row r="25" spans="1:6" s="37" customFormat="1" ht="15">
      <c r="A25" s="38" t="s">
        <v>35</v>
      </c>
      <c r="B25" s="11">
        <f>14660.587+636.762</f>
        <v>15297.349</v>
      </c>
      <c r="C25" s="11">
        <v>10221.53</v>
      </c>
      <c r="D25" s="11">
        <v>8807.194</v>
      </c>
      <c r="E25" s="20">
        <f t="shared" si="0"/>
        <v>57.57333509224376</v>
      </c>
      <c r="F25" s="20">
        <f t="shared" si="1"/>
        <v>86.16316735361535</v>
      </c>
    </row>
    <row r="26" spans="1:6" s="37" customFormat="1" ht="15">
      <c r="A26" s="38" t="s">
        <v>36</v>
      </c>
      <c r="B26" s="11">
        <v>3353.598</v>
      </c>
      <c r="C26" s="11">
        <v>2238.764</v>
      </c>
      <c r="D26" s="11">
        <v>1914.239</v>
      </c>
      <c r="E26" s="20">
        <f t="shared" si="0"/>
        <v>57.080156894177534</v>
      </c>
      <c r="F26" s="20">
        <f t="shared" si="1"/>
        <v>85.50427825353633</v>
      </c>
    </row>
    <row r="27" spans="1:6" s="37" customFormat="1" ht="15">
      <c r="A27" s="38" t="s">
        <v>37</v>
      </c>
      <c r="B27" s="11">
        <v>81.57</v>
      </c>
      <c r="C27" s="11">
        <v>62.5</v>
      </c>
      <c r="D27" s="11">
        <v>57.459</v>
      </c>
      <c r="E27" s="20">
        <f t="shared" si="0"/>
        <v>70.44133872747335</v>
      </c>
      <c r="F27" s="20">
        <f t="shared" si="1"/>
        <v>91.93440000000001</v>
      </c>
    </row>
    <row r="28" spans="1:6" s="37" customFormat="1" ht="15">
      <c r="A28" s="38" t="s">
        <v>38</v>
      </c>
      <c r="B28" s="11">
        <v>277.527</v>
      </c>
      <c r="C28" s="11">
        <v>183.995</v>
      </c>
      <c r="D28" s="11">
        <v>172.503</v>
      </c>
      <c r="E28" s="20">
        <f t="shared" si="0"/>
        <v>62.15719551611194</v>
      </c>
      <c r="F28" s="20">
        <f t="shared" si="1"/>
        <v>93.75417810266582</v>
      </c>
    </row>
    <row r="29" spans="1:6" s="37" customFormat="1" ht="30">
      <c r="A29" s="38" t="s">
        <v>39</v>
      </c>
      <c r="B29" s="11">
        <v>1309.543</v>
      </c>
      <c r="C29" s="11">
        <v>812.194</v>
      </c>
      <c r="D29" s="11">
        <v>627.521</v>
      </c>
      <c r="E29" s="20">
        <f t="shared" si="0"/>
        <v>47.919083222162236</v>
      </c>
      <c r="F29" s="20">
        <f t="shared" si="1"/>
        <v>77.26245207425812</v>
      </c>
    </row>
    <row r="30" spans="1:6" s="37" customFormat="1" ht="15">
      <c r="A30" s="38" t="s">
        <v>40</v>
      </c>
      <c r="B30" s="11">
        <f>SUM(B24)-B25-B26-B27-B28-B29</f>
        <v>682826.177</v>
      </c>
      <c r="C30" s="11">
        <f>SUM(C24)-C25-C26-C27-C28-C29</f>
        <v>484510.61799999996</v>
      </c>
      <c r="D30" s="11">
        <f>SUM(D24)-D25-D26-D27-D28-D29</f>
        <v>477465.3</v>
      </c>
      <c r="E30" s="20">
        <f t="shared" si="0"/>
        <v>69.92486756992035</v>
      </c>
      <c r="F30" s="20">
        <f t="shared" si="1"/>
        <v>98.54588986530736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467099.731</v>
      </c>
      <c r="D31" s="11">
        <f>SUM(D32:D33)</f>
        <v>465277.41599999997</v>
      </c>
      <c r="E31" s="20">
        <f t="shared" si="0"/>
        <v>70.54660213606012</v>
      </c>
      <c r="F31" s="20">
        <f>SUM(D31)/C31*100</f>
        <v>99.60986597099965</v>
      </c>
    </row>
    <row r="32" spans="1:6" s="37" customFormat="1" ht="30">
      <c r="A32" s="39" t="s">
        <v>63</v>
      </c>
      <c r="B32" s="11">
        <v>425980</v>
      </c>
      <c r="C32" s="11">
        <v>293348.331</v>
      </c>
      <c r="D32" s="67">
        <v>293348.331</v>
      </c>
      <c r="E32" s="20">
        <f t="shared" si="0"/>
        <v>68.86434363115639</v>
      </c>
      <c r="F32" s="20">
        <f>SUM(D32)/C32*100</f>
        <v>100</v>
      </c>
    </row>
    <row r="33" spans="1:6" s="37" customFormat="1" ht="15">
      <c r="A33" s="39" t="s">
        <v>60</v>
      </c>
      <c r="B33" s="11">
        <v>233552</v>
      </c>
      <c r="C33" s="11">
        <v>173751.4</v>
      </c>
      <c r="D33" s="11">
        <v>171929.085</v>
      </c>
      <c r="E33" s="20">
        <f t="shared" si="0"/>
        <v>73.6149058881962</v>
      </c>
      <c r="F33" s="20">
        <f>SUM(D33)/C33*100</f>
        <v>98.95119406232122</v>
      </c>
    </row>
    <row r="34" spans="1:6" s="37" customFormat="1" ht="15">
      <c r="A34" s="36" t="s">
        <v>41</v>
      </c>
      <c r="B34" s="25">
        <v>4038.419</v>
      </c>
      <c r="C34" s="25">
        <v>4038.419</v>
      </c>
      <c r="D34" s="25">
        <v>1083.504</v>
      </c>
      <c r="E34" s="20">
        <f t="shared" si="0"/>
        <v>26.829905465480426</v>
      </c>
      <c r="F34" s="20">
        <f>SUM(D34)/C34*100</f>
        <v>26.829905465480426</v>
      </c>
    </row>
    <row r="35" spans="1:6" s="35" customFormat="1" ht="14.25">
      <c r="A35" s="34" t="s">
        <v>61</v>
      </c>
      <c r="B35" s="18">
        <f>B36+B41</f>
        <v>98533.568</v>
      </c>
      <c r="C35" s="18">
        <f>C36+C41</f>
        <v>67836.357</v>
      </c>
      <c r="D35" s="18">
        <f>D36+D41</f>
        <v>55685.140999999996</v>
      </c>
      <c r="E35" s="19">
        <f t="shared" si="0"/>
        <v>56.51387860023499</v>
      </c>
      <c r="F35" s="19">
        <f>SUM(D35)/C35*100</f>
        <v>82.08745790992283</v>
      </c>
    </row>
    <row r="36" spans="1:6" s="37" customFormat="1" ht="15">
      <c r="A36" s="36" t="s">
        <v>43</v>
      </c>
      <c r="B36" s="25">
        <v>87474.4</v>
      </c>
      <c r="C36" s="25">
        <v>58398.489</v>
      </c>
      <c r="D36" s="25">
        <f>49021.155+187.268</f>
        <v>49208.422999999995</v>
      </c>
      <c r="E36" s="20">
        <f t="shared" si="0"/>
        <v>56.254656219419616</v>
      </c>
      <c r="F36" s="20">
        <f t="shared" si="1"/>
        <v>84.26317845312742</v>
      </c>
    </row>
    <row r="37" spans="1:6" s="37" customFormat="1" ht="15">
      <c r="A37" s="38" t="s">
        <v>35</v>
      </c>
      <c r="B37" s="11">
        <v>40460.715</v>
      </c>
      <c r="C37" s="11">
        <v>27004.505</v>
      </c>
      <c r="D37" s="11">
        <v>23478.175</v>
      </c>
      <c r="E37" s="20">
        <f t="shared" si="0"/>
        <v>58.02708874521867</v>
      </c>
      <c r="F37" s="20">
        <f>SUM(D37)/C37*100</f>
        <v>86.94169732050263</v>
      </c>
    </row>
    <row r="38" spans="1:6" s="37" customFormat="1" ht="15">
      <c r="A38" s="38" t="s">
        <v>36</v>
      </c>
      <c r="B38" s="11">
        <v>8901.357</v>
      </c>
      <c r="C38" s="11">
        <v>5987.257</v>
      </c>
      <c r="D38" s="11">
        <v>5195.979</v>
      </c>
      <c r="E38" s="20">
        <f t="shared" si="0"/>
        <v>58.37288629138232</v>
      </c>
      <c r="F38" s="20">
        <f t="shared" si="1"/>
        <v>86.7839646769798</v>
      </c>
    </row>
    <row r="39" spans="1:6" s="37" customFormat="1" ht="30">
      <c r="A39" s="38" t="s">
        <v>39</v>
      </c>
      <c r="B39" s="11">
        <v>6464.382</v>
      </c>
      <c r="C39" s="11">
        <v>3424.188</v>
      </c>
      <c r="D39" s="11">
        <f>3085.056+18.178</f>
        <v>3103.234</v>
      </c>
      <c r="E39" s="20">
        <f t="shared" si="0"/>
        <v>48.00511479674314</v>
      </c>
      <c r="F39" s="20">
        <f t="shared" si="1"/>
        <v>90.6268581047536</v>
      </c>
    </row>
    <row r="40" spans="1:6" s="37" customFormat="1" ht="15">
      <c r="A40" s="38" t="s">
        <v>40</v>
      </c>
      <c r="B40" s="11">
        <f>SUM(B36)-B37-B38-B39</f>
        <v>31647.945999999996</v>
      </c>
      <c r="C40" s="11">
        <f>SUM(C36)-C37-C38-C39</f>
        <v>21982.538999999997</v>
      </c>
      <c r="D40" s="11">
        <f>SUM(D36)-D37-D38-D39</f>
        <v>17431.034999999996</v>
      </c>
      <c r="E40" s="20">
        <f t="shared" si="0"/>
        <v>55.077934599610344</v>
      </c>
      <c r="F40" s="20">
        <f t="shared" si="1"/>
        <v>79.29491220281697</v>
      </c>
    </row>
    <row r="41" spans="1:6" s="37" customFormat="1" ht="15">
      <c r="A41" s="36" t="s">
        <v>41</v>
      </c>
      <c r="B41" s="25">
        <v>11059.168</v>
      </c>
      <c r="C41" s="25">
        <v>9437.868</v>
      </c>
      <c r="D41" s="25">
        <v>6476.718</v>
      </c>
      <c r="E41" s="20">
        <f t="shared" si="0"/>
        <v>58.56424280741553</v>
      </c>
      <c r="F41" s="20">
        <f t="shared" si="1"/>
        <v>68.62479958397384</v>
      </c>
    </row>
    <row r="42" spans="1:6" s="35" customFormat="1" ht="14.25">
      <c r="A42" s="34" t="s">
        <v>62</v>
      </c>
      <c r="B42" s="18">
        <f>B43+B48</f>
        <v>55365.255</v>
      </c>
      <c r="C42" s="18">
        <f>C43+C48</f>
        <v>38081.695</v>
      </c>
      <c r="D42" s="18">
        <f>D43+D48</f>
        <v>29562.969999999998</v>
      </c>
      <c r="E42" s="19">
        <f t="shared" si="0"/>
        <v>53.396250048879935</v>
      </c>
      <c r="F42" s="19">
        <f t="shared" si="1"/>
        <v>77.63039434037796</v>
      </c>
    </row>
    <row r="43" spans="1:6" s="37" customFormat="1" ht="15">
      <c r="A43" s="36" t="s">
        <v>43</v>
      </c>
      <c r="B43" s="25">
        <v>51551.662</v>
      </c>
      <c r="C43" s="25">
        <v>34268.102</v>
      </c>
      <c r="D43" s="25">
        <f>27916.277+65.729</f>
        <v>27982.005999999998</v>
      </c>
      <c r="E43" s="20">
        <f t="shared" si="0"/>
        <v>54.27954194764856</v>
      </c>
      <c r="F43" s="20">
        <f t="shared" si="1"/>
        <v>81.65613024030336</v>
      </c>
    </row>
    <row r="44" spans="1:6" s="37" customFormat="1" ht="15">
      <c r="A44" s="38" t="s">
        <v>35</v>
      </c>
      <c r="B44" s="11">
        <v>24685.189</v>
      </c>
      <c r="C44" s="11">
        <v>16234.326</v>
      </c>
      <c r="D44" s="11">
        <v>13607.867</v>
      </c>
      <c r="E44" s="20">
        <f t="shared" si="0"/>
        <v>55.12563424164993</v>
      </c>
      <c r="F44" s="20">
        <f>SUM(D44)/C44*100</f>
        <v>83.82157041813748</v>
      </c>
    </row>
    <row r="45" spans="1:6" s="37" customFormat="1" ht="15">
      <c r="A45" s="38" t="s">
        <v>36</v>
      </c>
      <c r="B45" s="11">
        <v>5430.741</v>
      </c>
      <c r="C45" s="11">
        <v>3573.552</v>
      </c>
      <c r="D45" s="11">
        <v>2986.924</v>
      </c>
      <c r="E45" s="20">
        <f t="shared" si="0"/>
        <v>55.000302905257314</v>
      </c>
      <c r="F45" s="20">
        <f t="shared" si="1"/>
        <v>83.58417619220316</v>
      </c>
    </row>
    <row r="46" spans="1:6" s="37" customFormat="1" ht="30">
      <c r="A46" s="38" t="s">
        <v>39</v>
      </c>
      <c r="B46" s="11">
        <v>4194.121</v>
      </c>
      <c r="C46" s="11">
        <v>2157.449</v>
      </c>
      <c r="D46" s="11">
        <v>1884.872</v>
      </c>
      <c r="E46" s="20">
        <f t="shared" si="0"/>
        <v>44.940811197387966</v>
      </c>
      <c r="F46" s="20">
        <f t="shared" si="1"/>
        <v>87.36577318861303</v>
      </c>
    </row>
    <row r="47" spans="1:6" s="37" customFormat="1" ht="15">
      <c r="A47" s="38" t="s">
        <v>40</v>
      </c>
      <c r="B47" s="11">
        <f>SUM(B43)-B44-B45-B46</f>
        <v>17241.610999999997</v>
      </c>
      <c r="C47" s="11">
        <f>SUM(C43)-C44-C45-C46</f>
        <v>12302.774999999998</v>
      </c>
      <c r="D47" s="11">
        <f>SUM(D43)-D44-D45-D46</f>
        <v>9502.342999999997</v>
      </c>
      <c r="E47" s="20">
        <f t="shared" si="0"/>
        <v>55.11284879353791</v>
      </c>
      <c r="F47" s="20">
        <f t="shared" si="1"/>
        <v>77.23739562822209</v>
      </c>
    </row>
    <row r="48" spans="1:6" s="37" customFormat="1" ht="15">
      <c r="A48" s="36" t="s">
        <v>41</v>
      </c>
      <c r="B48" s="25">
        <v>3813.593</v>
      </c>
      <c r="C48" s="25">
        <v>3813.593</v>
      </c>
      <c r="D48" s="25">
        <v>1580.964</v>
      </c>
      <c r="E48" s="20">
        <f t="shared" si="0"/>
        <v>41.456023230585956</v>
      </c>
      <c r="F48" s="20">
        <f t="shared" si="1"/>
        <v>41.456023230585956</v>
      </c>
    </row>
    <row r="49" spans="1:6" s="37" customFormat="1" ht="14.25">
      <c r="A49" s="34" t="s">
        <v>45</v>
      </c>
      <c r="B49" s="18">
        <f>B50+B55</f>
        <v>90568.01</v>
      </c>
      <c r="C49" s="18">
        <f>C50+C55</f>
        <v>60421.833</v>
      </c>
      <c r="D49" s="18">
        <f>D50+D55</f>
        <v>46235.687999999995</v>
      </c>
      <c r="E49" s="19">
        <f t="shared" si="0"/>
        <v>51.05079376260999</v>
      </c>
      <c r="F49" s="19">
        <f t="shared" si="1"/>
        <v>76.5214918256452</v>
      </c>
    </row>
    <row r="50" spans="1:6" s="37" customFormat="1" ht="15">
      <c r="A50" s="36" t="s">
        <v>43</v>
      </c>
      <c r="B50" s="25">
        <v>82568.01</v>
      </c>
      <c r="C50" s="25">
        <v>54474.633</v>
      </c>
      <c r="D50" s="25">
        <v>44536.929</v>
      </c>
      <c r="E50" s="20">
        <f t="shared" si="0"/>
        <v>53.93969044427739</v>
      </c>
      <c r="F50" s="20">
        <f t="shared" si="1"/>
        <v>81.75718962622473</v>
      </c>
    </row>
    <row r="51" spans="1:6" s="37" customFormat="1" ht="15">
      <c r="A51" s="38" t="s">
        <v>35</v>
      </c>
      <c r="B51" s="11">
        <v>50916.2</v>
      </c>
      <c r="C51" s="11">
        <v>33629.601</v>
      </c>
      <c r="D51" s="11">
        <v>28623.125</v>
      </c>
      <c r="E51" s="20">
        <f t="shared" si="0"/>
        <v>56.2161453525597</v>
      </c>
      <c r="F51" s="20">
        <f>SUM(D51)/C51*100</f>
        <v>85.11288908839566</v>
      </c>
    </row>
    <row r="52" spans="1:6" s="37" customFormat="1" ht="15">
      <c r="A52" s="38" t="s">
        <v>36</v>
      </c>
      <c r="B52" s="11">
        <v>11270.743</v>
      </c>
      <c r="C52" s="11">
        <v>7433.668</v>
      </c>
      <c r="D52" s="11">
        <v>6282.244</v>
      </c>
      <c r="E52" s="20">
        <f t="shared" si="0"/>
        <v>55.739395353083644</v>
      </c>
      <c r="F52" s="20">
        <f t="shared" si="1"/>
        <v>84.51068839770622</v>
      </c>
    </row>
    <row r="53" spans="1:6" s="37" customFormat="1" ht="30">
      <c r="A53" s="38" t="s">
        <v>39</v>
      </c>
      <c r="B53" s="11">
        <v>4798.274</v>
      </c>
      <c r="C53" s="11">
        <v>2433.407</v>
      </c>
      <c r="D53" s="11">
        <v>2314.909</v>
      </c>
      <c r="E53" s="20">
        <f t="shared" si="0"/>
        <v>48.244618794174734</v>
      </c>
      <c r="F53" s="20">
        <f t="shared" si="1"/>
        <v>95.13036660123029</v>
      </c>
    </row>
    <row r="54" spans="1:6" s="37" customFormat="1" ht="15">
      <c r="A54" s="38" t="s">
        <v>40</v>
      </c>
      <c r="B54" s="11">
        <f>SUM(B50)-B51-B52-B53</f>
        <v>15582.792999999994</v>
      </c>
      <c r="C54" s="11">
        <f>SUM(C50)-C51-C52-C53</f>
        <v>10977.956999999999</v>
      </c>
      <c r="D54" s="11">
        <f>SUM(D50)-D51-D52-D53</f>
        <v>7316.650999999998</v>
      </c>
      <c r="E54" s="20">
        <f t="shared" si="0"/>
        <v>46.95339917561634</v>
      </c>
      <c r="F54" s="20">
        <f t="shared" si="1"/>
        <v>66.64856675973498</v>
      </c>
    </row>
    <row r="55" spans="1:6" s="37" customFormat="1" ht="15">
      <c r="A55" s="36" t="s">
        <v>41</v>
      </c>
      <c r="B55" s="25">
        <v>8000</v>
      </c>
      <c r="C55" s="25">
        <v>5947.2</v>
      </c>
      <c r="D55" s="25">
        <v>1698.759</v>
      </c>
      <c r="E55" s="20">
        <f t="shared" si="0"/>
        <v>21.2344875</v>
      </c>
      <c r="F55" s="20">
        <f t="shared" si="1"/>
        <v>28.564013317191282</v>
      </c>
    </row>
    <row r="56" spans="1:6" s="37" customFormat="1" ht="28.5">
      <c r="A56" s="21" t="s">
        <v>46</v>
      </c>
      <c r="B56" s="22">
        <f>B57+B60</f>
        <v>320749.80700000003</v>
      </c>
      <c r="C56" s="22">
        <f>C57+C60</f>
        <v>240984.75699999998</v>
      </c>
      <c r="D56" s="69">
        <f>D57+D60</f>
        <v>100458.376</v>
      </c>
      <c r="E56" s="19">
        <f t="shared" si="0"/>
        <v>31.31985547851008</v>
      </c>
      <c r="F56" s="19">
        <f t="shared" si="1"/>
        <v>41.68661007882753</v>
      </c>
    </row>
    <row r="57" spans="1:6" s="37" customFormat="1" ht="15">
      <c r="A57" s="36" t="s">
        <v>43</v>
      </c>
      <c r="B57" s="25">
        <v>182771.675</v>
      </c>
      <c r="C57" s="25">
        <v>127696.265</v>
      </c>
      <c r="D57" s="25">
        <f>75068.31+429.012</f>
        <v>75497.322</v>
      </c>
      <c r="E57" s="20">
        <f t="shared" si="0"/>
        <v>41.306904912919364</v>
      </c>
      <c r="F57" s="20">
        <f t="shared" si="1"/>
        <v>59.12257652954845</v>
      </c>
    </row>
    <row r="58" spans="1:6" s="37" customFormat="1" ht="30">
      <c r="A58" s="38" t="s">
        <v>39</v>
      </c>
      <c r="B58" s="11">
        <v>20033.7</v>
      </c>
      <c r="C58" s="11">
        <v>14140.703</v>
      </c>
      <c r="D58" s="11">
        <v>12009.639</v>
      </c>
      <c r="E58" s="20">
        <f t="shared" si="0"/>
        <v>59.94718399496847</v>
      </c>
      <c r="F58" s="20">
        <f>SUM(D58)/C58*100</f>
        <v>84.92957528349191</v>
      </c>
    </row>
    <row r="59" spans="1:6" s="37" customFormat="1" ht="15">
      <c r="A59" s="38" t="s">
        <v>40</v>
      </c>
      <c r="B59" s="11">
        <f>SUM(B57)-B58</f>
        <v>162737.97499999998</v>
      </c>
      <c r="C59" s="11">
        <f>SUM(C57)-C58</f>
        <v>113555.562</v>
      </c>
      <c r="D59" s="11">
        <f>SUM(D57)-D58</f>
        <v>63487.683000000005</v>
      </c>
      <c r="E59" s="20">
        <f t="shared" si="0"/>
        <v>39.012211501341355</v>
      </c>
      <c r="F59" s="20">
        <f t="shared" si="1"/>
        <v>55.90891532023768</v>
      </c>
    </row>
    <row r="60" spans="1:6" s="37" customFormat="1" ht="15">
      <c r="A60" s="36" t="s">
        <v>41</v>
      </c>
      <c r="B60" s="25">
        <v>137978.132</v>
      </c>
      <c r="C60" s="25">
        <v>113288.492</v>
      </c>
      <c r="D60" s="25">
        <v>24961.054</v>
      </c>
      <c r="E60" s="20">
        <f t="shared" si="0"/>
        <v>18.09058699243732</v>
      </c>
      <c r="F60" s="20">
        <f t="shared" si="1"/>
        <v>22.033177032668068</v>
      </c>
    </row>
    <row r="61" spans="1:6" s="37" customFormat="1" ht="15">
      <c r="A61" s="21" t="s">
        <v>47</v>
      </c>
      <c r="B61" s="22">
        <f>SUM(B62)</f>
        <v>109242.869</v>
      </c>
      <c r="C61" s="22">
        <f>SUM(C62)</f>
        <v>74289.614</v>
      </c>
      <c r="D61" s="22">
        <f>SUM(D62)</f>
        <v>13927.725999999999</v>
      </c>
      <c r="E61" s="20">
        <f t="shared" si="0"/>
        <v>12.749322795614237</v>
      </c>
      <c r="F61" s="20">
        <f t="shared" si="1"/>
        <v>18.747877731603236</v>
      </c>
    </row>
    <row r="62" spans="1:6" s="37" customFormat="1" ht="15">
      <c r="A62" s="36" t="s">
        <v>41</v>
      </c>
      <c r="B62" s="25">
        <v>109242.869</v>
      </c>
      <c r="C62" s="25">
        <v>74289.614</v>
      </c>
      <c r="D62" s="25">
        <f>12648.81+1278.916</f>
        <v>13927.725999999999</v>
      </c>
      <c r="E62" s="20">
        <f t="shared" si="0"/>
        <v>12.749322795614237</v>
      </c>
      <c r="F62" s="20">
        <f t="shared" si="1"/>
        <v>18.747877731603236</v>
      </c>
    </row>
    <row r="63" spans="1:6" s="37" customFormat="1" ht="15">
      <c r="A63" s="40" t="s">
        <v>48</v>
      </c>
      <c r="B63" s="22">
        <f>SUM(B64:B65)</f>
        <v>193140.72999999998</v>
      </c>
      <c r="C63" s="22">
        <f>SUM(C64:C65)</f>
        <v>153228</v>
      </c>
      <c r="D63" s="22">
        <f>SUM(D64:D65)</f>
        <v>98741.409</v>
      </c>
      <c r="E63" s="19">
        <f t="shared" si="0"/>
        <v>51.12407362237887</v>
      </c>
      <c r="F63" s="19">
        <f t="shared" si="1"/>
        <v>64.44083914167123</v>
      </c>
    </row>
    <row r="64" spans="1:6" s="37" customFormat="1" ht="15">
      <c r="A64" s="36" t="s">
        <v>40</v>
      </c>
      <c r="B64" s="25">
        <v>82070.117</v>
      </c>
      <c r="C64" s="25">
        <v>63967.617</v>
      </c>
      <c r="D64" s="25">
        <v>52057.317</v>
      </c>
      <c r="E64" s="20">
        <f t="shared" si="0"/>
        <v>63.430294610156345</v>
      </c>
      <c r="F64" s="20">
        <f t="shared" si="1"/>
        <v>81.38073519293364</v>
      </c>
    </row>
    <row r="65" spans="1:6" s="37" customFormat="1" ht="15">
      <c r="A65" s="36" t="s">
        <v>41</v>
      </c>
      <c r="B65" s="25">
        <v>111070.613</v>
      </c>
      <c r="C65" s="25">
        <v>89260.383</v>
      </c>
      <c r="D65" s="25">
        <v>46684.092</v>
      </c>
      <c r="E65" s="20">
        <f t="shared" si="0"/>
        <v>42.0310023858426</v>
      </c>
      <c r="F65" s="20">
        <f t="shared" si="1"/>
        <v>52.301021383697176</v>
      </c>
    </row>
    <row r="66" spans="1:6" s="37" customFormat="1" ht="57">
      <c r="A66" s="41" t="s">
        <v>49</v>
      </c>
      <c r="B66" s="22">
        <f>SUM(B67:B67)</f>
        <v>6900</v>
      </c>
      <c r="C66" s="22">
        <f>SUM(C67:C67)</f>
        <v>5800</v>
      </c>
      <c r="D66" s="22">
        <f>SUM(D67:D67)</f>
        <v>1112.871</v>
      </c>
      <c r="E66" s="19">
        <f t="shared" si="0"/>
        <v>16.128565217391305</v>
      </c>
      <c r="F66" s="19">
        <f t="shared" si="1"/>
        <v>19.18743103448276</v>
      </c>
    </row>
    <row r="67" spans="1:6" s="37" customFormat="1" ht="15">
      <c r="A67" s="36" t="s">
        <v>41</v>
      </c>
      <c r="B67" s="25">
        <v>6900</v>
      </c>
      <c r="C67" s="25">
        <v>5800</v>
      </c>
      <c r="D67" s="25">
        <v>1112.871</v>
      </c>
      <c r="E67" s="20">
        <f t="shared" si="0"/>
        <v>16.128565217391305</v>
      </c>
      <c r="F67" s="20">
        <f t="shared" si="1"/>
        <v>19.18743103448276</v>
      </c>
    </row>
    <row r="68" spans="1:6" s="37" customFormat="1" ht="39.75" customHeight="1">
      <c r="A68" s="40" t="s">
        <v>50</v>
      </c>
      <c r="B68" s="18">
        <f>SUM(B69)+B72</f>
        <v>9526</v>
      </c>
      <c r="C68" s="18">
        <f>SUM(C69)+C72</f>
        <v>6316.353</v>
      </c>
      <c r="D68" s="18">
        <f>SUM(D69)+D72</f>
        <v>3695.411</v>
      </c>
      <c r="E68" s="19">
        <f t="shared" si="0"/>
        <v>38.792893134579046</v>
      </c>
      <c r="F68" s="19">
        <f t="shared" si="1"/>
        <v>58.50545401753195</v>
      </c>
    </row>
    <row r="69" spans="1:6" s="37" customFormat="1" ht="15">
      <c r="A69" s="36" t="s">
        <v>43</v>
      </c>
      <c r="B69" s="25">
        <v>8800.034</v>
      </c>
      <c r="C69" s="25">
        <v>6316.353</v>
      </c>
      <c r="D69" s="25">
        <v>3695.411</v>
      </c>
      <c r="E69" s="20">
        <f aca="true" t="shared" si="2" ref="E69:E76">SUM(D69)/B69*100</f>
        <v>41.99314457194143</v>
      </c>
      <c r="F69" s="20">
        <f t="shared" si="1"/>
        <v>58.50545401753195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1.461</v>
      </c>
      <c r="E70" s="20">
        <f t="shared" si="2"/>
        <v>9.768654720513508</v>
      </c>
      <c r="F70" s="20">
        <f t="shared" si="1"/>
        <v>12.074380165289258</v>
      </c>
    </row>
    <row r="71" spans="1:6" s="37" customFormat="1" ht="15">
      <c r="A71" s="38" t="s">
        <v>40</v>
      </c>
      <c r="B71" s="11">
        <f>SUM(B69)-B70</f>
        <v>8785.078</v>
      </c>
      <c r="C71" s="11">
        <f>SUM(C69)-C70</f>
        <v>6304.253</v>
      </c>
      <c r="D71" s="11">
        <f>SUM(D69)-D70</f>
        <v>3693.9500000000003</v>
      </c>
      <c r="E71" s="19">
        <f t="shared" si="2"/>
        <v>42.048004582315606</v>
      </c>
      <c r="F71" s="19">
        <f t="shared" si="1"/>
        <v>58.59457099834033</v>
      </c>
    </row>
    <row r="72" spans="1:6" s="37" customFormat="1" ht="15">
      <c r="A72" s="36" t="s">
        <v>41</v>
      </c>
      <c r="B72" s="25">
        <v>725.966</v>
      </c>
      <c r="C72" s="25"/>
      <c r="D72" s="25"/>
      <c r="E72" s="20"/>
      <c r="F72" s="20"/>
    </row>
    <row r="73" spans="1:6" s="37" customFormat="1" ht="15">
      <c r="A73" s="40" t="s">
        <v>51</v>
      </c>
      <c r="B73" s="18">
        <v>1670</v>
      </c>
      <c r="C73" s="18">
        <v>270</v>
      </c>
      <c r="D73" s="18"/>
      <c r="E73" s="20">
        <f t="shared" si="2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25204.6</v>
      </c>
      <c r="D74" s="18">
        <v>22054.1</v>
      </c>
      <c r="E74" s="20">
        <f t="shared" si="2"/>
        <v>58.33399459353657</v>
      </c>
      <c r="F74" s="20">
        <f aca="true" t="shared" si="3" ref="F74:F90">SUM(D74)/C74*100</f>
        <v>87.50029756473025</v>
      </c>
    </row>
    <row r="75" spans="1:6" s="35" customFormat="1" ht="15">
      <c r="A75" s="34" t="s">
        <v>53</v>
      </c>
      <c r="B75" s="18">
        <f>SUM(B76)+B80</f>
        <v>9348.0169</v>
      </c>
      <c r="C75" s="18">
        <f>SUM(C76)+C80</f>
        <v>6509.910599999999</v>
      </c>
      <c r="D75" s="18">
        <f>SUM(D76)+D80</f>
        <v>1728.80737</v>
      </c>
      <c r="E75" s="20">
        <f t="shared" si="2"/>
        <v>18.4938408701422</v>
      </c>
      <c r="F75" s="20">
        <f t="shared" si="3"/>
        <v>26.55654549234517</v>
      </c>
    </row>
    <row r="76" spans="1:6" s="35" customFormat="1" ht="15">
      <c r="A76" s="36" t="s">
        <v>43</v>
      </c>
      <c r="B76" s="25">
        <f>6184.836-651.611</f>
        <v>5533.225</v>
      </c>
      <c r="C76" s="25">
        <f>3918.3756+2041.716-2109.3</f>
        <v>3850.7915999999996</v>
      </c>
      <c r="D76" s="25">
        <f>1612.38237+116.425</f>
        <v>1728.80737</v>
      </c>
      <c r="E76" s="19">
        <f t="shared" si="2"/>
        <v>31.244118393884214</v>
      </c>
      <c r="F76" s="20">
        <f t="shared" si="3"/>
        <v>44.89485668349334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5533.225</v>
      </c>
      <c r="C79" s="11">
        <f>SUM(C76)-C77-C78</f>
        <v>3850.7915999999996</v>
      </c>
      <c r="D79" s="11">
        <f>SUM(D76)-D77-D78</f>
        <v>1728.80737</v>
      </c>
      <c r="E79" s="20">
        <f aca="true" t="shared" si="4" ref="E79:E90">SUM(D79)/B79*100</f>
        <v>31.244118393884214</v>
      </c>
      <c r="F79" s="20">
        <f>SUM(D79)/C79*100</f>
        <v>44.89485668349334</v>
      </c>
    </row>
    <row r="80" spans="1:6" s="37" customFormat="1" ht="15">
      <c r="A80" s="36" t="s">
        <v>41</v>
      </c>
      <c r="B80" s="25">
        <f>3804.7919+10</f>
        <v>3814.7919</v>
      </c>
      <c r="C80" s="25">
        <f>1245.002+1414.117</f>
        <v>2659.1189999999997</v>
      </c>
      <c r="D80" s="25"/>
      <c r="E80" s="20">
        <f t="shared" si="4"/>
        <v>0</v>
      </c>
      <c r="F80" s="20">
        <f t="shared" si="3"/>
        <v>0</v>
      </c>
    </row>
    <row r="81" spans="1:6" s="37" customFormat="1" ht="40.5">
      <c r="A81" s="42" t="s">
        <v>54</v>
      </c>
      <c r="B81" s="18">
        <f>15000+775.5</f>
        <v>15775.5</v>
      </c>
      <c r="C81" s="18">
        <v>15447.6</v>
      </c>
      <c r="D81" s="18">
        <v>8000</v>
      </c>
      <c r="E81" s="20">
        <f t="shared" si="4"/>
        <v>50.71154638521759</v>
      </c>
      <c r="F81" s="20">
        <f t="shared" si="3"/>
        <v>51.78798000983972</v>
      </c>
    </row>
    <row r="82" spans="1:11" s="46" customFormat="1" ht="15.75">
      <c r="A82" s="43" t="s">
        <v>55</v>
      </c>
      <c r="B82" s="28">
        <f>B5+B14+B23+B35+B42+B49+B56+B61+B63+B66+B68+B73+B74+B75+B81</f>
        <v>2775995.9010699997</v>
      </c>
      <c r="C82" s="28">
        <f>C5+C14+C23+C35+C42+C49+C56+C61+C63+C66+C68+C73+C74+C75+C81</f>
        <v>1970248.7036000004</v>
      </c>
      <c r="D82" s="28">
        <f>D5+D14+D23+D35+D42+D49+D56+D61+D63+D66+D68+D73+D74+D75+D81</f>
        <v>1493857.6573700004</v>
      </c>
      <c r="E82" s="20">
        <f t="shared" si="4"/>
        <v>53.81339564637676</v>
      </c>
      <c r="F82" s="20">
        <f t="shared" si="3"/>
        <v>75.82076590840803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2308209.07953</v>
      </c>
      <c r="C83" s="28">
        <f>C6+C15+C24+C36+C43+C50+C57+C64+C69+C76+C74</f>
        <v>1600555.2486</v>
      </c>
      <c r="D83" s="28">
        <f>D6+D15+D24+D36+D43+D50+D57+D64+D69+D76+D74</f>
        <v>1368613.5603700003</v>
      </c>
      <c r="E83" s="20">
        <f t="shared" si="4"/>
        <v>59.29330980054366</v>
      </c>
      <c r="F83" s="20">
        <f t="shared" si="3"/>
        <v>85.50867341612367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5" ref="B84:D85">B7+B16+B25+B37+B44+B51+B77</f>
        <v>756314.228</v>
      </c>
      <c r="C84" s="22">
        <f t="shared" si="5"/>
        <v>506784.856</v>
      </c>
      <c r="D84" s="22">
        <f t="shared" si="5"/>
        <v>441739.11000000004</v>
      </c>
      <c r="E84" s="19">
        <f t="shared" si="4"/>
        <v>58.40682267318129</v>
      </c>
      <c r="F84" s="19">
        <f t="shared" si="3"/>
        <v>87.16501781181876</v>
      </c>
    </row>
    <row r="85" spans="1:6" ht="15">
      <c r="A85" s="47" t="s">
        <v>36</v>
      </c>
      <c r="B85" s="22">
        <f t="shared" si="5"/>
        <v>166423.89299999998</v>
      </c>
      <c r="C85" s="22">
        <f t="shared" si="5"/>
        <v>111513.325</v>
      </c>
      <c r="D85" s="22">
        <f t="shared" si="5"/>
        <v>97272.52700000002</v>
      </c>
      <c r="E85" s="19">
        <f t="shared" si="4"/>
        <v>58.44865496566651</v>
      </c>
      <c r="F85" s="19">
        <f t="shared" si="3"/>
        <v>87.22951001595551</v>
      </c>
    </row>
    <row r="86" spans="1:6" ht="15">
      <c r="A86" s="47" t="s">
        <v>56</v>
      </c>
      <c r="B86" s="22">
        <f>B70+B11+B20+B29+B39+B46+B53+B58</f>
        <v>165680.90200000006</v>
      </c>
      <c r="C86" s="22">
        <f>C70+C11+C20+C29+C39+C46+C53+C58</f>
        <v>111088.83499999999</v>
      </c>
      <c r="D86" s="22">
        <f>D70+D11+D20+D29+D39+D46+D53+D58</f>
        <v>81575.555</v>
      </c>
      <c r="E86" s="19">
        <f t="shared" si="4"/>
        <v>49.23654688939342</v>
      </c>
      <c r="F86" s="19">
        <f>SUM(D86)/C86*100</f>
        <v>73.43272165920185</v>
      </c>
    </row>
    <row r="87" spans="1:6" ht="15">
      <c r="A87" s="47" t="s">
        <v>40</v>
      </c>
      <c r="B87" s="22">
        <f>B83-B84-B85-B86</f>
        <v>1219790.0565300002</v>
      </c>
      <c r="C87" s="22">
        <f>C83-C84-C85-C86</f>
        <v>871168.2326</v>
      </c>
      <c r="D87" s="22">
        <f>D83-D84-D85-D86</f>
        <v>748026.3683700003</v>
      </c>
      <c r="E87" s="19">
        <f t="shared" si="4"/>
        <v>61.32418971326504</v>
      </c>
      <c r="F87" s="19">
        <f t="shared" si="3"/>
        <v>85.86474349937176</v>
      </c>
    </row>
    <row r="88" spans="1:6" ht="15">
      <c r="A88" s="34" t="s">
        <v>41</v>
      </c>
      <c r="B88" s="18">
        <f>B13+B22+B41+B34+B55+B60+B62+B65+B67+B72+B80+B48</f>
        <v>450341.32154000003</v>
      </c>
      <c r="C88" s="18">
        <f>C13+C22+C41+C34+C55+C60+C62+C65+C67+C72+C80+C48</f>
        <v>353975.85500000004</v>
      </c>
      <c r="D88" s="18">
        <f>D13+D22+D41+D34+D55+D60+D62+D65+D67+D72+D80+D48</f>
        <v>117244.09699999998</v>
      </c>
      <c r="E88" s="19">
        <f t="shared" si="4"/>
        <v>26.034496812122132</v>
      </c>
      <c r="F88" s="19">
        <f t="shared" si="3"/>
        <v>33.1220605428017</v>
      </c>
    </row>
    <row r="89" spans="1:6" ht="15">
      <c r="A89" s="34" t="s">
        <v>57</v>
      </c>
      <c r="B89" s="18">
        <f>SUM(B81)</f>
        <v>15775.5</v>
      </c>
      <c r="C89" s="18">
        <f>SUM(C81)</f>
        <v>15447.6</v>
      </c>
      <c r="D89" s="18">
        <f>SUM(D81)</f>
        <v>8000</v>
      </c>
      <c r="E89" s="19">
        <f t="shared" si="4"/>
        <v>50.71154638521759</v>
      </c>
      <c r="F89" s="19">
        <f t="shared" si="3"/>
        <v>51.78798000983972</v>
      </c>
    </row>
    <row r="90" spans="1:6" ht="28.5">
      <c r="A90" s="34" t="s">
        <v>58</v>
      </c>
      <c r="B90" s="18">
        <f>SUM(B73)</f>
        <v>1670</v>
      </c>
      <c r="C90" s="18">
        <f>SUM(C73)</f>
        <v>270</v>
      </c>
      <c r="D90" s="18"/>
      <c r="E90" s="19">
        <f t="shared" si="4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2016-07-19T10:30:50Z</cp:lastPrinted>
  <dcterms:created xsi:type="dcterms:W3CDTF">2015-04-07T07:35:57Z</dcterms:created>
  <dcterms:modified xsi:type="dcterms:W3CDTF">2016-08-09T07:14:19Z</dcterms:modified>
  <cp:category/>
  <cp:version/>
  <cp:contentType/>
  <cp:contentStatus/>
</cp:coreProperties>
</file>