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2A40B77_47CD_4A0B_8F89_AFE0C743889E_.wvu.FilterData" localSheetId="1" hidden="1">'рус'!$A$3:$K$90</definedName>
    <definedName name="Z_92A40B77_47CD_4A0B_8F89_AFE0C743889E_.wvu.FilterData" localSheetId="0" hidden="1">'укр'!$A$5:$L$99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01BA3E2_1B63_4248_8EFD_100CF5589BA7_.wvu.FilterData" localSheetId="1" hidden="1">'рус'!$A$3:$K$90</definedName>
    <definedName name="Z_D01BA3E2_1B63_4248_8EFD_100CF5589BA7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<sst xmlns="http://schemas.openxmlformats.org/spreadsheetml/2006/main" count="184" uniqueCount="75">
  <si>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</si>
  <si>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</si>
  <si>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</si>
  <si>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</si>
  <si>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</si>
  <si>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</si>
  <si>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</si>
  <si>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</si>
  <si>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</si>
  <si>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</si>
  <si>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</si>
  <si>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</si>
  <si>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</si>
  <si>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</si>
  <si>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</si>
  <si>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</si>
  <si>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</si>
  <si>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</si>
  <si>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</si>
  <si>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</si>
  <si>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</si>
  <si>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</si>
  <si>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</si>
  <si>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</si>
  <si>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</si>
  <si>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</si>
  <si>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</si>
  <si>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</si>
  <si>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</si>
  <si>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</si>
  <si>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</si>
  <si>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</si>
  <si>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</si>
  <si>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</si>
  <si>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</si>
  <si>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</si>
  <si>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</si>
  <si>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</si>
  <si>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</si>
  <si>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</si>
  <si>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</si>
  <si>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</si>
  <si>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</si>
  <si>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</si>
  <si>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</si>
  <si>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</si>
  <si>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</si>
  <si>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</si>
  <si>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</si>
  <si>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</si>
  <si>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</si>
  <si>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</si>
  <si>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</si>
  <si>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</si>
  <si>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</si>
  <si>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</si>
  <si>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</si>
  <si>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</si>
  <si>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</si>
  <si>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</si>
  <si>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</si>
  <si>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</si>
  <si>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</si>
  <si>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</si>
  <si>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</si>
  <si>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</si>
  <si>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</si>
  <si>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</si>
  <si>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</si>
  <si>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</si>
  <si>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План на січень-жовтень, з урахуванням змін тис. грн.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</si>
  <si>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</si>
  <si>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 xml:space="preserve">План на январь-октябрь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</si>
  <si>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28 жовтня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</si>
  <si>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28 октября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</si>
</sst>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72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 wrapText="1"/>
    </xf>
    <xf numFmtId="172" fontId="15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3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69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70</v>
      </c>
      <c r="D3" s="77" t="s">
        <v>73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794095.545</v>
      </c>
      <c r="C5" s="18">
        <f>C6+C13</f>
        <v>659281.2990000001</v>
      </c>
      <c r="D5" s="18">
        <f>D6+D13</f>
        <v>583742.406</v>
      </c>
      <c r="E5" s="19">
        <f aca="true" t="shared" si="0" ref="E5:E36">SUM(D5)/B5*100</f>
        <v>73.51034893414494</v>
      </c>
      <c r="F5" s="19">
        <f aca="true" t="shared" si="1" ref="F5:F36">SUM(D5)/C5*100</f>
        <v>88.54223635425762</v>
      </c>
    </row>
    <row r="6" spans="1:6" s="14" customFormat="1" ht="16.5" customHeight="1">
      <c r="A6" s="30" t="s">
        <v>32</v>
      </c>
      <c r="B6" s="25">
        <v>731224.743</v>
      </c>
      <c r="C6" s="25">
        <v>602098.783</v>
      </c>
      <c r="D6" s="68">
        <v>545847.11</v>
      </c>
      <c r="E6" s="20">
        <f t="shared" si="0"/>
        <v>74.64833694775561</v>
      </c>
      <c r="F6" s="20">
        <f t="shared" si="1"/>
        <v>90.65740131216972</v>
      </c>
    </row>
    <row r="7" spans="1:6" s="3" customFormat="1" ht="14.25" customHeight="1">
      <c r="A7" s="12" t="s">
        <v>1</v>
      </c>
      <c r="B7" s="11">
        <v>417764.57</v>
      </c>
      <c r="C7" s="11">
        <v>343392.113</v>
      </c>
      <c r="D7" s="11">
        <v>334445.149</v>
      </c>
      <c r="E7" s="20">
        <f t="shared" si="0"/>
        <v>80.05589104887471</v>
      </c>
      <c r="F7" s="20">
        <f t="shared" si="1"/>
        <v>97.39453421867029</v>
      </c>
    </row>
    <row r="8" spans="1:6" s="3" customFormat="1" ht="15">
      <c r="A8" s="12" t="s">
        <v>27</v>
      </c>
      <c r="B8" s="11">
        <v>91908.273</v>
      </c>
      <c r="C8" s="11">
        <v>75681.107</v>
      </c>
      <c r="D8" s="11">
        <v>74306.301</v>
      </c>
      <c r="E8" s="20">
        <f t="shared" si="0"/>
        <v>80.84832689653521</v>
      </c>
      <c r="F8" s="20">
        <f t="shared" si="1"/>
        <v>98.18342244914572</v>
      </c>
    </row>
    <row r="9" spans="1:6" s="3" customFormat="1" ht="15">
      <c r="A9" s="12" t="s">
        <v>4</v>
      </c>
      <c r="B9" s="11">
        <v>173.484</v>
      </c>
      <c r="C9" s="11">
        <v>167.892</v>
      </c>
      <c r="D9" s="11">
        <v>34.001</v>
      </c>
      <c r="E9" s="20">
        <f t="shared" si="0"/>
        <v>19.598925549330197</v>
      </c>
      <c r="F9" s="20">
        <f t="shared" si="1"/>
        <v>20.251709432254067</v>
      </c>
    </row>
    <row r="10" spans="1:6" s="3" customFormat="1" ht="15">
      <c r="A10" s="12" t="s">
        <v>5</v>
      </c>
      <c r="B10" s="11">
        <v>49370.159</v>
      </c>
      <c r="C10" s="11">
        <v>36980.432</v>
      </c>
      <c r="D10" s="11">
        <v>31501.369</v>
      </c>
      <c r="E10" s="20">
        <f t="shared" si="0"/>
        <v>63.80649695699785</v>
      </c>
      <c r="F10" s="20">
        <f t="shared" si="1"/>
        <v>85.18388589944</v>
      </c>
    </row>
    <row r="11" spans="1:6" s="3" customFormat="1" ht="15">
      <c r="A11" s="12" t="s">
        <v>29</v>
      </c>
      <c r="B11" s="11">
        <v>95933.928</v>
      </c>
      <c r="C11" s="11">
        <v>76619.529</v>
      </c>
      <c r="D11" s="11">
        <v>49836.963</v>
      </c>
      <c r="E11" s="20">
        <f t="shared" si="0"/>
        <v>51.94925720126877</v>
      </c>
      <c r="F11" s="20">
        <f t="shared" si="1"/>
        <v>65.0447263908396</v>
      </c>
    </row>
    <row r="12" spans="1:6" s="3" customFormat="1" ht="15">
      <c r="A12" s="12" t="s">
        <v>13</v>
      </c>
      <c r="B12" s="11">
        <f>SUM(B6)-B7-B8-B9-B10-B11</f>
        <v>76074.32900000004</v>
      </c>
      <c r="C12" s="11">
        <f>SUM(C6)-C7-C8-C9-C10-C11</f>
        <v>69257.71000000004</v>
      </c>
      <c r="D12" s="11">
        <f>SUM(D6)-D7-D8-D9-D10-D11</f>
        <v>55723.327000000005</v>
      </c>
      <c r="E12" s="20">
        <f t="shared" si="0"/>
        <v>73.24852908002643</v>
      </c>
      <c r="F12" s="20">
        <f t="shared" si="1"/>
        <v>80.45794035061219</v>
      </c>
    </row>
    <row r="13" spans="1:6" s="3" customFormat="1" ht="15">
      <c r="A13" s="30" t="s">
        <v>14</v>
      </c>
      <c r="B13" s="25">
        <v>62870.802</v>
      </c>
      <c r="C13" s="25">
        <v>57182.516</v>
      </c>
      <c r="D13" s="25">
        <v>37895.296</v>
      </c>
      <c r="E13" s="20">
        <f t="shared" si="0"/>
        <v>60.2748729052319</v>
      </c>
      <c r="F13" s="20">
        <f t="shared" si="1"/>
        <v>66.27077409465508</v>
      </c>
    </row>
    <row r="14" spans="1:6" s="2" customFormat="1" ht="14.25">
      <c r="A14" s="17" t="s">
        <v>6</v>
      </c>
      <c r="B14" s="18">
        <f>B15+B22</f>
        <v>410330.705</v>
      </c>
      <c r="C14" s="18">
        <f>C15+C22</f>
        <v>344644.08400000003</v>
      </c>
      <c r="D14" s="18">
        <f>D15+D22</f>
        <v>319765.32800000004</v>
      </c>
      <c r="E14" s="19">
        <f t="shared" si="0"/>
        <v>77.92868632631331</v>
      </c>
      <c r="F14" s="19">
        <f t="shared" si="1"/>
        <v>92.78131929286214</v>
      </c>
    </row>
    <row r="15" spans="1:6" s="14" customFormat="1" ht="15">
      <c r="A15" s="30" t="s">
        <v>31</v>
      </c>
      <c r="B15" s="25">
        <f>25271+356734.31</f>
        <v>382005.31</v>
      </c>
      <c r="C15" s="25">
        <f>295296.289+21052.4</f>
        <v>316348.689</v>
      </c>
      <c r="D15" s="25">
        <f>278914.082+30+21052.4</f>
        <v>299996.482</v>
      </c>
      <c r="E15" s="20">
        <f t="shared" si="0"/>
        <v>78.53201883502615</v>
      </c>
      <c r="F15" s="20">
        <f t="shared" si="1"/>
        <v>94.83095471276</v>
      </c>
    </row>
    <row r="16" spans="1:6" s="3" customFormat="1" ht="15">
      <c r="A16" s="12" t="s">
        <v>1</v>
      </c>
      <c r="B16" s="11">
        <v>222455.962</v>
      </c>
      <c r="C16" s="11">
        <v>183847.836</v>
      </c>
      <c r="D16" s="11">
        <v>179921.23</v>
      </c>
      <c r="E16" s="20">
        <f t="shared" si="0"/>
        <v>80.87948211520624</v>
      </c>
      <c r="F16" s="20">
        <f t="shared" si="1"/>
        <v>97.86420874706407</v>
      </c>
    </row>
    <row r="17" spans="1:6" s="3" customFormat="1" ht="15">
      <c r="A17" s="12" t="s">
        <v>27</v>
      </c>
      <c r="B17" s="11">
        <v>48789.04</v>
      </c>
      <c r="C17" s="11">
        <v>40316.502</v>
      </c>
      <c r="D17" s="11">
        <v>39021.679</v>
      </c>
      <c r="E17" s="20">
        <f t="shared" si="0"/>
        <v>79.98041978280366</v>
      </c>
      <c r="F17" s="20">
        <f t="shared" si="1"/>
        <v>96.78835480320191</v>
      </c>
    </row>
    <row r="18" spans="1:6" s="3" customFormat="1" ht="15">
      <c r="A18" s="12" t="s">
        <v>4</v>
      </c>
      <c r="B18" s="11">
        <v>18610.896</v>
      </c>
      <c r="C18" s="11">
        <v>15605.302</v>
      </c>
      <c r="D18" s="11">
        <v>15396.851</v>
      </c>
      <c r="E18" s="20">
        <f t="shared" si="0"/>
        <v>82.73030487086704</v>
      </c>
      <c r="F18" s="20">
        <f t="shared" si="1"/>
        <v>98.66422963169825</v>
      </c>
    </row>
    <row r="19" spans="1:6" s="3" customFormat="1" ht="15">
      <c r="A19" s="12" t="s">
        <v>5</v>
      </c>
      <c r="B19" s="11">
        <v>6975.394</v>
      </c>
      <c r="C19" s="11">
        <v>5805.923</v>
      </c>
      <c r="D19" s="11">
        <v>5498.678</v>
      </c>
      <c r="E19" s="20">
        <f t="shared" si="0"/>
        <v>78.82964030418927</v>
      </c>
      <c r="F19" s="20">
        <f t="shared" si="1"/>
        <v>94.70807656250349</v>
      </c>
    </row>
    <row r="20" spans="1:6" s="3" customFormat="1" ht="15">
      <c r="A20" s="12" t="s">
        <v>29</v>
      </c>
      <c r="B20" s="11">
        <v>36131.055</v>
      </c>
      <c r="C20" s="11">
        <v>28842.972</v>
      </c>
      <c r="D20" s="11">
        <v>20969.993</v>
      </c>
      <c r="E20" s="20">
        <f t="shared" si="0"/>
        <v>58.03869552106906</v>
      </c>
      <c r="F20" s="20">
        <f t="shared" si="1"/>
        <v>72.70399527482812</v>
      </c>
    </row>
    <row r="21" spans="1:6" s="3" customFormat="1" ht="15">
      <c r="A21" s="51" t="s">
        <v>13</v>
      </c>
      <c r="B21" s="11">
        <f>SUM(B15)-B16-B17-B18-B19-B20</f>
        <v>49042.96299999998</v>
      </c>
      <c r="C21" s="11">
        <f>SUM(C15)-C16-C17-C18-C19-C20</f>
        <v>41930.154</v>
      </c>
      <c r="D21" s="11">
        <f>SUM(D15)-D16-D17-D18-D19-D20</f>
        <v>39188.05100000001</v>
      </c>
      <c r="E21" s="20">
        <f t="shared" si="0"/>
        <v>79.9055534226185</v>
      </c>
      <c r="F21" s="20">
        <f t="shared" si="1"/>
        <v>93.46030782524673</v>
      </c>
    </row>
    <row r="22" spans="1:6" s="3" customFormat="1" ht="15">
      <c r="A22" s="52" t="s">
        <v>14</v>
      </c>
      <c r="B22" s="25">
        <v>28325.395</v>
      </c>
      <c r="C22" s="25">
        <v>28295.395</v>
      </c>
      <c r="D22" s="25">
        <f>19718.846+50</f>
        <v>19768.846</v>
      </c>
      <c r="E22" s="20">
        <f t="shared" si="0"/>
        <v>69.79195170976433</v>
      </c>
      <c r="F22" s="20">
        <f t="shared" si="1"/>
        <v>69.86594815163386</v>
      </c>
    </row>
    <row r="23" spans="1:6" s="2" customFormat="1" ht="28.5">
      <c r="A23" s="17" t="s">
        <v>26</v>
      </c>
      <c r="B23" s="18">
        <f>B24+B34</f>
        <v>711482.983</v>
      </c>
      <c r="C23" s="18">
        <f>C24+C34</f>
        <v>618373.795</v>
      </c>
      <c r="D23" s="18">
        <f>D24+D34</f>
        <v>610973.1190000001</v>
      </c>
      <c r="E23" s="19">
        <f t="shared" si="0"/>
        <v>85.87318791853663</v>
      </c>
      <c r="F23" s="19">
        <f t="shared" si="1"/>
        <v>98.80320348956573</v>
      </c>
    </row>
    <row r="24" spans="1:6" s="14" customFormat="1" ht="15">
      <c r="A24" s="30" t="s">
        <v>31</v>
      </c>
      <c r="B24" s="25">
        <v>704889.564</v>
      </c>
      <c r="C24" s="25">
        <v>611780.376</v>
      </c>
      <c r="D24" s="25">
        <v>608107.072</v>
      </c>
      <c r="E24" s="20">
        <f t="shared" si="0"/>
        <v>86.26983616400938</v>
      </c>
      <c r="F24" s="20">
        <f t="shared" si="1"/>
        <v>99.39957145666928</v>
      </c>
    </row>
    <row r="25" spans="1:6" s="3" customFormat="1" ht="15">
      <c r="A25" s="12" t="s">
        <v>1</v>
      </c>
      <c r="B25" s="11">
        <v>15453.313</v>
      </c>
      <c r="C25" s="11">
        <v>12783.223</v>
      </c>
      <c r="D25" s="11">
        <v>12407.513</v>
      </c>
      <c r="E25" s="20">
        <f t="shared" si="0"/>
        <v>80.29031056317827</v>
      </c>
      <c r="F25" s="20">
        <f t="shared" si="1"/>
        <v>97.06091335494969</v>
      </c>
    </row>
    <row r="26" spans="1:6" s="3" customFormat="1" ht="15">
      <c r="A26" s="12" t="s">
        <v>27</v>
      </c>
      <c r="B26" s="11">
        <v>3363.614</v>
      </c>
      <c r="C26" s="11">
        <v>2779.889</v>
      </c>
      <c r="D26" s="11">
        <v>2696.34</v>
      </c>
      <c r="E26" s="20">
        <f t="shared" si="0"/>
        <v>80.16199242838209</v>
      </c>
      <c r="F26" s="20">
        <f t="shared" si="1"/>
        <v>96.99452028480275</v>
      </c>
    </row>
    <row r="27" spans="1:6" s="3" customFormat="1" ht="15">
      <c r="A27" s="12" t="s">
        <v>4</v>
      </c>
      <c r="B27" s="11">
        <v>81.57</v>
      </c>
      <c r="C27" s="11">
        <v>76.97</v>
      </c>
      <c r="D27" s="11">
        <v>67.193</v>
      </c>
      <c r="E27" s="20">
        <f t="shared" si="0"/>
        <v>82.37464754198848</v>
      </c>
      <c r="F27" s="20">
        <f t="shared" si="1"/>
        <v>87.29764843445497</v>
      </c>
    </row>
    <row r="28" spans="1:6" s="3" customFormat="1" ht="15">
      <c r="A28" s="12" t="s">
        <v>5</v>
      </c>
      <c r="B28" s="11">
        <v>501.527</v>
      </c>
      <c r="C28" s="11">
        <v>295.547</v>
      </c>
      <c r="D28" s="11">
        <v>251.428</v>
      </c>
      <c r="E28" s="20">
        <f t="shared" si="0"/>
        <v>50.13249535917309</v>
      </c>
      <c r="F28" s="20">
        <f t="shared" si="1"/>
        <v>85.07208667318564</v>
      </c>
    </row>
    <row r="29" spans="1:6" s="3" customFormat="1" ht="15">
      <c r="A29" s="12" t="s">
        <v>29</v>
      </c>
      <c r="B29" s="11">
        <v>1309.543</v>
      </c>
      <c r="C29" s="11">
        <v>926.878</v>
      </c>
      <c r="D29" s="11">
        <v>709.139</v>
      </c>
      <c r="E29" s="20">
        <f t="shared" si="0"/>
        <v>54.15163915961523</v>
      </c>
      <c r="F29" s="20">
        <f t="shared" si="1"/>
        <v>76.50834306133062</v>
      </c>
    </row>
    <row r="30" spans="1:6" s="3" customFormat="1" ht="15">
      <c r="A30" s="12" t="s">
        <v>13</v>
      </c>
      <c r="B30" s="11">
        <f>SUM(B24)-B25-B26-B27-B28-B29</f>
        <v>684179.9970000002</v>
      </c>
      <c r="C30" s="11">
        <f>SUM(C24)-C25-C26-C27-C28-C29</f>
        <v>594917.8690000001</v>
      </c>
      <c r="D30" s="11">
        <f>SUM(D24)-D25-D26-D27-D28-D29</f>
        <v>591975.4590000001</v>
      </c>
      <c r="E30" s="20">
        <f t="shared" si="0"/>
        <v>86.52335081348483</v>
      </c>
      <c r="F30" s="20">
        <f t="shared" si="1"/>
        <v>99.50540903991573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572692.799</v>
      </c>
      <c r="D31" s="11">
        <f>SUM(D32:D33)</f>
        <v>572692.741</v>
      </c>
      <c r="E31" s="20">
        <f t="shared" si="0"/>
        <v>86.83320005701013</v>
      </c>
      <c r="F31" s="20">
        <f t="shared" si="1"/>
        <v>99.99998987240627</v>
      </c>
    </row>
    <row r="32" spans="1:6" s="3" customFormat="1" ht="30">
      <c r="A32" s="13" t="s">
        <v>22</v>
      </c>
      <c r="B32" s="11">
        <v>425980</v>
      </c>
      <c r="C32" s="11">
        <v>373550.265</v>
      </c>
      <c r="D32" s="67">
        <v>373550.265</v>
      </c>
      <c r="E32" s="20">
        <f t="shared" si="0"/>
        <v>87.6919726278229</v>
      </c>
      <c r="F32" s="20">
        <f t="shared" si="1"/>
        <v>100</v>
      </c>
    </row>
    <row r="33" spans="1:6" s="3" customFormat="1" ht="15">
      <c r="A33" s="13" t="s">
        <v>19</v>
      </c>
      <c r="B33" s="11">
        <v>233552</v>
      </c>
      <c r="C33" s="11">
        <v>199142.534</v>
      </c>
      <c r="D33" s="11">
        <v>199142.476</v>
      </c>
      <c r="E33" s="20">
        <f t="shared" si="0"/>
        <v>85.26686819209426</v>
      </c>
      <c r="F33" s="20">
        <f t="shared" si="1"/>
        <v>99.99997087513208</v>
      </c>
    </row>
    <row r="34" spans="1:6" s="3" customFormat="1" ht="15">
      <c r="A34" s="30" t="s">
        <v>14</v>
      </c>
      <c r="B34" s="25">
        <v>6593.419</v>
      </c>
      <c r="C34" s="25">
        <v>6593.419</v>
      </c>
      <c r="D34" s="25">
        <v>2866.047</v>
      </c>
      <c r="E34" s="20">
        <f t="shared" si="0"/>
        <v>43.46829770715315</v>
      </c>
      <c r="F34" s="20">
        <f t="shared" si="1"/>
        <v>43.46829770715315</v>
      </c>
    </row>
    <row r="35" spans="1:6" s="2" customFormat="1" ht="14.25">
      <c r="A35" s="17" t="s">
        <v>7</v>
      </c>
      <c r="B35" s="18">
        <f>B36+B41</f>
        <v>108464.878</v>
      </c>
      <c r="C35" s="18">
        <f>C36+C41</f>
        <v>90797.108</v>
      </c>
      <c r="D35" s="18">
        <f>D36+D41</f>
        <v>78393.25899999999</v>
      </c>
      <c r="E35" s="19">
        <f t="shared" si="0"/>
        <v>72.2752474768837</v>
      </c>
      <c r="F35" s="19">
        <f t="shared" si="1"/>
        <v>86.33893824019152</v>
      </c>
    </row>
    <row r="36" spans="1:6" s="14" customFormat="1" ht="15">
      <c r="A36" s="30" t="s">
        <v>31</v>
      </c>
      <c r="B36" s="25">
        <v>88524.04</v>
      </c>
      <c r="C36" s="25">
        <v>72471.351</v>
      </c>
      <c r="D36" s="25">
        <f>68919.83+17.09</f>
        <v>68936.92</v>
      </c>
      <c r="E36" s="20">
        <f t="shared" si="0"/>
        <v>77.87367137785397</v>
      </c>
      <c r="F36" s="20">
        <f t="shared" si="1"/>
        <v>95.12299556827635</v>
      </c>
    </row>
    <row r="37" spans="1:6" s="3" customFormat="1" ht="15">
      <c r="A37" s="12" t="s">
        <v>1</v>
      </c>
      <c r="B37" s="11">
        <v>40713.289</v>
      </c>
      <c r="C37" s="11">
        <v>33834.077</v>
      </c>
      <c r="D37" s="11">
        <v>33090.316</v>
      </c>
      <c r="E37" s="20">
        <f aca="true" t="shared" si="2" ref="E37:E68">SUM(D37)/B37*100</f>
        <v>81.27645005541065</v>
      </c>
      <c r="F37" s="20">
        <f aca="true" t="shared" si="3" ref="F37:F71">SUM(D37)/C37*100</f>
        <v>97.80173994402152</v>
      </c>
    </row>
    <row r="38" spans="1:6" s="3" customFormat="1" ht="15">
      <c r="A38" s="12" t="s">
        <v>27</v>
      </c>
      <c r="B38" s="11">
        <v>8986.923</v>
      </c>
      <c r="C38" s="11">
        <v>7472.48</v>
      </c>
      <c r="D38" s="11">
        <v>7322.196</v>
      </c>
      <c r="E38" s="20">
        <f t="shared" si="2"/>
        <v>81.47611813298055</v>
      </c>
      <c r="F38" s="20">
        <f t="shared" si="3"/>
        <v>97.98883369376699</v>
      </c>
    </row>
    <row r="39" spans="1:6" s="3" customFormat="1" ht="15">
      <c r="A39" s="12" t="s">
        <v>29</v>
      </c>
      <c r="B39" s="11">
        <v>6464.382</v>
      </c>
      <c r="C39" s="11">
        <v>4309.131</v>
      </c>
      <c r="D39" s="11">
        <f>3425.484+13.207</f>
        <v>3438.691</v>
      </c>
      <c r="E39" s="20">
        <f t="shared" si="2"/>
        <v>53.19442755703484</v>
      </c>
      <c r="F39" s="20">
        <f t="shared" si="3"/>
        <v>79.80010354755981</v>
      </c>
    </row>
    <row r="40" spans="1:6" s="3" customFormat="1" ht="15">
      <c r="A40" s="12" t="s">
        <v>13</v>
      </c>
      <c r="B40" s="11">
        <f>SUM(B36)-B37-B38-B39</f>
        <v>32359.445999999996</v>
      </c>
      <c r="C40" s="11">
        <f>SUM(C36)-C37-C38-C39</f>
        <v>26855.662999999997</v>
      </c>
      <c r="D40" s="11">
        <f>SUM(D36)-D37-D38-D39</f>
        <v>25085.717</v>
      </c>
      <c r="E40" s="20">
        <f t="shared" si="2"/>
        <v>77.52208427795706</v>
      </c>
      <c r="F40" s="20">
        <f t="shared" si="3"/>
        <v>93.40941238352598</v>
      </c>
    </row>
    <row r="41" spans="1:6" s="3" customFormat="1" ht="15">
      <c r="A41" s="30" t="s">
        <v>14</v>
      </c>
      <c r="B41" s="25">
        <v>19940.838</v>
      </c>
      <c r="C41" s="25">
        <v>18325.757</v>
      </c>
      <c r="D41" s="25">
        <v>9456.339</v>
      </c>
      <c r="E41" s="20">
        <f t="shared" si="2"/>
        <v>47.42197394111521</v>
      </c>
      <c r="F41" s="20">
        <f t="shared" si="3"/>
        <v>51.60135540376313</v>
      </c>
    </row>
    <row r="42" spans="1:6" s="2" customFormat="1" ht="14.25">
      <c r="A42" s="17" t="s">
        <v>8</v>
      </c>
      <c r="B42" s="18">
        <f>B43+B48</f>
        <v>70189.194</v>
      </c>
      <c r="C42" s="18">
        <f>C43+C48</f>
        <v>61957.254</v>
      </c>
      <c r="D42" s="18">
        <f>D43+D48</f>
        <v>46168.143000000004</v>
      </c>
      <c r="E42" s="19">
        <f t="shared" si="2"/>
        <v>65.77671058596285</v>
      </c>
      <c r="F42" s="19">
        <f t="shared" si="3"/>
        <v>74.51612203471768</v>
      </c>
    </row>
    <row r="43" spans="1:6" s="14" customFormat="1" ht="15">
      <c r="A43" s="30" t="s">
        <v>31</v>
      </c>
      <c r="B43" s="25">
        <v>53051.657</v>
      </c>
      <c r="C43" s="25">
        <v>44819.717</v>
      </c>
      <c r="D43" s="25">
        <f>40816.777</f>
        <v>40816.777</v>
      </c>
      <c r="E43" s="20">
        <f t="shared" si="2"/>
        <v>76.93779856866676</v>
      </c>
      <c r="F43" s="20">
        <f t="shared" si="3"/>
        <v>91.06879679762369</v>
      </c>
    </row>
    <row r="44" spans="1:6" s="3" customFormat="1" ht="15">
      <c r="A44" s="12" t="s">
        <v>1</v>
      </c>
      <c r="B44" s="11">
        <v>24821.078</v>
      </c>
      <c r="C44" s="11">
        <v>20514.542</v>
      </c>
      <c r="D44" s="11">
        <v>20039.43</v>
      </c>
      <c r="E44" s="20">
        <f t="shared" si="2"/>
        <v>80.73553453238412</v>
      </c>
      <c r="F44" s="20">
        <f t="shared" si="3"/>
        <v>97.68402336254935</v>
      </c>
    </row>
    <row r="45" spans="1:6" s="3" customFormat="1" ht="15">
      <c r="A45" s="12" t="s">
        <v>27</v>
      </c>
      <c r="B45" s="11">
        <v>5460.879</v>
      </c>
      <c r="C45" s="11">
        <v>4517.749</v>
      </c>
      <c r="D45" s="11">
        <v>4398.246</v>
      </c>
      <c r="E45" s="20">
        <f t="shared" si="2"/>
        <v>80.5409898296593</v>
      </c>
      <c r="F45" s="20">
        <f t="shared" si="3"/>
        <v>97.35481099104886</v>
      </c>
    </row>
    <row r="46" spans="1:6" s="3" customFormat="1" ht="15">
      <c r="A46" s="12" t="s">
        <v>29</v>
      </c>
      <c r="B46" s="11">
        <v>4194.121</v>
      </c>
      <c r="C46" s="11">
        <v>2940.305</v>
      </c>
      <c r="D46" s="11">
        <v>2131.531</v>
      </c>
      <c r="E46" s="20">
        <f t="shared" si="2"/>
        <v>50.82187662206217</v>
      </c>
      <c r="F46" s="20">
        <f t="shared" si="3"/>
        <v>72.49353383407504</v>
      </c>
    </row>
    <row r="47" spans="1:6" s="3" customFormat="1" ht="15">
      <c r="A47" s="12" t="s">
        <v>13</v>
      </c>
      <c r="B47" s="11">
        <f>SUM(B43)-B44-B45-B46</f>
        <v>18575.578999999998</v>
      </c>
      <c r="C47" s="11">
        <f>SUM(C43)-C44-C45-C46</f>
        <v>16847.120999999996</v>
      </c>
      <c r="D47" s="11">
        <f>SUM(D43)-D44-D45-D46</f>
        <v>14247.570000000003</v>
      </c>
      <c r="E47" s="20">
        <f t="shared" si="2"/>
        <v>76.70054322398244</v>
      </c>
      <c r="F47" s="20">
        <f t="shared" si="3"/>
        <v>84.56976120727101</v>
      </c>
    </row>
    <row r="48" spans="1:6" s="3" customFormat="1" ht="15">
      <c r="A48" s="30" t="s">
        <v>14</v>
      </c>
      <c r="B48" s="25">
        <v>17137.537</v>
      </c>
      <c r="C48" s="25">
        <v>17137.537</v>
      </c>
      <c r="D48" s="25">
        <v>5351.366</v>
      </c>
      <c r="E48" s="20">
        <f t="shared" si="2"/>
        <v>31.22599239318929</v>
      </c>
      <c r="F48" s="20">
        <f t="shared" si="3"/>
        <v>31.22599239318929</v>
      </c>
    </row>
    <row r="49" spans="1:6" s="3" customFormat="1" ht="14.25">
      <c r="A49" s="17" t="s">
        <v>0</v>
      </c>
      <c r="B49" s="18">
        <f>B50+B55</f>
        <v>96832.565</v>
      </c>
      <c r="C49" s="18">
        <f>C50+C55</f>
        <v>80280.39700000001</v>
      </c>
      <c r="D49" s="18">
        <f>D50+D55</f>
        <v>69715.146</v>
      </c>
      <c r="E49" s="19">
        <f t="shared" si="2"/>
        <v>71.9955585189755</v>
      </c>
      <c r="F49" s="19">
        <f t="shared" si="3"/>
        <v>86.83956308786064</v>
      </c>
    </row>
    <row r="50" spans="1:6" s="3" customFormat="1" ht="15">
      <c r="A50" s="30" t="s">
        <v>31</v>
      </c>
      <c r="B50" s="25">
        <v>86715.965</v>
      </c>
      <c r="C50" s="25">
        <v>70163.797</v>
      </c>
      <c r="D50" s="25">
        <v>65532.765</v>
      </c>
      <c r="E50" s="20">
        <f t="shared" si="2"/>
        <v>75.57174160490516</v>
      </c>
      <c r="F50" s="20">
        <f t="shared" si="3"/>
        <v>93.39968445550345</v>
      </c>
    </row>
    <row r="51" spans="1:6" s="3" customFormat="1" ht="15">
      <c r="A51" s="12" t="s">
        <v>1</v>
      </c>
      <c r="B51" s="11">
        <v>53800.3</v>
      </c>
      <c r="C51" s="11">
        <v>43411.447</v>
      </c>
      <c r="D51" s="11">
        <v>42488.485</v>
      </c>
      <c r="E51" s="20">
        <f t="shared" si="2"/>
        <v>78.97443880424458</v>
      </c>
      <c r="F51" s="20">
        <f t="shared" si="3"/>
        <v>97.87392021279548</v>
      </c>
    </row>
    <row r="52" spans="1:6" s="3" customFormat="1" ht="15">
      <c r="A52" s="12" t="s">
        <v>27</v>
      </c>
      <c r="B52" s="11">
        <v>11900.443</v>
      </c>
      <c r="C52" s="11">
        <v>9595.341</v>
      </c>
      <c r="D52" s="11">
        <v>9314.214</v>
      </c>
      <c r="E52" s="20">
        <f t="shared" si="2"/>
        <v>78.26779221580239</v>
      </c>
      <c r="F52" s="20">
        <f t="shared" si="3"/>
        <v>97.07017186778458</v>
      </c>
    </row>
    <row r="53" spans="1:6" s="3" customFormat="1" ht="15">
      <c r="A53" s="12" t="s">
        <v>29</v>
      </c>
      <c r="B53" s="11">
        <v>4798.274</v>
      </c>
      <c r="C53" s="11">
        <v>3097.797</v>
      </c>
      <c r="D53" s="11">
        <v>2555.72</v>
      </c>
      <c r="E53" s="20">
        <f t="shared" si="2"/>
        <v>53.263319268553644</v>
      </c>
      <c r="F53" s="20">
        <f t="shared" si="3"/>
        <v>82.50120973065698</v>
      </c>
    </row>
    <row r="54" spans="1:6" s="3" customFormat="1" ht="15">
      <c r="A54" s="12" t="s">
        <v>13</v>
      </c>
      <c r="B54" s="11">
        <f>SUM(B50)-B51-B52-B53</f>
        <v>16216.947999999993</v>
      </c>
      <c r="C54" s="11">
        <f>SUM(C50)-C51-C52-C53</f>
        <v>14059.212000000005</v>
      </c>
      <c r="D54" s="11">
        <f>SUM(D50)-D51-D52-D53</f>
        <v>11174.346</v>
      </c>
      <c r="E54" s="20">
        <f t="shared" si="2"/>
        <v>68.90535753089918</v>
      </c>
      <c r="F54" s="20">
        <f t="shared" si="3"/>
        <v>79.48059962393337</v>
      </c>
    </row>
    <row r="55" spans="1:6" s="3" customFormat="1" ht="15">
      <c r="A55" s="30" t="s">
        <v>14</v>
      </c>
      <c r="B55" s="25">
        <v>10116.6</v>
      </c>
      <c r="C55" s="25">
        <v>10116.6</v>
      </c>
      <c r="D55" s="25">
        <v>4182.381</v>
      </c>
      <c r="E55" s="20">
        <f t="shared" si="2"/>
        <v>41.34176501986834</v>
      </c>
      <c r="F55" s="20">
        <f t="shared" si="3"/>
        <v>41.34176501986834</v>
      </c>
    </row>
    <row r="56" spans="1:6" s="3" customFormat="1" ht="14.25" customHeight="1">
      <c r="A56" s="21" t="s">
        <v>9</v>
      </c>
      <c r="B56" s="22">
        <f>B57+B60</f>
        <v>423728.731</v>
      </c>
      <c r="C56" s="22">
        <f>C57+C60</f>
        <v>317754.475</v>
      </c>
      <c r="D56" s="69">
        <f>D57+D60</f>
        <v>200045.137</v>
      </c>
      <c r="E56" s="19">
        <f t="shared" si="2"/>
        <v>47.210661530525286</v>
      </c>
      <c r="F56" s="19">
        <f t="shared" si="3"/>
        <v>62.95588346946176</v>
      </c>
    </row>
    <row r="57" spans="1:6" s="3" customFormat="1" ht="14.25" customHeight="1">
      <c r="A57" s="30" t="s">
        <v>31</v>
      </c>
      <c r="B57" s="25">
        <v>203593.399</v>
      </c>
      <c r="C57" s="25">
        <v>175374.851</v>
      </c>
      <c r="D57" s="25">
        <v>129795.097</v>
      </c>
      <c r="E57" s="20">
        <f t="shared" si="2"/>
        <v>63.75211457617051</v>
      </c>
      <c r="F57" s="20">
        <f t="shared" si="3"/>
        <v>74.01009680686771</v>
      </c>
    </row>
    <row r="58" spans="1:6" s="3" customFormat="1" ht="15">
      <c r="A58" s="12" t="s">
        <v>29</v>
      </c>
      <c r="B58" s="11">
        <v>22333.7</v>
      </c>
      <c r="C58" s="11">
        <v>18272.614</v>
      </c>
      <c r="D58" s="11">
        <v>17143.355</v>
      </c>
      <c r="E58" s="20">
        <f t="shared" si="2"/>
        <v>76.76003080546438</v>
      </c>
      <c r="F58" s="20">
        <f t="shared" si="3"/>
        <v>93.81993731165119</v>
      </c>
    </row>
    <row r="59" spans="1:6" s="3" customFormat="1" ht="15">
      <c r="A59" s="12" t="s">
        <v>13</v>
      </c>
      <c r="B59" s="11">
        <f>SUM(B57)-B58</f>
        <v>181259.699</v>
      </c>
      <c r="C59" s="11">
        <f>SUM(C57)-C58</f>
        <v>157102.237</v>
      </c>
      <c r="D59" s="11">
        <f>SUM(D57)-D58</f>
        <v>112651.742</v>
      </c>
      <c r="E59" s="20">
        <f t="shared" si="2"/>
        <v>62.14935952199722</v>
      </c>
      <c r="F59" s="20">
        <f t="shared" si="3"/>
        <v>71.70600759809678</v>
      </c>
    </row>
    <row r="60" spans="1:6" s="3" customFormat="1" ht="15">
      <c r="A60" s="30" t="s">
        <v>14</v>
      </c>
      <c r="B60" s="25">
        <v>220135.332</v>
      </c>
      <c r="C60" s="25">
        <v>142379.624</v>
      </c>
      <c r="D60" s="25">
        <f>68048.04+2202</f>
        <v>70250.04</v>
      </c>
      <c r="E60" s="20">
        <f t="shared" si="2"/>
        <v>31.912205715346047</v>
      </c>
      <c r="F60" s="20">
        <f t="shared" si="3"/>
        <v>49.33995330680182</v>
      </c>
    </row>
    <row r="61" spans="1:6" s="3" customFormat="1" ht="17.25" customHeight="1">
      <c r="A61" s="21" t="s">
        <v>21</v>
      </c>
      <c r="B61" s="22">
        <f>SUM(B62)</f>
        <v>117394.835</v>
      </c>
      <c r="C61" s="22">
        <f>SUM(C62)</f>
        <v>86996.762</v>
      </c>
      <c r="D61" s="22">
        <f>SUM(D62)</f>
        <v>40508.036</v>
      </c>
      <c r="E61" s="20">
        <f t="shared" si="2"/>
        <v>34.50580768736546</v>
      </c>
      <c r="F61" s="20">
        <f t="shared" si="3"/>
        <v>46.56269390807902</v>
      </c>
    </row>
    <row r="62" spans="1:6" s="3" customFormat="1" ht="15">
      <c r="A62" s="30" t="s">
        <v>14</v>
      </c>
      <c r="B62" s="25">
        <v>117394.835</v>
      </c>
      <c r="C62" s="25">
        <v>86996.762</v>
      </c>
      <c r="D62" s="25">
        <f>39994.835+513.201</f>
        <v>40508.036</v>
      </c>
      <c r="E62" s="20">
        <f t="shared" si="2"/>
        <v>34.50580768736546</v>
      </c>
      <c r="F62" s="20">
        <f t="shared" si="3"/>
        <v>46.56269390807902</v>
      </c>
    </row>
    <row r="63" spans="1:6" s="3" customFormat="1" ht="15" customHeight="1">
      <c r="A63" s="23" t="s">
        <v>16</v>
      </c>
      <c r="B63" s="22">
        <f>SUM(B64:B65)</f>
        <v>302570.857</v>
      </c>
      <c r="C63" s="22">
        <f>SUM(C64:C65)</f>
        <v>237978.638</v>
      </c>
      <c r="D63" s="22">
        <f>SUM(D64:D65)</f>
        <v>186198.551</v>
      </c>
      <c r="E63" s="19">
        <f t="shared" si="2"/>
        <v>61.53882526762979</v>
      </c>
      <c r="F63" s="19">
        <f t="shared" si="3"/>
        <v>78.2417079805289</v>
      </c>
    </row>
    <row r="64" spans="1:6" s="3" customFormat="1" ht="15">
      <c r="A64" s="30" t="s">
        <v>13</v>
      </c>
      <c r="B64" s="25">
        <v>87596.037</v>
      </c>
      <c r="C64" s="25">
        <v>73243.601</v>
      </c>
      <c r="D64" s="25">
        <v>70118.508</v>
      </c>
      <c r="E64" s="20">
        <f t="shared" si="2"/>
        <v>80.04758023470858</v>
      </c>
      <c r="F64" s="20">
        <f t="shared" si="3"/>
        <v>95.73328870053783</v>
      </c>
    </row>
    <row r="65" spans="1:6" s="3" customFormat="1" ht="15">
      <c r="A65" s="30" t="s">
        <v>14</v>
      </c>
      <c r="B65" s="25">
        <v>214974.82</v>
      </c>
      <c r="C65" s="25">
        <v>164735.037</v>
      </c>
      <c r="D65" s="25">
        <v>116080.043</v>
      </c>
      <c r="E65" s="20">
        <f t="shared" si="2"/>
        <v>53.9970416070124</v>
      </c>
      <c r="F65" s="20">
        <f t="shared" si="3"/>
        <v>70.46469598328375</v>
      </c>
    </row>
    <row r="66" spans="1:6" s="3" customFormat="1" ht="60.75" customHeight="1">
      <c r="A66" s="24" t="s">
        <v>20</v>
      </c>
      <c r="B66" s="22">
        <f>SUM(B67:B67)</f>
        <v>14700</v>
      </c>
      <c r="C66" s="22">
        <f>SUM(C67:C67)</f>
        <v>13700</v>
      </c>
      <c r="D66" s="22">
        <f>SUM(D67:D67)</f>
        <v>7180.334</v>
      </c>
      <c r="E66" s="19">
        <f t="shared" si="2"/>
        <v>48.84580952380952</v>
      </c>
      <c r="F66" s="19">
        <f t="shared" si="3"/>
        <v>52.41119708029197</v>
      </c>
    </row>
    <row r="67" spans="1:6" s="3" customFormat="1" ht="15">
      <c r="A67" s="30" t="s">
        <v>14</v>
      </c>
      <c r="B67" s="25">
        <v>14700</v>
      </c>
      <c r="C67" s="25">
        <v>13700</v>
      </c>
      <c r="D67" s="25">
        <v>7180.334</v>
      </c>
      <c r="E67" s="20">
        <f t="shared" si="2"/>
        <v>48.84580952380952</v>
      </c>
      <c r="F67" s="20">
        <f t="shared" si="3"/>
        <v>52.41119708029197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7729.047</v>
      </c>
      <c r="D68" s="18">
        <f>SUM(D69)+D72</f>
        <v>5762.04</v>
      </c>
      <c r="E68" s="19">
        <f t="shared" si="2"/>
        <v>64.33720410897722</v>
      </c>
      <c r="F68" s="19">
        <f t="shared" si="3"/>
        <v>74.55045880818166</v>
      </c>
    </row>
    <row r="69" spans="1:6" s="3" customFormat="1" ht="15">
      <c r="A69" s="30" t="s">
        <v>31</v>
      </c>
      <c r="B69" s="25">
        <v>8156</v>
      </c>
      <c r="C69" s="25">
        <v>6929.047</v>
      </c>
      <c r="D69" s="25">
        <v>5762.04</v>
      </c>
      <c r="E69" s="20">
        <f>SUM(D69)/B69*100</f>
        <v>70.64786660127513</v>
      </c>
      <c r="F69" s="20">
        <f t="shared" si="3"/>
        <v>83.15775603773507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 t="shared" si="3"/>
        <v>12.074380165289258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6916.946999999999</v>
      </c>
      <c r="D71" s="11">
        <f>SUM(D69)-D70</f>
        <v>5760.579</v>
      </c>
      <c r="E71" s="19">
        <f>SUM(D71)/B71*100</f>
        <v>70.75970845999603</v>
      </c>
      <c r="F71" s="19">
        <f t="shared" si="3"/>
        <v>83.28210408435976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/>
      <c r="E72" s="20"/>
      <c r="F72" s="20"/>
    </row>
    <row r="73" spans="1:6" s="2" customFormat="1" ht="15">
      <c r="A73" s="23" t="s">
        <v>11</v>
      </c>
      <c r="B73" s="18">
        <v>2500</v>
      </c>
      <c r="C73" s="18">
        <v>1390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31505.6</v>
      </c>
      <c r="D74" s="18">
        <v>31505.6</v>
      </c>
      <c r="E74" s="19">
        <f>SUM(D74)/B74*100</f>
        <v>83.33359783741463</v>
      </c>
      <c r="F74" s="19">
        <f>SUM(D74)/C74*100</f>
        <v>100</v>
      </c>
    </row>
    <row r="75" spans="1:6" s="2" customFormat="1" ht="15">
      <c r="A75" s="17" t="s">
        <v>17</v>
      </c>
      <c r="B75" s="18">
        <f>SUM(B76)+B80</f>
        <v>14310.3789</v>
      </c>
      <c r="C75" s="18">
        <f>SUM(C76)+C80</f>
        <v>12794.099999999999</v>
      </c>
      <c r="D75" s="18">
        <f>SUM(D76)+D80</f>
        <v>4817.54532</v>
      </c>
      <c r="E75" s="20">
        <f>SUM(D75)/B75*100</f>
        <v>33.6646943708807</v>
      </c>
      <c r="F75" s="20">
        <f>SUM(D75)/C75*100</f>
        <v>37.654429150936764</v>
      </c>
    </row>
    <row r="76" spans="1:6" s="2" customFormat="1" ht="15">
      <c r="A76" s="30" t="s">
        <v>31</v>
      </c>
      <c r="B76" s="25">
        <f>6184.836-651.611+2609.342+199.811-199.81</f>
        <v>8142.568</v>
      </c>
      <c r="C76" s="25">
        <v>6810.489</v>
      </c>
      <c r="D76" s="25">
        <f>2334.20732+9.683+175.069+109.103+377.934+291.549</f>
        <v>3297.54532</v>
      </c>
      <c r="E76" s="19">
        <f>SUM(D76)/B76*100</f>
        <v>40.49760861683931</v>
      </c>
      <c r="F76" s="19">
        <f>SUM(D76)/C76*100</f>
        <v>48.41862779603638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8142.568</v>
      </c>
      <c r="C79" s="11">
        <f>SUM(C76)-C77-C78</f>
        <v>6810.489</v>
      </c>
      <c r="D79" s="11">
        <f>SUM(D76)-D77-D78</f>
        <v>3297.54532</v>
      </c>
      <c r="E79" s="20">
        <f aca="true" t="shared" si="4" ref="E79:E90">SUM(D79)/B79*100</f>
        <v>40.49760861683931</v>
      </c>
      <c r="F79" s="20">
        <f aca="true" t="shared" si="5" ref="F79:F90">SUM(D79)/C79*100</f>
        <v>48.41862779603638</v>
      </c>
    </row>
    <row r="80" spans="1:6" s="3" customFormat="1" ht="15">
      <c r="A80" s="30" t="s">
        <v>14</v>
      </c>
      <c r="B80" s="25">
        <f>3804.7919+10+2353.019</f>
        <v>6167.8109</v>
      </c>
      <c r="C80" s="25">
        <f>4455.968+1527.643</f>
        <v>5983.611</v>
      </c>
      <c r="D80" s="25">
        <f>720+800</f>
        <v>1520</v>
      </c>
      <c r="E80" s="20">
        <f t="shared" si="4"/>
        <v>24.644075907061286</v>
      </c>
      <c r="F80" s="20">
        <f t="shared" si="5"/>
        <v>25.40272086537711</v>
      </c>
    </row>
    <row r="81" spans="1:6" s="3" customFormat="1" ht="40.5">
      <c r="A81" s="26" t="s">
        <v>23</v>
      </c>
      <c r="B81" s="70">
        <v>23493.296</v>
      </c>
      <c r="C81" s="70">
        <v>20770.3</v>
      </c>
      <c r="D81" s="18">
        <v>8000</v>
      </c>
      <c r="E81" s="19">
        <f t="shared" si="4"/>
        <v>34.052267506440984</v>
      </c>
      <c r="F81" s="19">
        <f t="shared" si="5"/>
        <v>38.51653563020274</v>
      </c>
    </row>
    <row r="82" spans="1:12" s="9" customFormat="1" ht="15.75">
      <c r="A82" s="27" t="s">
        <v>25</v>
      </c>
      <c r="B82" s="71">
        <f>B5+B14+B23+B35+B42+B49+B56+B61+B63+B66+B68+B73+B74+B75+B81</f>
        <v>3136856.5679</v>
      </c>
      <c r="C82" s="71">
        <f>C5+C14+C23+C35+C42+C49+C56+C61+C63+C66+C68+C73+C74+C75+C81</f>
        <v>2585952.859</v>
      </c>
      <c r="D82" s="28">
        <f>D5+D14+D23+D35+D42+D49+D56+D61+D63+D66+D68+D73+D74+D75+D81</f>
        <v>2192774.6443200004</v>
      </c>
      <c r="E82" s="72">
        <f t="shared" si="4"/>
        <v>69.90356737247872</v>
      </c>
      <c r="F82" s="72">
        <f t="shared" si="5"/>
        <v>84.79561553832642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2391705.8830000004</v>
      </c>
      <c r="C83" s="28">
        <f>C6+C15+C24+C36+C43+C50+C57+C64+C69+C76+C74</f>
        <v>2011546.3010000004</v>
      </c>
      <c r="D83" s="28">
        <f>D6+D15+D24+D36+D43+D50+D57+D64+D69+D76+D74</f>
        <v>1869715.9163199998</v>
      </c>
      <c r="E83" s="72">
        <f t="shared" si="4"/>
        <v>78.17499340574226</v>
      </c>
      <c r="F83" s="72">
        <f t="shared" si="5"/>
        <v>92.94918617535711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775008.512</v>
      </c>
      <c r="C84" s="22">
        <f t="shared" si="6"/>
        <v>637783.2380000001</v>
      </c>
      <c r="D84" s="22">
        <f t="shared" si="6"/>
        <v>622392.123</v>
      </c>
      <c r="E84" s="19">
        <f t="shared" si="4"/>
        <v>80.30777899378737</v>
      </c>
      <c r="F84" s="19">
        <f t="shared" si="5"/>
        <v>97.58677963248698</v>
      </c>
    </row>
    <row r="85" spans="1:6" ht="15">
      <c r="A85" s="29" t="s">
        <v>28</v>
      </c>
      <c r="B85" s="22">
        <f t="shared" si="6"/>
        <v>170409.172</v>
      </c>
      <c r="C85" s="22">
        <f t="shared" si="6"/>
        <v>140363.06799999997</v>
      </c>
      <c r="D85" s="22">
        <f t="shared" si="6"/>
        <v>137058.976</v>
      </c>
      <c r="E85" s="19">
        <f t="shared" si="4"/>
        <v>80.42934214832052</v>
      </c>
      <c r="F85" s="19">
        <f t="shared" si="5"/>
        <v>97.64603891388298</v>
      </c>
    </row>
    <row r="86" spans="1:6" ht="15">
      <c r="A86" s="29" t="s">
        <v>2</v>
      </c>
      <c r="B86" s="22">
        <f>B70+B11+B20+B29+B39+B46+B53+B58</f>
        <v>171179.95900000006</v>
      </c>
      <c r="C86" s="22">
        <f>C70+C11+C20+C29+C39+C46+C53+C58</f>
        <v>135021.326</v>
      </c>
      <c r="D86" s="22">
        <f>D70+D11+D20+D29+D39+D46+D53+D58</f>
        <v>96786.853</v>
      </c>
      <c r="E86" s="19">
        <f t="shared" si="4"/>
        <v>56.54099554960167</v>
      </c>
      <c r="F86" s="19">
        <f t="shared" si="5"/>
        <v>71.68264145176593</v>
      </c>
    </row>
    <row r="87" spans="1:6" ht="15">
      <c r="A87" s="29" t="s">
        <v>13</v>
      </c>
      <c r="B87" s="22">
        <f>B83-B84-B85-B86</f>
        <v>1275108.2400000002</v>
      </c>
      <c r="C87" s="22">
        <f>C83-C84-C85-C86</f>
        <v>1098378.6690000002</v>
      </c>
      <c r="D87" s="22">
        <f>D83-D84-D85-D86</f>
        <v>1013477.9643199997</v>
      </c>
      <c r="E87" s="19">
        <f t="shared" si="4"/>
        <v>79.4817202592934</v>
      </c>
      <c r="F87" s="19">
        <f t="shared" si="5"/>
        <v>92.2703611171458</v>
      </c>
    </row>
    <row r="88" spans="1:6" ht="20.25" customHeight="1">
      <c r="A88" s="17" t="s">
        <v>14</v>
      </c>
      <c r="B88" s="18">
        <f>B13+B22+B41+B34+B55+B60+B62+B65+B67+B72+B80+B48</f>
        <v>719157.3889</v>
      </c>
      <c r="C88" s="18">
        <f>C13+C22+C41+C34+C55+C60+C62+C65+C67+C72+C80+C48</f>
        <v>552246.258</v>
      </c>
      <c r="D88" s="18">
        <f>D13+D22+D41+D34+D55+D60+D62+D65+D67+D72+D80+D48</f>
        <v>315058.72799999994</v>
      </c>
      <c r="E88" s="19">
        <f t="shared" si="4"/>
        <v>43.8094265403994</v>
      </c>
      <c r="F88" s="19">
        <f t="shared" si="5"/>
        <v>57.050405219767</v>
      </c>
    </row>
    <row r="89" spans="1:6" ht="15">
      <c r="A89" s="17" t="s">
        <v>24</v>
      </c>
      <c r="B89" s="18">
        <f>SUM(B81)</f>
        <v>23493.296</v>
      </c>
      <c r="C89" s="18">
        <f>SUM(C81)</f>
        <v>20770.3</v>
      </c>
      <c r="D89" s="18">
        <f>SUM(D81)</f>
        <v>8000</v>
      </c>
      <c r="E89" s="19">
        <f t="shared" si="4"/>
        <v>34.052267506440984</v>
      </c>
      <c r="F89" s="19">
        <f t="shared" si="5"/>
        <v>38.51653563020274</v>
      </c>
    </row>
    <row r="90" spans="1:6" ht="15">
      <c r="A90" s="17" t="s">
        <v>30</v>
      </c>
      <c r="B90" s="18">
        <f>SUM(B73)</f>
        <v>2500</v>
      </c>
      <c r="C90" s="18">
        <f>SUM(C73)</f>
        <v>1390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71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72</v>
      </c>
      <c r="D3" s="78" t="s">
        <v>74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794095.545</v>
      </c>
      <c r="C5" s="18">
        <f>C6+C13</f>
        <v>659281.2990000001</v>
      </c>
      <c r="D5" s="18">
        <f>D6+D13</f>
        <v>583742.406</v>
      </c>
      <c r="E5" s="19">
        <f aca="true" t="shared" si="0" ref="E5:E68">SUM(D5)/B5*100</f>
        <v>73.51034893414494</v>
      </c>
      <c r="F5" s="19">
        <f aca="true" t="shared" si="1" ref="F5:F68">SUM(D5)/C5*100</f>
        <v>88.54223635425762</v>
      </c>
    </row>
    <row r="6" spans="1:6" s="37" customFormat="1" ht="15">
      <c r="A6" s="36" t="s">
        <v>34</v>
      </c>
      <c r="B6" s="25">
        <v>731224.743</v>
      </c>
      <c r="C6" s="25">
        <v>602098.783</v>
      </c>
      <c r="D6" s="68">
        <v>545847.11</v>
      </c>
      <c r="E6" s="20">
        <f t="shared" si="0"/>
        <v>74.64833694775561</v>
      </c>
      <c r="F6" s="20">
        <f t="shared" si="1"/>
        <v>90.65740131216972</v>
      </c>
    </row>
    <row r="7" spans="1:6" s="37" customFormat="1" ht="15">
      <c r="A7" s="38" t="s">
        <v>35</v>
      </c>
      <c r="B7" s="11">
        <v>417764.57</v>
      </c>
      <c r="C7" s="11">
        <v>343392.113</v>
      </c>
      <c r="D7" s="11">
        <v>334445.149</v>
      </c>
      <c r="E7" s="20">
        <f t="shared" si="0"/>
        <v>80.05589104887471</v>
      </c>
      <c r="F7" s="20">
        <f t="shared" si="1"/>
        <v>97.39453421867029</v>
      </c>
    </row>
    <row r="8" spans="1:6" s="37" customFormat="1" ht="15">
      <c r="A8" s="38" t="s">
        <v>36</v>
      </c>
      <c r="B8" s="11">
        <v>91908.273</v>
      </c>
      <c r="C8" s="11">
        <v>75681.107</v>
      </c>
      <c r="D8" s="11">
        <v>74306.301</v>
      </c>
      <c r="E8" s="20">
        <f t="shared" si="0"/>
        <v>80.84832689653521</v>
      </c>
      <c r="F8" s="20">
        <f t="shared" si="1"/>
        <v>98.18342244914572</v>
      </c>
    </row>
    <row r="9" spans="1:6" s="37" customFormat="1" ht="15">
      <c r="A9" s="38" t="s">
        <v>37</v>
      </c>
      <c r="B9" s="11">
        <v>173.484</v>
      </c>
      <c r="C9" s="11">
        <v>167.892</v>
      </c>
      <c r="D9" s="11">
        <v>34.001</v>
      </c>
      <c r="E9" s="20">
        <f t="shared" si="0"/>
        <v>19.598925549330197</v>
      </c>
      <c r="F9" s="20">
        <f t="shared" si="1"/>
        <v>20.251709432254067</v>
      </c>
    </row>
    <row r="10" spans="1:6" s="37" customFormat="1" ht="15">
      <c r="A10" s="38" t="s">
        <v>38</v>
      </c>
      <c r="B10" s="11">
        <v>49370.159</v>
      </c>
      <c r="C10" s="11">
        <v>36980.432</v>
      </c>
      <c r="D10" s="11">
        <v>31501.369</v>
      </c>
      <c r="E10" s="20">
        <f t="shared" si="0"/>
        <v>63.80649695699785</v>
      </c>
      <c r="F10" s="20">
        <f t="shared" si="1"/>
        <v>85.18388589944</v>
      </c>
    </row>
    <row r="11" spans="1:6" s="37" customFormat="1" ht="30">
      <c r="A11" s="38" t="s">
        <v>39</v>
      </c>
      <c r="B11" s="11">
        <v>95933.928</v>
      </c>
      <c r="C11" s="11">
        <v>76619.529</v>
      </c>
      <c r="D11" s="11">
        <v>49836.963</v>
      </c>
      <c r="E11" s="20">
        <f t="shared" si="0"/>
        <v>51.94925720126877</v>
      </c>
      <c r="F11" s="20">
        <f t="shared" si="1"/>
        <v>65.0447263908396</v>
      </c>
    </row>
    <row r="12" spans="1:6" s="37" customFormat="1" ht="15">
      <c r="A12" s="38" t="s">
        <v>40</v>
      </c>
      <c r="B12" s="11">
        <f>SUM(B6)-B7-B8-B9-B10-B11</f>
        <v>76074.32900000004</v>
      </c>
      <c r="C12" s="11">
        <f>SUM(C6)-C7-C8-C9-C10-C11</f>
        <v>69257.71000000004</v>
      </c>
      <c r="D12" s="11">
        <f>SUM(D6)-D7-D8-D9-D10-D11</f>
        <v>55723.327000000005</v>
      </c>
      <c r="E12" s="20">
        <f t="shared" si="0"/>
        <v>73.24852908002643</v>
      </c>
      <c r="F12" s="20">
        <f t="shared" si="1"/>
        <v>80.45794035061219</v>
      </c>
    </row>
    <row r="13" spans="1:6" s="37" customFormat="1" ht="15">
      <c r="A13" s="36" t="s">
        <v>41</v>
      </c>
      <c r="B13" s="25">
        <v>62870.802</v>
      </c>
      <c r="C13" s="25">
        <v>57182.516</v>
      </c>
      <c r="D13" s="25">
        <v>37895.296</v>
      </c>
      <c r="E13" s="20">
        <f t="shared" si="0"/>
        <v>60.2748729052319</v>
      </c>
      <c r="F13" s="20">
        <f t="shared" si="1"/>
        <v>66.27077409465508</v>
      </c>
    </row>
    <row r="14" spans="1:6" s="35" customFormat="1" ht="14.25">
      <c r="A14" s="34" t="s">
        <v>42</v>
      </c>
      <c r="B14" s="18">
        <f>B15+B22</f>
        <v>410330.705</v>
      </c>
      <c r="C14" s="18">
        <f>C15+C22</f>
        <v>344644.08400000003</v>
      </c>
      <c r="D14" s="18">
        <f>D15+D22</f>
        <v>319765.32800000004</v>
      </c>
      <c r="E14" s="19">
        <f t="shared" si="0"/>
        <v>77.92868632631331</v>
      </c>
      <c r="F14" s="19">
        <f t="shared" si="1"/>
        <v>92.78131929286214</v>
      </c>
    </row>
    <row r="15" spans="1:6" s="37" customFormat="1" ht="15">
      <c r="A15" s="36" t="s">
        <v>43</v>
      </c>
      <c r="B15" s="25">
        <f>25271+356734.31</f>
        <v>382005.31</v>
      </c>
      <c r="C15" s="25">
        <f>295296.289+21052.4</f>
        <v>316348.689</v>
      </c>
      <c r="D15" s="25">
        <f>278914.082+30+21052.4</f>
        <v>299996.482</v>
      </c>
      <c r="E15" s="20">
        <f t="shared" si="0"/>
        <v>78.53201883502615</v>
      </c>
      <c r="F15" s="20">
        <f t="shared" si="1"/>
        <v>94.83095471276</v>
      </c>
    </row>
    <row r="16" spans="1:6" s="37" customFormat="1" ht="15">
      <c r="A16" s="38" t="s">
        <v>35</v>
      </c>
      <c r="B16" s="11">
        <v>222455.962</v>
      </c>
      <c r="C16" s="11">
        <v>183847.836</v>
      </c>
      <c r="D16" s="11">
        <v>179921.23</v>
      </c>
      <c r="E16" s="20">
        <f t="shared" si="0"/>
        <v>80.87948211520624</v>
      </c>
      <c r="F16" s="20">
        <f t="shared" si="1"/>
        <v>97.86420874706407</v>
      </c>
    </row>
    <row r="17" spans="1:6" s="37" customFormat="1" ht="15">
      <c r="A17" s="38" t="s">
        <v>36</v>
      </c>
      <c r="B17" s="11">
        <v>48789.04</v>
      </c>
      <c r="C17" s="11">
        <v>40316.502</v>
      </c>
      <c r="D17" s="11">
        <v>39021.679</v>
      </c>
      <c r="E17" s="20">
        <f t="shared" si="0"/>
        <v>79.98041978280366</v>
      </c>
      <c r="F17" s="20">
        <f t="shared" si="1"/>
        <v>96.78835480320191</v>
      </c>
    </row>
    <row r="18" spans="1:6" s="37" customFormat="1" ht="15">
      <c r="A18" s="38" t="s">
        <v>37</v>
      </c>
      <c r="B18" s="11">
        <v>18610.896</v>
      </c>
      <c r="C18" s="11">
        <v>15605.302</v>
      </c>
      <c r="D18" s="11">
        <v>15396.851</v>
      </c>
      <c r="E18" s="20">
        <f t="shared" si="0"/>
        <v>82.73030487086704</v>
      </c>
      <c r="F18" s="20">
        <f t="shared" si="1"/>
        <v>98.66422963169825</v>
      </c>
    </row>
    <row r="19" spans="1:6" s="37" customFormat="1" ht="15">
      <c r="A19" s="38" t="s">
        <v>38</v>
      </c>
      <c r="B19" s="11">
        <v>6975.394</v>
      </c>
      <c r="C19" s="11">
        <v>5805.923</v>
      </c>
      <c r="D19" s="11">
        <v>5498.678</v>
      </c>
      <c r="E19" s="20">
        <f t="shared" si="0"/>
        <v>78.82964030418927</v>
      </c>
      <c r="F19" s="20">
        <f t="shared" si="1"/>
        <v>94.70807656250349</v>
      </c>
    </row>
    <row r="20" spans="1:6" s="37" customFormat="1" ht="30">
      <c r="A20" s="38" t="s">
        <v>39</v>
      </c>
      <c r="B20" s="11">
        <v>36131.055</v>
      </c>
      <c r="C20" s="11">
        <v>28842.972</v>
      </c>
      <c r="D20" s="11">
        <v>20969.993</v>
      </c>
      <c r="E20" s="20">
        <f t="shared" si="0"/>
        <v>58.03869552106906</v>
      </c>
      <c r="F20" s="20">
        <f t="shared" si="1"/>
        <v>72.70399527482812</v>
      </c>
    </row>
    <row r="21" spans="1:6" s="37" customFormat="1" ht="15">
      <c r="A21" s="38" t="s">
        <v>40</v>
      </c>
      <c r="B21" s="11">
        <f>SUM(B15)-B16-B17-B18-B19-B20</f>
        <v>49042.96299999998</v>
      </c>
      <c r="C21" s="11">
        <f>SUM(C15)-C16-C17-C18-C19-C20</f>
        <v>41930.154</v>
      </c>
      <c r="D21" s="11">
        <f>SUM(D15)-D16-D17-D18-D19-D20</f>
        <v>39188.05100000001</v>
      </c>
      <c r="E21" s="20">
        <f t="shared" si="0"/>
        <v>79.9055534226185</v>
      </c>
      <c r="F21" s="20">
        <f t="shared" si="1"/>
        <v>93.46030782524673</v>
      </c>
    </row>
    <row r="22" spans="1:6" s="37" customFormat="1" ht="15">
      <c r="A22" s="36" t="s">
        <v>41</v>
      </c>
      <c r="B22" s="25">
        <v>28325.395</v>
      </c>
      <c r="C22" s="25">
        <v>28295.395</v>
      </c>
      <c r="D22" s="25">
        <f>19718.846+50</f>
        <v>19768.846</v>
      </c>
      <c r="E22" s="20">
        <f t="shared" si="0"/>
        <v>69.79195170976433</v>
      </c>
      <c r="F22" s="20">
        <f t="shared" si="1"/>
        <v>69.86594815163386</v>
      </c>
    </row>
    <row r="23" spans="1:6" s="35" customFormat="1" ht="28.5">
      <c r="A23" s="34" t="s">
        <v>59</v>
      </c>
      <c r="B23" s="18">
        <f>B24+B34</f>
        <v>711482.983</v>
      </c>
      <c r="C23" s="18">
        <f>C24+C34</f>
        <v>618373.795</v>
      </c>
      <c r="D23" s="18">
        <f>D24+D34</f>
        <v>610973.1190000001</v>
      </c>
      <c r="E23" s="19">
        <f t="shared" si="0"/>
        <v>85.87318791853663</v>
      </c>
      <c r="F23" s="19">
        <f t="shared" si="1"/>
        <v>98.80320348956573</v>
      </c>
    </row>
    <row r="24" spans="1:6" s="37" customFormat="1" ht="15">
      <c r="A24" s="36" t="s">
        <v>43</v>
      </c>
      <c r="B24" s="25">
        <v>704889.564</v>
      </c>
      <c r="C24" s="25">
        <v>611780.376</v>
      </c>
      <c r="D24" s="25">
        <v>608107.072</v>
      </c>
      <c r="E24" s="20">
        <f t="shared" si="0"/>
        <v>86.26983616400938</v>
      </c>
      <c r="F24" s="20">
        <f t="shared" si="1"/>
        <v>99.39957145666928</v>
      </c>
    </row>
    <row r="25" spans="1:6" s="37" customFormat="1" ht="15">
      <c r="A25" s="38" t="s">
        <v>35</v>
      </c>
      <c r="B25" s="11">
        <v>15453.313</v>
      </c>
      <c r="C25" s="11">
        <v>12783.223</v>
      </c>
      <c r="D25" s="11">
        <v>12407.513</v>
      </c>
      <c r="E25" s="20">
        <f t="shared" si="0"/>
        <v>80.29031056317827</v>
      </c>
      <c r="F25" s="20">
        <f t="shared" si="1"/>
        <v>97.06091335494969</v>
      </c>
    </row>
    <row r="26" spans="1:6" s="37" customFormat="1" ht="15">
      <c r="A26" s="38" t="s">
        <v>36</v>
      </c>
      <c r="B26" s="11">
        <v>3363.614</v>
      </c>
      <c r="C26" s="11">
        <v>2779.889</v>
      </c>
      <c r="D26" s="11">
        <v>2696.34</v>
      </c>
      <c r="E26" s="20">
        <f t="shared" si="0"/>
        <v>80.16199242838209</v>
      </c>
      <c r="F26" s="20">
        <f t="shared" si="1"/>
        <v>96.99452028480275</v>
      </c>
    </row>
    <row r="27" spans="1:6" s="37" customFormat="1" ht="15">
      <c r="A27" s="38" t="s">
        <v>37</v>
      </c>
      <c r="B27" s="11">
        <v>81.57</v>
      </c>
      <c r="C27" s="11">
        <v>76.97</v>
      </c>
      <c r="D27" s="11">
        <v>67.193</v>
      </c>
      <c r="E27" s="20">
        <f t="shared" si="0"/>
        <v>82.37464754198848</v>
      </c>
      <c r="F27" s="20">
        <f t="shared" si="1"/>
        <v>87.29764843445497</v>
      </c>
    </row>
    <row r="28" spans="1:6" s="37" customFormat="1" ht="15">
      <c r="A28" s="38" t="s">
        <v>38</v>
      </c>
      <c r="B28" s="11">
        <v>501.527</v>
      </c>
      <c r="C28" s="11">
        <v>295.547</v>
      </c>
      <c r="D28" s="11">
        <v>251.428</v>
      </c>
      <c r="E28" s="20">
        <f t="shared" si="0"/>
        <v>50.13249535917309</v>
      </c>
      <c r="F28" s="20">
        <f t="shared" si="1"/>
        <v>85.07208667318564</v>
      </c>
    </row>
    <row r="29" spans="1:6" s="37" customFormat="1" ht="30">
      <c r="A29" s="38" t="s">
        <v>39</v>
      </c>
      <c r="B29" s="11">
        <v>1309.543</v>
      </c>
      <c r="C29" s="11">
        <v>926.878</v>
      </c>
      <c r="D29" s="11">
        <v>709.139</v>
      </c>
      <c r="E29" s="20">
        <f t="shared" si="0"/>
        <v>54.15163915961523</v>
      </c>
      <c r="F29" s="20">
        <f t="shared" si="1"/>
        <v>76.50834306133062</v>
      </c>
    </row>
    <row r="30" spans="1:6" s="37" customFormat="1" ht="15">
      <c r="A30" s="38" t="s">
        <v>40</v>
      </c>
      <c r="B30" s="11">
        <f>SUM(B24)-B25-B26-B27-B28-B29</f>
        <v>684179.9970000002</v>
      </c>
      <c r="C30" s="11">
        <f>SUM(C24)-C25-C26-C27-C28-C29</f>
        <v>594917.8690000001</v>
      </c>
      <c r="D30" s="11">
        <f>SUM(D24)-D25-D26-D27-D28-D29</f>
        <v>591975.4590000001</v>
      </c>
      <c r="E30" s="20">
        <f t="shared" si="0"/>
        <v>86.52335081348483</v>
      </c>
      <c r="F30" s="20">
        <f t="shared" si="1"/>
        <v>99.50540903991573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572692.799</v>
      </c>
      <c r="D31" s="11">
        <f>SUM(D32:D33)</f>
        <v>572692.741</v>
      </c>
      <c r="E31" s="20">
        <f t="shared" si="0"/>
        <v>86.83320005701013</v>
      </c>
      <c r="F31" s="20">
        <f t="shared" si="1"/>
        <v>99.99998987240627</v>
      </c>
    </row>
    <row r="32" spans="1:6" s="37" customFormat="1" ht="30">
      <c r="A32" s="39" t="s">
        <v>63</v>
      </c>
      <c r="B32" s="11">
        <v>425980</v>
      </c>
      <c r="C32" s="11">
        <v>373550.265</v>
      </c>
      <c r="D32" s="67">
        <v>373550.265</v>
      </c>
      <c r="E32" s="20">
        <f t="shared" si="0"/>
        <v>87.6919726278229</v>
      </c>
      <c r="F32" s="20">
        <f t="shared" si="1"/>
        <v>100</v>
      </c>
    </row>
    <row r="33" spans="1:6" s="37" customFormat="1" ht="15">
      <c r="A33" s="39" t="s">
        <v>60</v>
      </c>
      <c r="B33" s="11">
        <v>233552</v>
      </c>
      <c r="C33" s="11">
        <v>199142.534</v>
      </c>
      <c r="D33" s="11">
        <v>199142.476</v>
      </c>
      <c r="E33" s="20">
        <f t="shared" si="0"/>
        <v>85.26686819209426</v>
      </c>
      <c r="F33" s="20">
        <f t="shared" si="1"/>
        <v>99.99997087513208</v>
      </c>
    </row>
    <row r="34" spans="1:6" s="37" customFormat="1" ht="15">
      <c r="A34" s="36" t="s">
        <v>41</v>
      </c>
      <c r="B34" s="25">
        <v>6593.419</v>
      </c>
      <c r="C34" s="25">
        <v>6593.419</v>
      </c>
      <c r="D34" s="25">
        <v>2866.047</v>
      </c>
      <c r="E34" s="20">
        <f t="shared" si="0"/>
        <v>43.46829770715315</v>
      </c>
      <c r="F34" s="20">
        <f t="shared" si="1"/>
        <v>43.46829770715315</v>
      </c>
    </row>
    <row r="35" spans="1:6" s="35" customFormat="1" ht="14.25">
      <c r="A35" s="34" t="s">
        <v>61</v>
      </c>
      <c r="B35" s="18">
        <f>B36+B41</f>
        <v>108464.878</v>
      </c>
      <c r="C35" s="18">
        <f>C36+C41</f>
        <v>90797.108</v>
      </c>
      <c r="D35" s="18">
        <f>D36+D41</f>
        <v>78393.25899999999</v>
      </c>
      <c r="E35" s="19">
        <f t="shared" si="0"/>
        <v>72.2752474768837</v>
      </c>
      <c r="F35" s="19">
        <f t="shared" si="1"/>
        <v>86.33893824019152</v>
      </c>
    </row>
    <row r="36" spans="1:6" s="37" customFormat="1" ht="15">
      <c r="A36" s="36" t="s">
        <v>43</v>
      </c>
      <c r="B36" s="25">
        <v>88524.04</v>
      </c>
      <c r="C36" s="25">
        <v>72471.351</v>
      </c>
      <c r="D36" s="25">
        <f>68919.83+17.09</f>
        <v>68936.92</v>
      </c>
      <c r="E36" s="20">
        <f t="shared" si="0"/>
        <v>77.87367137785397</v>
      </c>
      <c r="F36" s="20">
        <f t="shared" si="1"/>
        <v>95.12299556827635</v>
      </c>
    </row>
    <row r="37" spans="1:6" s="37" customFormat="1" ht="15">
      <c r="A37" s="38" t="s">
        <v>35</v>
      </c>
      <c r="B37" s="11">
        <v>40713.289</v>
      </c>
      <c r="C37" s="11">
        <v>33834.077</v>
      </c>
      <c r="D37" s="11">
        <v>33090.316</v>
      </c>
      <c r="E37" s="20">
        <f t="shared" si="0"/>
        <v>81.27645005541065</v>
      </c>
      <c r="F37" s="20">
        <f t="shared" si="1"/>
        <v>97.80173994402152</v>
      </c>
    </row>
    <row r="38" spans="1:6" s="37" customFormat="1" ht="15">
      <c r="A38" s="38" t="s">
        <v>36</v>
      </c>
      <c r="B38" s="11">
        <v>8986.923</v>
      </c>
      <c r="C38" s="11">
        <v>7472.48</v>
      </c>
      <c r="D38" s="11">
        <v>7322.196</v>
      </c>
      <c r="E38" s="20">
        <f t="shared" si="0"/>
        <v>81.47611813298055</v>
      </c>
      <c r="F38" s="20">
        <f t="shared" si="1"/>
        <v>97.98883369376699</v>
      </c>
    </row>
    <row r="39" spans="1:6" s="37" customFormat="1" ht="30">
      <c r="A39" s="38" t="s">
        <v>39</v>
      </c>
      <c r="B39" s="11">
        <v>6464.382</v>
      </c>
      <c r="C39" s="11">
        <v>4309.131</v>
      </c>
      <c r="D39" s="11">
        <f>3425.484+13.207</f>
        <v>3438.691</v>
      </c>
      <c r="E39" s="20">
        <f t="shared" si="0"/>
        <v>53.19442755703484</v>
      </c>
      <c r="F39" s="20">
        <f t="shared" si="1"/>
        <v>79.80010354755981</v>
      </c>
    </row>
    <row r="40" spans="1:6" s="37" customFormat="1" ht="15">
      <c r="A40" s="38" t="s">
        <v>40</v>
      </c>
      <c r="B40" s="11">
        <f>SUM(B36)-B37-B38-B39</f>
        <v>32359.445999999996</v>
      </c>
      <c r="C40" s="11">
        <f>SUM(C36)-C37-C38-C39</f>
        <v>26855.662999999997</v>
      </c>
      <c r="D40" s="11">
        <f>SUM(D36)-D37-D38-D39</f>
        <v>25085.717</v>
      </c>
      <c r="E40" s="20">
        <f t="shared" si="0"/>
        <v>77.52208427795706</v>
      </c>
      <c r="F40" s="20">
        <f t="shared" si="1"/>
        <v>93.40941238352598</v>
      </c>
    </row>
    <row r="41" spans="1:6" s="37" customFormat="1" ht="15">
      <c r="A41" s="36" t="s">
        <v>41</v>
      </c>
      <c r="B41" s="25">
        <v>19940.838</v>
      </c>
      <c r="C41" s="25">
        <v>18325.757</v>
      </c>
      <c r="D41" s="25">
        <v>9456.339</v>
      </c>
      <c r="E41" s="20">
        <f t="shared" si="0"/>
        <v>47.42197394111521</v>
      </c>
      <c r="F41" s="20">
        <f t="shared" si="1"/>
        <v>51.60135540376313</v>
      </c>
    </row>
    <row r="42" spans="1:6" s="35" customFormat="1" ht="14.25">
      <c r="A42" s="34" t="s">
        <v>62</v>
      </c>
      <c r="B42" s="18">
        <f>B43+B48</f>
        <v>70189.194</v>
      </c>
      <c r="C42" s="18">
        <f>C43+C48</f>
        <v>61957.254</v>
      </c>
      <c r="D42" s="18">
        <f>D43+D48</f>
        <v>46168.143000000004</v>
      </c>
      <c r="E42" s="19">
        <f t="shared" si="0"/>
        <v>65.77671058596285</v>
      </c>
      <c r="F42" s="19">
        <f t="shared" si="1"/>
        <v>74.51612203471768</v>
      </c>
    </row>
    <row r="43" spans="1:6" s="37" customFormat="1" ht="15">
      <c r="A43" s="36" t="s">
        <v>43</v>
      </c>
      <c r="B43" s="25">
        <v>53051.657</v>
      </c>
      <c r="C43" s="25">
        <v>44819.717</v>
      </c>
      <c r="D43" s="25">
        <f>40816.777</f>
        <v>40816.777</v>
      </c>
      <c r="E43" s="20">
        <f t="shared" si="0"/>
        <v>76.93779856866676</v>
      </c>
      <c r="F43" s="20">
        <f t="shared" si="1"/>
        <v>91.06879679762369</v>
      </c>
    </row>
    <row r="44" spans="1:6" s="37" customFormat="1" ht="15">
      <c r="A44" s="38" t="s">
        <v>35</v>
      </c>
      <c r="B44" s="11">
        <v>24821.078</v>
      </c>
      <c r="C44" s="11">
        <v>20514.542</v>
      </c>
      <c r="D44" s="11">
        <v>20039.43</v>
      </c>
      <c r="E44" s="20">
        <f t="shared" si="0"/>
        <v>80.73553453238412</v>
      </c>
      <c r="F44" s="20">
        <f t="shared" si="1"/>
        <v>97.68402336254935</v>
      </c>
    </row>
    <row r="45" spans="1:6" s="37" customFormat="1" ht="15">
      <c r="A45" s="38" t="s">
        <v>36</v>
      </c>
      <c r="B45" s="11">
        <v>5460.879</v>
      </c>
      <c r="C45" s="11">
        <v>4517.749</v>
      </c>
      <c r="D45" s="11">
        <v>4398.246</v>
      </c>
      <c r="E45" s="20">
        <f t="shared" si="0"/>
        <v>80.5409898296593</v>
      </c>
      <c r="F45" s="20">
        <f t="shared" si="1"/>
        <v>97.35481099104886</v>
      </c>
    </row>
    <row r="46" spans="1:6" s="37" customFormat="1" ht="30">
      <c r="A46" s="38" t="s">
        <v>39</v>
      </c>
      <c r="B46" s="11">
        <v>4194.121</v>
      </c>
      <c r="C46" s="11">
        <v>2940.305</v>
      </c>
      <c r="D46" s="11">
        <v>2131.531</v>
      </c>
      <c r="E46" s="20">
        <f t="shared" si="0"/>
        <v>50.82187662206217</v>
      </c>
      <c r="F46" s="20">
        <f t="shared" si="1"/>
        <v>72.49353383407504</v>
      </c>
    </row>
    <row r="47" spans="1:6" s="37" customFormat="1" ht="15">
      <c r="A47" s="38" t="s">
        <v>40</v>
      </c>
      <c r="B47" s="11">
        <f>SUM(B43)-B44-B45-B46</f>
        <v>18575.578999999998</v>
      </c>
      <c r="C47" s="11">
        <f>SUM(C43)-C44-C45-C46</f>
        <v>16847.120999999996</v>
      </c>
      <c r="D47" s="11">
        <f>SUM(D43)-D44-D45-D46</f>
        <v>14247.570000000003</v>
      </c>
      <c r="E47" s="20">
        <f t="shared" si="0"/>
        <v>76.70054322398244</v>
      </c>
      <c r="F47" s="20">
        <f t="shared" si="1"/>
        <v>84.56976120727101</v>
      </c>
    </row>
    <row r="48" spans="1:6" s="37" customFormat="1" ht="15">
      <c r="A48" s="36" t="s">
        <v>41</v>
      </c>
      <c r="B48" s="25">
        <v>17137.537</v>
      </c>
      <c r="C48" s="25">
        <v>17137.537</v>
      </c>
      <c r="D48" s="25">
        <v>5351.366</v>
      </c>
      <c r="E48" s="20">
        <f t="shared" si="0"/>
        <v>31.22599239318929</v>
      </c>
      <c r="F48" s="20">
        <f t="shared" si="1"/>
        <v>31.22599239318929</v>
      </c>
    </row>
    <row r="49" spans="1:6" s="37" customFormat="1" ht="14.25">
      <c r="A49" s="34" t="s">
        <v>45</v>
      </c>
      <c r="B49" s="18">
        <f>B50+B55</f>
        <v>96832.565</v>
      </c>
      <c r="C49" s="18">
        <f>C50+C55</f>
        <v>80280.39700000001</v>
      </c>
      <c r="D49" s="18">
        <f>D50+D55</f>
        <v>69715.146</v>
      </c>
      <c r="E49" s="19">
        <f t="shared" si="0"/>
        <v>71.9955585189755</v>
      </c>
      <c r="F49" s="19">
        <f t="shared" si="1"/>
        <v>86.83956308786064</v>
      </c>
    </row>
    <row r="50" spans="1:6" s="37" customFormat="1" ht="15">
      <c r="A50" s="36" t="s">
        <v>43</v>
      </c>
      <c r="B50" s="25">
        <v>86715.965</v>
      </c>
      <c r="C50" s="25">
        <v>70163.797</v>
      </c>
      <c r="D50" s="25">
        <v>65532.765</v>
      </c>
      <c r="E50" s="20">
        <f t="shared" si="0"/>
        <v>75.57174160490516</v>
      </c>
      <c r="F50" s="20">
        <f t="shared" si="1"/>
        <v>93.39968445550345</v>
      </c>
    </row>
    <row r="51" spans="1:6" s="37" customFormat="1" ht="15">
      <c r="A51" s="38" t="s">
        <v>35</v>
      </c>
      <c r="B51" s="11">
        <v>53800.3</v>
      </c>
      <c r="C51" s="11">
        <v>43411.447</v>
      </c>
      <c r="D51" s="11">
        <v>42488.485</v>
      </c>
      <c r="E51" s="20">
        <f t="shared" si="0"/>
        <v>78.97443880424458</v>
      </c>
      <c r="F51" s="20">
        <f t="shared" si="1"/>
        <v>97.87392021279548</v>
      </c>
    </row>
    <row r="52" spans="1:6" s="37" customFormat="1" ht="15">
      <c r="A52" s="38" t="s">
        <v>36</v>
      </c>
      <c r="B52" s="11">
        <v>11900.443</v>
      </c>
      <c r="C52" s="11">
        <v>9595.341</v>
      </c>
      <c r="D52" s="11">
        <v>9314.214</v>
      </c>
      <c r="E52" s="20">
        <f t="shared" si="0"/>
        <v>78.26779221580239</v>
      </c>
      <c r="F52" s="20">
        <f t="shared" si="1"/>
        <v>97.07017186778458</v>
      </c>
    </row>
    <row r="53" spans="1:6" s="37" customFormat="1" ht="30">
      <c r="A53" s="38" t="s">
        <v>39</v>
      </c>
      <c r="B53" s="11">
        <v>4798.274</v>
      </c>
      <c r="C53" s="11">
        <v>3097.797</v>
      </c>
      <c r="D53" s="11">
        <v>2555.72</v>
      </c>
      <c r="E53" s="20">
        <f t="shared" si="0"/>
        <v>53.263319268553644</v>
      </c>
      <c r="F53" s="20">
        <f t="shared" si="1"/>
        <v>82.50120973065698</v>
      </c>
    </row>
    <row r="54" spans="1:6" s="37" customFormat="1" ht="15">
      <c r="A54" s="38" t="s">
        <v>40</v>
      </c>
      <c r="B54" s="11">
        <f>SUM(B50)-B51-B52-B53</f>
        <v>16216.947999999993</v>
      </c>
      <c r="C54" s="11">
        <f>SUM(C50)-C51-C52-C53</f>
        <v>14059.212000000005</v>
      </c>
      <c r="D54" s="11">
        <f>SUM(D50)-D51-D52-D53</f>
        <v>11174.346</v>
      </c>
      <c r="E54" s="20">
        <f t="shared" si="0"/>
        <v>68.90535753089918</v>
      </c>
      <c r="F54" s="20">
        <f t="shared" si="1"/>
        <v>79.48059962393337</v>
      </c>
    </row>
    <row r="55" spans="1:6" s="37" customFormat="1" ht="15">
      <c r="A55" s="36" t="s">
        <v>41</v>
      </c>
      <c r="B55" s="25">
        <v>10116.6</v>
      </c>
      <c r="C55" s="25">
        <v>10116.6</v>
      </c>
      <c r="D55" s="25">
        <v>4182.381</v>
      </c>
      <c r="E55" s="20">
        <f t="shared" si="0"/>
        <v>41.34176501986834</v>
      </c>
      <c r="F55" s="20">
        <f t="shared" si="1"/>
        <v>41.34176501986834</v>
      </c>
    </row>
    <row r="56" spans="1:6" s="37" customFormat="1" ht="28.5">
      <c r="A56" s="21" t="s">
        <v>46</v>
      </c>
      <c r="B56" s="22">
        <f>B57+B60</f>
        <v>423728.731</v>
      </c>
      <c r="C56" s="22">
        <f>C57+C60</f>
        <v>317754.475</v>
      </c>
      <c r="D56" s="69">
        <f>D57+D60</f>
        <v>200045.137</v>
      </c>
      <c r="E56" s="19">
        <f t="shared" si="0"/>
        <v>47.210661530525286</v>
      </c>
      <c r="F56" s="19">
        <f t="shared" si="1"/>
        <v>62.95588346946176</v>
      </c>
    </row>
    <row r="57" spans="1:6" s="37" customFormat="1" ht="15">
      <c r="A57" s="36" t="s">
        <v>43</v>
      </c>
      <c r="B57" s="25">
        <v>203593.399</v>
      </c>
      <c r="C57" s="25">
        <v>175374.851</v>
      </c>
      <c r="D57" s="25">
        <v>129795.097</v>
      </c>
      <c r="E57" s="20">
        <f t="shared" si="0"/>
        <v>63.75211457617051</v>
      </c>
      <c r="F57" s="20">
        <f t="shared" si="1"/>
        <v>74.01009680686771</v>
      </c>
    </row>
    <row r="58" spans="1:6" s="37" customFormat="1" ht="30">
      <c r="A58" s="38" t="s">
        <v>39</v>
      </c>
      <c r="B58" s="11">
        <v>22333.7</v>
      </c>
      <c r="C58" s="11">
        <v>18272.614</v>
      </c>
      <c r="D58" s="11">
        <v>17143.355</v>
      </c>
      <c r="E58" s="20">
        <f t="shared" si="0"/>
        <v>76.76003080546438</v>
      </c>
      <c r="F58" s="20">
        <f t="shared" si="1"/>
        <v>93.81993731165119</v>
      </c>
    </row>
    <row r="59" spans="1:6" s="37" customFormat="1" ht="15">
      <c r="A59" s="38" t="s">
        <v>40</v>
      </c>
      <c r="B59" s="11">
        <f>SUM(B57)-B58</f>
        <v>181259.699</v>
      </c>
      <c r="C59" s="11">
        <f>SUM(C57)-C58</f>
        <v>157102.237</v>
      </c>
      <c r="D59" s="11">
        <f>SUM(D57)-D58</f>
        <v>112651.742</v>
      </c>
      <c r="E59" s="20">
        <f t="shared" si="0"/>
        <v>62.14935952199722</v>
      </c>
      <c r="F59" s="20">
        <f t="shared" si="1"/>
        <v>71.70600759809678</v>
      </c>
    </row>
    <row r="60" spans="1:6" s="37" customFormat="1" ht="15">
      <c r="A60" s="36" t="s">
        <v>41</v>
      </c>
      <c r="B60" s="25">
        <v>220135.332</v>
      </c>
      <c r="C60" s="25">
        <v>142379.624</v>
      </c>
      <c r="D60" s="25">
        <f>68048.04+2202</f>
        <v>70250.04</v>
      </c>
      <c r="E60" s="20">
        <f t="shared" si="0"/>
        <v>31.912205715346047</v>
      </c>
      <c r="F60" s="20">
        <f t="shared" si="1"/>
        <v>49.33995330680182</v>
      </c>
    </row>
    <row r="61" spans="1:6" s="37" customFormat="1" ht="15">
      <c r="A61" s="21" t="s">
        <v>47</v>
      </c>
      <c r="B61" s="22">
        <f>SUM(B62)</f>
        <v>117394.835</v>
      </c>
      <c r="C61" s="22">
        <f>SUM(C62)</f>
        <v>86996.762</v>
      </c>
      <c r="D61" s="22">
        <f>SUM(D62)</f>
        <v>40508.036</v>
      </c>
      <c r="E61" s="20">
        <f t="shared" si="0"/>
        <v>34.50580768736546</v>
      </c>
      <c r="F61" s="20">
        <f t="shared" si="1"/>
        <v>46.56269390807902</v>
      </c>
    </row>
    <row r="62" spans="1:6" s="37" customFormat="1" ht="15">
      <c r="A62" s="36" t="s">
        <v>41</v>
      </c>
      <c r="B62" s="25">
        <v>117394.835</v>
      </c>
      <c r="C62" s="25">
        <v>86996.762</v>
      </c>
      <c r="D62" s="25">
        <f>39994.835+513.201</f>
        <v>40508.036</v>
      </c>
      <c r="E62" s="20">
        <f t="shared" si="0"/>
        <v>34.50580768736546</v>
      </c>
      <c r="F62" s="20">
        <f t="shared" si="1"/>
        <v>46.56269390807902</v>
      </c>
    </row>
    <row r="63" spans="1:6" s="37" customFormat="1" ht="15">
      <c r="A63" s="40" t="s">
        <v>48</v>
      </c>
      <c r="B63" s="22">
        <f>SUM(B64:B65)</f>
        <v>302570.857</v>
      </c>
      <c r="C63" s="22">
        <f>SUM(C64:C65)</f>
        <v>237978.638</v>
      </c>
      <c r="D63" s="22">
        <f>SUM(D64:D65)</f>
        <v>186198.551</v>
      </c>
      <c r="E63" s="19">
        <f t="shared" si="0"/>
        <v>61.53882526762979</v>
      </c>
      <c r="F63" s="19">
        <f t="shared" si="1"/>
        <v>78.2417079805289</v>
      </c>
    </row>
    <row r="64" spans="1:6" s="37" customFormat="1" ht="15">
      <c r="A64" s="36" t="s">
        <v>40</v>
      </c>
      <c r="B64" s="25">
        <v>87596.037</v>
      </c>
      <c r="C64" s="25">
        <v>73243.601</v>
      </c>
      <c r="D64" s="25">
        <v>70118.508</v>
      </c>
      <c r="E64" s="20">
        <f t="shared" si="0"/>
        <v>80.04758023470858</v>
      </c>
      <c r="F64" s="20">
        <f t="shared" si="1"/>
        <v>95.73328870053783</v>
      </c>
    </row>
    <row r="65" spans="1:6" s="37" customFormat="1" ht="15">
      <c r="A65" s="36" t="s">
        <v>41</v>
      </c>
      <c r="B65" s="25">
        <v>214974.82</v>
      </c>
      <c r="C65" s="25">
        <v>164735.037</v>
      </c>
      <c r="D65" s="25">
        <v>116080.043</v>
      </c>
      <c r="E65" s="20">
        <f t="shared" si="0"/>
        <v>53.9970416070124</v>
      </c>
      <c r="F65" s="20">
        <f t="shared" si="1"/>
        <v>70.46469598328375</v>
      </c>
    </row>
    <row r="66" spans="1:6" s="37" customFormat="1" ht="57">
      <c r="A66" s="41" t="s">
        <v>49</v>
      </c>
      <c r="B66" s="22">
        <f>SUM(B67:B67)</f>
        <v>14700</v>
      </c>
      <c r="C66" s="22">
        <f>SUM(C67:C67)</f>
        <v>13700</v>
      </c>
      <c r="D66" s="22">
        <f>SUM(D67:D67)</f>
        <v>7180.334</v>
      </c>
      <c r="E66" s="19">
        <f t="shared" si="0"/>
        <v>48.84580952380952</v>
      </c>
      <c r="F66" s="19">
        <f t="shared" si="1"/>
        <v>52.41119708029197</v>
      </c>
    </row>
    <row r="67" spans="1:6" s="37" customFormat="1" ht="15">
      <c r="A67" s="36" t="s">
        <v>41</v>
      </c>
      <c r="B67" s="25">
        <v>14700</v>
      </c>
      <c r="C67" s="25">
        <v>13700</v>
      </c>
      <c r="D67" s="25">
        <v>7180.334</v>
      </c>
      <c r="E67" s="20">
        <f t="shared" si="0"/>
        <v>48.84580952380952</v>
      </c>
      <c r="F67" s="20">
        <f t="shared" si="1"/>
        <v>52.41119708029197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7729.047</v>
      </c>
      <c r="D68" s="18">
        <f>SUM(D69)+D72</f>
        <v>5762.04</v>
      </c>
      <c r="E68" s="19">
        <f t="shared" si="0"/>
        <v>64.33720410897722</v>
      </c>
      <c r="F68" s="19">
        <f t="shared" si="1"/>
        <v>74.55045880818166</v>
      </c>
    </row>
    <row r="69" spans="1:6" s="37" customFormat="1" ht="15">
      <c r="A69" s="36" t="s">
        <v>43</v>
      </c>
      <c r="B69" s="25">
        <v>8156</v>
      </c>
      <c r="C69" s="25">
        <v>6929.047</v>
      </c>
      <c r="D69" s="25">
        <v>5762.04</v>
      </c>
      <c r="E69" s="20">
        <f>SUM(D69)/B69*100</f>
        <v>70.64786660127513</v>
      </c>
      <c r="F69" s="20">
        <f>SUM(D69)/C69*100</f>
        <v>83.15775603773507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>SUM(D70)/C70*100</f>
        <v>12.074380165289258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6916.946999999999</v>
      </c>
      <c r="D71" s="11">
        <f>SUM(D69)-D70</f>
        <v>5760.579</v>
      </c>
      <c r="E71" s="19">
        <f>SUM(D71)/B71*100</f>
        <v>70.75970845999603</v>
      </c>
      <c r="F71" s="19">
        <f>SUM(D71)/C71*100</f>
        <v>83.28210408435976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/>
      <c r="E72" s="20"/>
      <c r="F72" s="20"/>
    </row>
    <row r="73" spans="1:6" s="37" customFormat="1" ht="15">
      <c r="A73" s="40" t="s">
        <v>51</v>
      </c>
      <c r="B73" s="18">
        <v>2500</v>
      </c>
      <c r="C73" s="18">
        <v>1390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31505.6</v>
      </c>
      <c r="D74" s="18">
        <v>31505.6</v>
      </c>
      <c r="E74" s="19">
        <f>SUM(D74)/B74*100</f>
        <v>83.33359783741463</v>
      </c>
      <c r="F74" s="19">
        <f>SUM(D74)/C74*100</f>
        <v>100</v>
      </c>
    </row>
    <row r="75" spans="1:6" s="35" customFormat="1" ht="15">
      <c r="A75" s="34" t="s">
        <v>53</v>
      </c>
      <c r="B75" s="18">
        <f>SUM(B76)+B80</f>
        <v>14310.3789</v>
      </c>
      <c r="C75" s="18">
        <f>SUM(C76)+C80</f>
        <v>12794.099999999999</v>
      </c>
      <c r="D75" s="18">
        <f>SUM(D76)+D80</f>
        <v>4817.54532</v>
      </c>
      <c r="E75" s="20">
        <f>SUM(D75)/B75*100</f>
        <v>33.6646943708807</v>
      </c>
      <c r="F75" s="20">
        <f>SUM(D75)/C75*100</f>
        <v>37.654429150936764</v>
      </c>
    </row>
    <row r="76" spans="1:6" s="35" customFormat="1" ht="15">
      <c r="A76" s="36" t="s">
        <v>43</v>
      </c>
      <c r="B76" s="25">
        <f>6184.836-651.611+2609.342+199.811-199.81</f>
        <v>8142.568</v>
      </c>
      <c r="C76" s="25">
        <v>6810.489</v>
      </c>
      <c r="D76" s="25">
        <f>2334.20732+9.683+175.069+109.103+377.934+291.549</f>
        <v>3297.54532</v>
      </c>
      <c r="E76" s="19">
        <f>SUM(D76)/B76*100</f>
        <v>40.49760861683931</v>
      </c>
      <c r="F76" s="19">
        <f>SUM(D76)/C76*100</f>
        <v>48.41862779603638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8142.568</v>
      </c>
      <c r="C79" s="11">
        <f>SUM(C76)-C77-C78</f>
        <v>6810.489</v>
      </c>
      <c r="D79" s="11">
        <f>SUM(D76)-D77-D78</f>
        <v>3297.54532</v>
      </c>
      <c r="E79" s="20">
        <f aca="true" t="shared" si="2" ref="E79:E90">SUM(D79)/B79*100</f>
        <v>40.49760861683931</v>
      </c>
      <c r="F79" s="20">
        <f aca="true" t="shared" si="3" ref="F79:F90">SUM(D79)/C79*100</f>
        <v>48.41862779603638</v>
      </c>
    </row>
    <row r="80" spans="1:6" s="37" customFormat="1" ht="15">
      <c r="A80" s="36" t="s">
        <v>41</v>
      </c>
      <c r="B80" s="25">
        <f>3804.7919+10+2353.019</f>
        <v>6167.8109</v>
      </c>
      <c r="C80" s="25">
        <f>4455.968+1527.643</f>
        <v>5983.611</v>
      </c>
      <c r="D80" s="25">
        <f>720+800</f>
        <v>1520</v>
      </c>
      <c r="E80" s="20">
        <f t="shared" si="2"/>
        <v>24.644075907061286</v>
      </c>
      <c r="F80" s="20">
        <f t="shared" si="3"/>
        <v>25.40272086537711</v>
      </c>
    </row>
    <row r="81" spans="1:6" s="37" customFormat="1" ht="40.5">
      <c r="A81" s="42" t="s">
        <v>54</v>
      </c>
      <c r="B81" s="70">
        <v>23493.296</v>
      </c>
      <c r="C81" s="70">
        <v>20770.3</v>
      </c>
      <c r="D81" s="18">
        <v>8000</v>
      </c>
      <c r="E81" s="19">
        <f t="shared" si="2"/>
        <v>34.052267506440984</v>
      </c>
      <c r="F81" s="19">
        <f t="shared" si="3"/>
        <v>38.51653563020274</v>
      </c>
    </row>
    <row r="82" spans="1:11" s="46" customFormat="1" ht="15.75">
      <c r="A82" s="43" t="s">
        <v>55</v>
      </c>
      <c r="B82" s="71">
        <f>B5+B14+B23+B35+B42+B49+B56+B61+B63+B66+B68+B73+B74+B75+B81</f>
        <v>3136856.5679</v>
      </c>
      <c r="C82" s="71">
        <f>C5+C14+C23+C35+C42+C49+C56+C61+C63+C66+C68+C73+C74+C75+C81</f>
        <v>2585952.859</v>
      </c>
      <c r="D82" s="28">
        <f>D5+D14+D23+D35+D42+D49+D56+D61+D63+D66+D68+D73+D74+D75+D81</f>
        <v>2192774.6443200004</v>
      </c>
      <c r="E82" s="72">
        <f t="shared" si="2"/>
        <v>69.90356737247872</v>
      </c>
      <c r="F82" s="72">
        <f t="shared" si="3"/>
        <v>84.79561553832642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2391705.8830000004</v>
      </c>
      <c r="C83" s="28">
        <f>C6+C15+C24+C36+C43+C50+C57+C64+C69+C76+C74</f>
        <v>2011546.3010000004</v>
      </c>
      <c r="D83" s="28">
        <f>D6+D15+D24+D36+D43+D50+D57+D64+D69+D76+D74</f>
        <v>1869715.9163199998</v>
      </c>
      <c r="E83" s="72">
        <f t="shared" si="2"/>
        <v>78.17499340574226</v>
      </c>
      <c r="F83" s="72">
        <f t="shared" si="3"/>
        <v>92.94918617535711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775008.512</v>
      </c>
      <c r="C84" s="22">
        <f t="shared" si="4"/>
        <v>637783.2380000001</v>
      </c>
      <c r="D84" s="22">
        <f t="shared" si="4"/>
        <v>622392.123</v>
      </c>
      <c r="E84" s="19">
        <f t="shared" si="2"/>
        <v>80.30777899378737</v>
      </c>
      <c r="F84" s="19">
        <f t="shared" si="3"/>
        <v>97.58677963248698</v>
      </c>
    </row>
    <row r="85" spans="1:6" ht="15">
      <c r="A85" s="47" t="s">
        <v>36</v>
      </c>
      <c r="B85" s="22">
        <f t="shared" si="4"/>
        <v>170409.172</v>
      </c>
      <c r="C85" s="22">
        <f t="shared" si="4"/>
        <v>140363.06799999997</v>
      </c>
      <c r="D85" s="22">
        <f t="shared" si="4"/>
        <v>137058.976</v>
      </c>
      <c r="E85" s="19">
        <f t="shared" si="2"/>
        <v>80.42934214832052</v>
      </c>
      <c r="F85" s="19">
        <f t="shared" si="3"/>
        <v>97.64603891388298</v>
      </c>
    </row>
    <row r="86" spans="1:6" ht="15">
      <c r="A86" s="47" t="s">
        <v>56</v>
      </c>
      <c r="B86" s="22">
        <f>B70+B11+B20+B29+B39+B46+B53+B58</f>
        <v>171179.95900000006</v>
      </c>
      <c r="C86" s="22">
        <f>C70+C11+C20+C29+C39+C46+C53+C58</f>
        <v>135021.326</v>
      </c>
      <c r="D86" s="22">
        <f>D70+D11+D20+D29+D39+D46+D53+D58</f>
        <v>96786.853</v>
      </c>
      <c r="E86" s="19">
        <f t="shared" si="2"/>
        <v>56.54099554960167</v>
      </c>
      <c r="F86" s="19">
        <f t="shared" si="3"/>
        <v>71.68264145176593</v>
      </c>
    </row>
    <row r="87" spans="1:6" ht="15">
      <c r="A87" s="47" t="s">
        <v>40</v>
      </c>
      <c r="B87" s="22">
        <f>B83-B84-B85-B86</f>
        <v>1275108.2400000002</v>
      </c>
      <c r="C87" s="22">
        <f>C83-C84-C85-C86</f>
        <v>1098378.6690000002</v>
      </c>
      <c r="D87" s="22">
        <f>D83-D84-D85-D86</f>
        <v>1013477.9643199997</v>
      </c>
      <c r="E87" s="19">
        <f t="shared" si="2"/>
        <v>79.4817202592934</v>
      </c>
      <c r="F87" s="19">
        <f t="shared" si="3"/>
        <v>92.2703611171458</v>
      </c>
    </row>
    <row r="88" spans="1:6" ht="15">
      <c r="A88" s="34" t="s">
        <v>41</v>
      </c>
      <c r="B88" s="18">
        <f>B13+B22+B41+B34+B55+B60+B62+B65+B67+B72+B80+B48</f>
        <v>719157.3889</v>
      </c>
      <c r="C88" s="18">
        <f>C13+C22+C41+C34+C55+C60+C62+C65+C67+C72+C80+C48</f>
        <v>552246.258</v>
      </c>
      <c r="D88" s="18">
        <f>D13+D22+D41+D34+D55+D60+D62+D65+D67+D72+D80+D48</f>
        <v>315058.72799999994</v>
      </c>
      <c r="E88" s="19">
        <f t="shared" si="2"/>
        <v>43.8094265403994</v>
      </c>
      <c r="F88" s="19">
        <f t="shared" si="3"/>
        <v>57.050405219767</v>
      </c>
    </row>
    <row r="89" spans="1:6" ht="15">
      <c r="A89" s="34" t="s">
        <v>57</v>
      </c>
      <c r="B89" s="18">
        <f>SUM(B81)</f>
        <v>23493.296</v>
      </c>
      <c r="C89" s="18">
        <f>SUM(C81)</f>
        <v>20770.3</v>
      </c>
      <c r="D89" s="18">
        <f>SUM(D81)</f>
        <v>8000</v>
      </c>
      <c r="E89" s="19">
        <f t="shared" si="2"/>
        <v>34.052267506440984</v>
      </c>
      <c r="F89" s="19">
        <f t="shared" si="3"/>
        <v>38.51653563020274</v>
      </c>
    </row>
    <row r="90" spans="1:6" ht="28.5">
      <c r="A90" s="34" t="s">
        <v>58</v>
      </c>
      <c r="B90" s="18">
        <f>SUM(B73)</f>
        <v>2500</v>
      </c>
      <c r="C90" s="18">
        <f>SUM(C73)</f>
        <v>1390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2016-10-31T13:30:31Z</cp:lastPrinted>
  <dcterms:created xsi:type="dcterms:W3CDTF">2015-04-07T07:35:57Z</dcterms:created>
  <dcterms:modified xsi:type="dcterms:W3CDTF">2016-11-01T06:39:28Z</dcterms:modified>
  <cp:category/>
  <cp:version/>
  <cp:contentType/>
  <cp:contentStatus/>
</cp:coreProperties>
</file>