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/>
</workbook>
</file>

<file path=xl/sharedStrings.xml><?xml version="1.0" encoding="utf-8"?>
<sst xmlns="http://schemas.openxmlformats.org/spreadsheetml/2006/main" count="184" uniqueCount="70">
  <si>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</si>
  <si>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</si>
  <si>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</si>
  <si>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</si>
  <si>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</si>
  <si>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</si>
  <si>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</si>
  <si>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</si>
  <si>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</si>
  <si>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</si>
  <si>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</si>
  <si>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</si>
  <si>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</si>
  <si>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</si>
  <si>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</si>
  <si>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</si>
  <si>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</si>
  <si>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</si>
  <si>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</si>
  <si>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</si>
  <si>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</si>
  <si>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</si>
  <si>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</si>
  <si>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</si>
  <si>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</si>
  <si>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</si>
  <si>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</si>
  <si>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</si>
  <si>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</si>
  <si>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</si>
  <si>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</si>
  <si>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</si>
  <si>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</si>
  <si>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</si>
  <si>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</si>
  <si>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</si>
  <si>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</si>
  <si>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</si>
  <si>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</si>
  <si>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</si>
  <si>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</si>
  <si>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</si>
  <si>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</si>
  <si>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</si>
  <si>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</si>
  <si>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</si>
  <si>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</si>
  <si>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</si>
  <si>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</si>
  <si>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</si>
  <si>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</si>
  <si>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</si>
  <si>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</si>
  <si>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</si>
  <si>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</si>
  <si>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</si>
  <si>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</si>
  <si>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</si>
  <si>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</si>
  <si>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</si>
  <si>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</si>
  <si>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</si>
  <si>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</si>
  <si>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</si>
  <si>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</si>
  <si>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</si>
  <si>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Затверджено на рік з урахуванням змін, тис. грн.</t>
  </si>
  <si>
    <t>План на січень-лютий, з урахуванням змін тис. грн.</t>
  </si>
  <si>
    <t>Відсоток фінансування до річних показників, %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</si>
  <si>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19 лютого </t>
    </r>
    <r>
      <rPr>
        <sz val="11"/>
        <rFont val="Times New Roman"/>
        <family val="1"/>
      </rPr>
      <t xml:space="preserve">тис. грн.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</si>
</sst>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5" customWidth="1"/>
    <col min="4" max="4" width="15.8515625" style="55" customWidth="1"/>
    <col min="5" max="5" width="16.421875" style="55" customWidth="1"/>
    <col min="6" max="6" width="14.57421875" style="55" customWidth="1"/>
    <col min="7" max="16384" width="9.140625" style="10" customWidth="1"/>
  </cols>
  <sheetData>
    <row r="1" spans="1:6" s="1" customFormat="1" ht="45" customHeight="1">
      <c r="A1" s="72" t="s">
        <v>64</v>
      </c>
      <c r="B1" s="72"/>
      <c r="C1" s="72"/>
      <c r="D1" s="72"/>
      <c r="E1" s="72"/>
      <c r="F1" s="60"/>
    </row>
    <row r="2" spans="1:6" s="1" customFormat="1" ht="12.75" customHeight="1">
      <c r="A2" s="15"/>
      <c r="B2" s="15"/>
      <c r="C2" s="15"/>
      <c r="D2" s="15"/>
      <c r="E2" s="16"/>
      <c r="F2" s="60"/>
    </row>
    <row r="3" spans="1:6" s="1" customFormat="1" ht="31.5" customHeight="1">
      <c r="A3" s="71"/>
      <c r="B3" s="71" t="s">
        <v>66</v>
      </c>
      <c r="C3" s="71" t="s">
        <v>67</v>
      </c>
      <c r="D3" s="73" t="s">
        <v>69</v>
      </c>
      <c r="E3" s="71" t="s">
        <v>68</v>
      </c>
      <c r="F3" s="71" t="s">
        <v>15</v>
      </c>
    </row>
    <row r="4" spans="1:6" s="1" customFormat="1" ht="57" customHeight="1">
      <c r="A4" s="71"/>
      <c r="B4" s="71"/>
      <c r="C4" s="71"/>
      <c r="D4" s="73"/>
      <c r="E4" s="71"/>
      <c r="F4" s="71"/>
    </row>
    <row r="5" spans="1:6" s="2" customFormat="1" ht="16.5" customHeight="1">
      <c r="A5" s="17" t="s">
        <v>3</v>
      </c>
      <c r="B5" s="18">
        <f>B6+B13</f>
        <v>670202.6</v>
      </c>
      <c r="C5" s="18">
        <f>C6+C13</f>
        <v>116028.777</v>
      </c>
      <c r="D5" s="18">
        <f>D6+D13</f>
        <v>72405.281</v>
      </c>
      <c r="E5" s="19">
        <f>SUM(D5)/B5*100</f>
        <v>10.80349151137283</v>
      </c>
      <c r="F5" s="19">
        <f>SUM(D5)/C5*100</f>
        <v>62.402864937549076</v>
      </c>
    </row>
    <row r="6" spans="1:6" s="14" customFormat="1" ht="16.5" customHeight="1">
      <c r="A6" s="30" t="s">
        <v>32</v>
      </c>
      <c r="B6" s="25">
        <v>670202.6</v>
      </c>
      <c r="C6" s="25">
        <v>116028.777</v>
      </c>
      <c r="D6" s="25">
        <f>72125.204+280.077</f>
        <v>72405.281</v>
      </c>
      <c r="E6" s="20">
        <f>SUM(D6)/B6*100</f>
        <v>10.80349151137283</v>
      </c>
      <c r="F6" s="20">
        <f>SUM(D6)/C6*100</f>
        <v>62.402864937549076</v>
      </c>
    </row>
    <row r="7" spans="1:6" s="3" customFormat="1" ht="14.25" customHeight="1">
      <c r="A7" s="12" t="s">
        <v>1</v>
      </c>
      <c r="B7" s="11">
        <v>393800.859</v>
      </c>
      <c r="C7" s="11">
        <v>61165.39</v>
      </c>
      <c r="D7" s="11">
        <v>43333.615</v>
      </c>
      <c r="E7" s="20">
        <f aca="true" t="shared" si="0" ref="E7:E73">SUM(D7)/B7*100</f>
        <v>11.003941207756482</v>
      </c>
      <c r="F7" s="20">
        <f aca="true" t="shared" si="1" ref="F7:F73">SUM(D7)/C7*100</f>
        <v>70.84662584510619</v>
      </c>
    </row>
    <row r="8" spans="1:6" s="3" customFormat="1" ht="15">
      <c r="A8" s="12" t="s">
        <v>27</v>
      </c>
      <c r="B8" s="11">
        <v>86636.189</v>
      </c>
      <c r="C8" s="11">
        <v>13588.592</v>
      </c>
      <c r="D8" s="11">
        <v>9604.657</v>
      </c>
      <c r="E8" s="20">
        <f t="shared" si="0"/>
        <v>11.08619516954976</v>
      </c>
      <c r="F8" s="20">
        <f t="shared" si="1"/>
        <v>70.6817674708314</v>
      </c>
    </row>
    <row r="9" spans="1:6" s="3" customFormat="1" ht="15">
      <c r="A9" s="12" t="s">
        <v>4</v>
      </c>
      <c r="B9" s="11">
        <v>153.271</v>
      </c>
      <c r="C9" s="11">
        <v>3.097</v>
      </c>
      <c r="D9" s="11"/>
      <c r="E9" s="20">
        <f t="shared" si="0"/>
        <v>0</v>
      </c>
      <c r="F9" s="20"/>
    </row>
    <row r="10" spans="1:6" s="3" customFormat="1" ht="15">
      <c r="A10" s="12" t="s">
        <v>5</v>
      </c>
      <c r="B10" s="11">
        <v>47670.978</v>
      </c>
      <c r="C10" s="11">
        <v>5427.225</v>
      </c>
      <c r="D10" s="11">
        <f>2228.404+13.73</f>
        <v>2242.134</v>
      </c>
      <c r="E10" s="20">
        <f t="shared" si="0"/>
        <v>4.703352215681416</v>
      </c>
      <c r="F10" s="20">
        <f t="shared" si="1"/>
        <v>41.31271506156461</v>
      </c>
    </row>
    <row r="11" spans="1:6" s="3" customFormat="1" ht="15">
      <c r="A11" s="12" t="s">
        <v>29</v>
      </c>
      <c r="B11" s="11">
        <v>92734.871</v>
      </c>
      <c r="C11" s="11">
        <v>30467.186</v>
      </c>
      <c r="D11" s="11">
        <f>13774.805+8.313</f>
        <v>13783.118</v>
      </c>
      <c r="E11" s="20">
        <f t="shared" si="0"/>
        <v>14.86292896228863</v>
      </c>
      <c r="F11" s="20">
        <f t="shared" si="1"/>
        <v>45.23922228984324</v>
      </c>
    </row>
    <row r="12" spans="1:6" s="3" customFormat="1" ht="15">
      <c r="A12" s="12" t="s">
        <v>13</v>
      </c>
      <c r="B12" s="11">
        <f>SUM(B6)-B7-B8-B9-B10-B11</f>
        <v>49206.43199999996</v>
      </c>
      <c r="C12" s="11">
        <f>SUM(C6)-C7-C8-C9-C10-C11</f>
        <v>5377.286999999997</v>
      </c>
      <c r="D12" s="11">
        <f>SUM(D6)-D7-D8-D9-D10-D11</f>
        <v>3441.757000000007</v>
      </c>
      <c r="E12" s="20">
        <f t="shared" si="0"/>
        <v>6.9945266504996955</v>
      </c>
      <c r="F12" s="20">
        <f t="shared" si="1"/>
        <v>64.00545479532725</v>
      </c>
    </row>
    <row r="13" spans="1:6" s="3" customFormat="1" ht="15">
      <c r="A13" s="30" t="s">
        <v>14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2" customFormat="1" ht="14.25">
      <c r="A14" s="17" t="s">
        <v>6</v>
      </c>
      <c r="B14" s="18">
        <f>B15+B22</f>
        <v>369161.333</v>
      </c>
      <c r="C14" s="18">
        <f>C15+C22</f>
        <v>59248.828</v>
      </c>
      <c r="D14" s="18">
        <f>D15+D22</f>
        <v>35792.807</v>
      </c>
      <c r="E14" s="19">
        <f t="shared" si="0"/>
        <v>9.695708569781331</v>
      </c>
      <c r="F14" s="19">
        <f t="shared" si="1"/>
        <v>60.41099580906478</v>
      </c>
    </row>
    <row r="15" spans="1:6" s="14" customFormat="1" ht="15">
      <c r="A15" s="30" t="s">
        <v>31</v>
      </c>
      <c r="B15" s="25">
        <f>343890.333+25271</f>
        <v>369161.333</v>
      </c>
      <c r="C15" s="25">
        <f>55070.828+4178</f>
        <v>59248.828</v>
      </c>
      <c r="D15" s="25">
        <f>32693.949+1009.858+2089</f>
        <v>35792.807</v>
      </c>
      <c r="E15" s="20">
        <f>SUM(D15)/B15*100</f>
        <v>9.695708569781331</v>
      </c>
      <c r="F15" s="20">
        <f>SUM(D15)/C15*100</f>
        <v>60.41099580906478</v>
      </c>
    </row>
    <row r="16" spans="1:6" s="3" customFormat="1" ht="15">
      <c r="A16" s="12" t="s">
        <v>1</v>
      </c>
      <c r="B16" s="11">
        <v>221602.052</v>
      </c>
      <c r="C16" s="11">
        <v>32346.303</v>
      </c>
      <c r="D16" s="11">
        <v>22248.453</v>
      </c>
      <c r="E16" s="20">
        <f t="shared" si="0"/>
        <v>10.03982264568561</v>
      </c>
      <c r="F16" s="20">
        <f t="shared" si="1"/>
        <v>68.78205833909365</v>
      </c>
    </row>
    <row r="17" spans="1:6" s="3" customFormat="1" ht="15">
      <c r="A17" s="12" t="s">
        <v>27</v>
      </c>
      <c r="B17" s="11">
        <v>48752.452</v>
      </c>
      <c r="C17" s="11">
        <v>7107.809</v>
      </c>
      <c r="D17" s="11">
        <v>4829.211</v>
      </c>
      <c r="E17" s="20">
        <f t="shared" si="0"/>
        <v>9.905575621099018</v>
      </c>
      <c r="F17" s="20">
        <f t="shared" si="1"/>
        <v>67.94232934509074</v>
      </c>
    </row>
    <row r="18" spans="1:6" s="3" customFormat="1" ht="15">
      <c r="A18" s="12" t="s">
        <v>4</v>
      </c>
      <c r="B18" s="11">
        <v>15177.439</v>
      </c>
      <c r="C18" s="11">
        <v>1837.416</v>
      </c>
      <c r="D18" s="11">
        <f>791.243+137.364</f>
        <v>928.6070000000001</v>
      </c>
      <c r="E18" s="20">
        <f t="shared" si="0"/>
        <v>6.118337882959043</v>
      </c>
      <c r="F18" s="20">
        <f t="shared" si="1"/>
        <v>50.53874571681101</v>
      </c>
    </row>
    <row r="19" spans="1:6" s="3" customFormat="1" ht="15">
      <c r="A19" s="12" t="s">
        <v>5</v>
      </c>
      <c r="B19" s="11">
        <v>6270.712</v>
      </c>
      <c r="C19" s="11">
        <v>1191.055</v>
      </c>
      <c r="D19" s="11">
        <f>263.205+45.898</f>
        <v>309.103</v>
      </c>
      <c r="E19" s="20">
        <f t="shared" si="0"/>
        <v>4.929312652215569</v>
      </c>
      <c r="F19" s="20">
        <f t="shared" si="1"/>
        <v>25.952034121010364</v>
      </c>
    </row>
    <row r="20" spans="1:6" s="3" customFormat="1" ht="15">
      <c r="A20" s="12" t="s">
        <v>29</v>
      </c>
      <c r="B20" s="11">
        <v>35747.327</v>
      </c>
      <c r="C20" s="11">
        <v>9909.612</v>
      </c>
      <c r="D20" s="11">
        <f>3899.604+617.53</f>
        <v>4517.134</v>
      </c>
      <c r="E20" s="20">
        <f t="shared" si="0"/>
        <v>12.636284665424075</v>
      </c>
      <c r="F20" s="20">
        <f t="shared" si="1"/>
        <v>45.58335886410084</v>
      </c>
    </row>
    <row r="21" spans="1:6" s="3" customFormat="1" ht="15">
      <c r="A21" s="53" t="s">
        <v>13</v>
      </c>
      <c r="B21" s="11">
        <f>SUM(B15)-B16-B17-B18-B19-B20</f>
        <v>41611.351</v>
      </c>
      <c r="C21" s="11">
        <f>SUM(C15)-C16-C17-C18-C19-C20</f>
        <v>6856.633</v>
      </c>
      <c r="D21" s="11">
        <f>SUM(D15)-D16-D17-D18-D19-D20</f>
        <v>2960.299</v>
      </c>
      <c r="E21" s="20">
        <f t="shared" si="0"/>
        <v>7.1141621909848585</v>
      </c>
      <c r="F21" s="20">
        <f t="shared" si="1"/>
        <v>43.17423726776685</v>
      </c>
    </row>
    <row r="22" spans="1:6" s="3" customFormat="1" ht="15">
      <c r="A22" s="54" t="s">
        <v>14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2" customFormat="1" ht="28.5">
      <c r="A23" s="17" t="s">
        <v>26</v>
      </c>
      <c r="B23" s="18">
        <f>B24+B34</f>
        <v>701237.077</v>
      </c>
      <c r="C23" s="18">
        <f>C24+C34</f>
        <v>117417.432</v>
      </c>
      <c r="D23" s="18">
        <f>D24+D34</f>
        <v>98666.264</v>
      </c>
      <c r="E23" s="19">
        <f t="shared" si="0"/>
        <v>14.070314767454887</v>
      </c>
      <c r="F23" s="19">
        <f t="shared" si="1"/>
        <v>84.03033716492794</v>
      </c>
    </row>
    <row r="24" spans="1:6" s="14" customFormat="1" ht="15">
      <c r="A24" s="30" t="s">
        <v>31</v>
      </c>
      <c r="B24" s="25">
        <v>701237.077</v>
      </c>
      <c r="C24" s="25">
        <v>117417.432</v>
      </c>
      <c r="D24" s="25">
        <v>98666.264</v>
      </c>
      <c r="E24" s="20">
        <f>SUM(D24)/B24*100</f>
        <v>14.070314767454887</v>
      </c>
      <c r="F24" s="20">
        <f>SUM(D24)/C24*100</f>
        <v>84.03033716492794</v>
      </c>
    </row>
    <row r="25" spans="1:6" s="3" customFormat="1" ht="15">
      <c r="A25" s="12" t="s">
        <v>1</v>
      </c>
      <c r="B25" s="11">
        <v>15297.349</v>
      </c>
      <c r="C25" s="11">
        <v>2250.542</v>
      </c>
      <c r="D25" s="11">
        <v>1546.715</v>
      </c>
      <c r="E25" s="20">
        <f t="shared" si="0"/>
        <v>10.111000278544994</v>
      </c>
      <c r="F25" s="20">
        <f t="shared" si="1"/>
        <v>68.72633347877978</v>
      </c>
    </row>
    <row r="26" spans="1:6" s="3" customFormat="1" ht="15">
      <c r="A26" s="12" t="s">
        <v>27</v>
      </c>
      <c r="B26" s="11">
        <v>3356.108</v>
      </c>
      <c r="C26" s="11">
        <v>490.819</v>
      </c>
      <c r="D26" s="11">
        <v>337.129</v>
      </c>
      <c r="E26" s="20">
        <f t="shared" si="0"/>
        <v>10.045236923245616</v>
      </c>
      <c r="F26" s="20">
        <f t="shared" si="1"/>
        <v>68.68703126814569</v>
      </c>
    </row>
    <row r="27" spans="1:6" s="3" customFormat="1" ht="15">
      <c r="A27" s="12" t="s">
        <v>4</v>
      </c>
      <c r="B27" s="11">
        <v>62.57</v>
      </c>
      <c r="C27" s="11">
        <v>3.4</v>
      </c>
      <c r="D27" s="11">
        <v>2.17</v>
      </c>
      <c r="E27" s="20">
        <f t="shared" si="0"/>
        <v>3.4681157104043474</v>
      </c>
      <c r="F27" s="20">
        <f t="shared" si="1"/>
        <v>63.8235294117647</v>
      </c>
    </row>
    <row r="28" spans="1:6" s="3" customFormat="1" ht="15">
      <c r="A28" s="12" t="s">
        <v>5</v>
      </c>
      <c r="B28" s="11">
        <v>259.017</v>
      </c>
      <c r="C28" s="11">
        <v>31.423</v>
      </c>
      <c r="D28" s="11">
        <v>31.423</v>
      </c>
      <c r="E28" s="20">
        <f t="shared" si="0"/>
        <v>12.131636147434339</v>
      </c>
      <c r="F28" s="20">
        <f t="shared" si="1"/>
        <v>100</v>
      </c>
    </row>
    <row r="29" spans="1:6" s="3" customFormat="1" ht="15">
      <c r="A29" s="12" t="s">
        <v>29</v>
      </c>
      <c r="B29" s="11">
        <v>1309.543</v>
      </c>
      <c r="C29" s="11">
        <v>433.479</v>
      </c>
      <c r="D29" s="11">
        <v>218.911</v>
      </c>
      <c r="E29" s="20">
        <f t="shared" si="0"/>
        <v>16.716595025898346</v>
      </c>
      <c r="F29" s="20">
        <f t="shared" si="1"/>
        <v>50.5009469893582</v>
      </c>
    </row>
    <row r="30" spans="1:6" s="3" customFormat="1" ht="15">
      <c r="A30" s="12" t="s">
        <v>13</v>
      </c>
      <c r="B30" s="11">
        <f>SUM(B24)-B25-B26-B27-B28-B29</f>
        <v>680952.4900000001</v>
      </c>
      <c r="C30" s="11">
        <f>SUM(C24)-C25-C26-C27-C28-C29</f>
        <v>114207.769</v>
      </c>
      <c r="D30" s="11">
        <f>SUM(D24)-D25-D26-D27-D28-D29</f>
        <v>96529.91600000001</v>
      </c>
      <c r="E30" s="20">
        <f t="shared" si="0"/>
        <v>14.175719659972167</v>
      </c>
      <c r="F30" s="20">
        <f t="shared" si="1"/>
        <v>84.52132183757132</v>
      </c>
    </row>
    <row r="31" spans="1:6" s="3" customFormat="1" ht="15">
      <c r="A31" s="12" t="s">
        <v>18</v>
      </c>
      <c r="B31" s="11">
        <f>SUM(B32:B33)</f>
        <v>662239.8</v>
      </c>
      <c r="C31" s="11">
        <f>SUM(C32:C33)</f>
        <v>112040.179</v>
      </c>
      <c r="D31" s="11">
        <f>SUM(D32:D33)</f>
        <v>95168.255</v>
      </c>
      <c r="E31" s="20">
        <f>SUM(D31)/B31*100</f>
        <v>14.370663768622785</v>
      </c>
      <c r="F31" s="20">
        <f>SUM(D31)/C31*100</f>
        <v>84.94118435851482</v>
      </c>
    </row>
    <row r="32" spans="1:6" s="3" customFormat="1" ht="30">
      <c r="A32" s="13" t="s">
        <v>22</v>
      </c>
      <c r="B32" s="11">
        <v>424514.7</v>
      </c>
      <c r="C32" s="11">
        <v>66873.3</v>
      </c>
      <c r="D32" s="70">
        <v>61560.233</v>
      </c>
      <c r="E32" s="20">
        <f>SUM(D32)/B32*100</f>
        <v>14.501319506721439</v>
      </c>
      <c r="F32" s="20">
        <f>SUM(D32)/C32*100</f>
        <v>92.05502495016695</v>
      </c>
    </row>
    <row r="33" spans="1:6" s="3" customFormat="1" ht="15">
      <c r="A33" s="13" t="s">
        <v>19</v>
      </c>
      <c r="B33" s="11">
        <v>237725.1</v>
      </c>
      <c r="C33" s="11">
        <v>45166.879</v>
      </c>
      <c r="D33" s="11">
        <v>33608.022</v>
      </c>
      <c r="E33" s="20">
        <f>SUM(D33)/B33*100</f>
        <v>14.137346876707591</v>
      </c>
      <c r="F33" s="20">
        <f>SUM(D33)/C33*100</f>
        <v>74.40855499446839</v>
      </c>
    </row>
    <row r="34" spans="1:6" s="3" customFormat="1" ht="15">
      <c r="A34" s="30" t="s">
        <v>14</v>
      </c>
      <c r="B34" s="25">
        <v>0</v>
      </c>
      <c r="C34" s="25">
        <v>0</v>
      </c>
      <c r="D34" s="25">
        <v>0</v>
      </c>
      <c r="E34" s="20" t="e">
        <f>SUM(D34)/B34*100</f>
        <v>#DIV/0!</v>
      </c>
      <c r="F34" s="20" t="e">
        <f>SUM(D34)/C34*100</f>
        <v>#DIV/0!</v>
      </c>
    </row>
    <row r="35" spans="1:6" s="2" customFormat="1" ht="15">
      <c r="A35" s="17" t="s">
        <v>7</v>
      </c>
      <c r="B35" s="18">
        <f>B36+B41</f>
        <v>87280</v>
      </c>
      <c r="C35" s="18">
        <f>C36+C41</f>
        <v>14352.63</v>
      </c>
      <c r="D35" s="18">
        <f>D36+D41</f>
        <v>8068.6630000000005</v>
      </c>
      <c r="E35" s="20">
        <f>SUM(D35)/B35*100</f>
        <v>9.244572639780019</v>
      </c>
      <c r="F35" s="20">
        <f>SUM(D35)/C35*100</f>
        <v>56.21731348191935</v>
      </c>
    </row>
    <row r="36" spans="1:6" s="14" customFormat="1" ht="15">
      <c r="A36" s="30" t="s">
        <v>31</v>
      </c>
      <c r="B36" s="25">
        <v>87280</v>
      </c>
      <c r="C36" s="25">
        <v>14352.63</v>
      </c>
      <c r="D36" s="25">
        <f>8038.198+30.465</f>
        <v>8068.6630000000005</v>
      </c>
      <c r="E36" s="19">
        <f t="shared" si="0"/>
        <v>9.244572639780019</v>
      </c>
      <c r="F36" s="19">
        <f t="shared" si="1"/>
        <v>56.21731348191935</v>
      </c>
    </row>
    <row r="37" spans="1:6" s="3" customFormat="1" ht="15">
      <c r="A37" s="12" t="s">
        <v>1</v>
      </c>
      <c r="B37" s="11">
        <v>40460.715</v>
      </c>
      <c r="C37" s="11">
        <v>5789.801</v>
      </c>
      <c r="D37" s="11">
        <v>3907.366</v>
      </c>
      <c r="E37" s="20">
        <f>SUM(D37)/B37*100</f>
        <v>9.657184753161184</v>
      </c>
      <c r="F37" s="20">
        <f>SUM(D37)/C37*100</f>
        <v>67.48705180022594</v>
      </c>
    </row>
    <row r="38" spans="1:6" s="3" customFormat="1" ht="15">
      <c r="A38" s="12" t="s">
        <v>27</v>
      </c>
      <c r="B38" s="11">
        <v>8901.357</v>
      </c>
      <c r="C38" s="11">
        <v>1273.676</v>
      </c>
      <c r="D38" s="11">
        <v>852.445</v>
      </c>
      <c r="E38" s="20">
        <f t="shared" si="0"/>
        <v>9.576573549403761</v>
      </c>
      <c r="F38" s="20">
        <f t="shared" si="1"/>
        <v>66.92793143625224</v>
      </c>
    </row>
    <row r="39" spans="1:6" s="3" customFormat="1" ht="15">
      <c r="A39" s="12" t="s">
        <v>29</v>
      </c>
      <c r="B39" s="11">
        <v>6464.382</v>
      </c>
      <c r="C39" s="11">
        <v>1973.096</v>
      </c>
      <c r="D39" s="11">
        <f>920.389+13.186</f>
        <v>933.575</v>
      </c>
      <c r="E39" s="20">
        <f t="shared" si="0"/>
        <v>14.441829087451827</v>
      </c>
      <c r="F39" s="20">
        <f t="shared" si="1"/>
        <v>47.31523453496434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5316.056999999999</v>
      </c>
      <c r="D40" s="11">
        <f>SUM(D36)-D37-D38-D39</f>
        <v>2375.277</v>
      </c>
      <c r="E40" s="20">
        <f t="shared" si="0"/>
        <v>7.551698622470101</v>
      </c>
      <c r="F40" s="20">
        <f t="shared" si="1"/>
        <v>44.68118005506714</v>
      </c>
    </row>
    <row r="41" spans="1:6" s="3" customFormat="1" ht="15">
      <c r="A41" s="30" t="s">
        <v>14</v>
      </c>
      <c r="B41" s="25"/>
      <c r="C41" s="25"/>
      <c r="D41" s="25"/>
      <c r="E41" s="20" t="e">
        <f t="shared" si="0"/>
        <v>#DIV/0!</v>
      </c>
      <c r="F41" s="20" t="e">
        <f t="shared" si="1"/>
        <v>#DIV/0!</v>
      </c>
    </row>
    <row r="42" spans="1:6" s="2" customFormat="1" ht="15">
      <c r="A42" s="17" t="s">
        <v>8</v>
      </c>
      <c r="B42" s="18">
        <f>B43+B48</f>
        <v>51900</v>
      </c>
      <c r="C42" s="18">
        <f>C43+C48</f>
        <v>7889.882</v>
      </c>
      <c r="D42" s="18">
        <f>D43+D48</f>
        <v>4498.915</v>
      </c>
      <c r="E42" s="20">
        <f t="shared" si="0"/>
        <v>8.668429672447013</v>
      </c>
      <c r="F42" s="20">
        <f t="shared" si="1"/>
        <v>57.021321738398626</v>
      </c>
    </row>
    <row r="43" spans="1:6" s="14" customFormat="1" ht="15">
      <c r="A43" s="30" t="s">
        <v>31</v>
      </c>
      <c r="B43" s="25">
        <v>51900</v>
      </c>
      <c r="C43" s="25">
        <v>7889.882</v>
      </c>
      <c r="D43" s="25">
        <f>4407.855+91.06</f>
        <v>4498.915</v>
      </c>
      <c r="E43" s="19">
        <f t="shared" si="0"/>
        <v>8.668429672447013</v>
      </c>
      <c r="F43" s="19">
        <f t="shared" si="1"/>
        <v>57.021321738398626</v>
      </c>
    </row>
    <row r="44" spans="1:6" s="3" customFormat="1" ht="15">
      <c r="A44" s="12" t="s">
        <v>1</v>
      </c>
      <c r="B44" s="11">
        <v>24685.189</v>
      </c>
      <c r="C44" s="11">
        <v>3752.287</v>
      </c>
      <c r="D44" s="11">
        <v>2606.977</v>
      </c>
      <c r="E44" s="20">
        <f>SUM(D44)/B44*100</f>
        <v>10.560895442202204</v>
      </c>
      <c r="F44" s="20">
        <f>SUM(D44)/C44*100</f>
        <v>69.47701495114846</v>
      </c>
    </row>
    <row r="45" spans="1:6" s="3" customFormat="1" ht="15">
      <c r="A45" s="12" t="s">
        <v>27</v>
      </c>
      <c r="B45" s="11">
        <v>5430.741</v>
      </c>
      <c r="C45" s="11">
        <v>825.503</v>
      </c>
      <c r="D45" s="11">
        <v>570.653</v>
      </c>
      <c r="E45" s="20">
        <f t="shared" si="0"/>
        <v>10.50782941038801</v>
      </c>
      <c r="F45" s="20">
        <f t="shared" si="1"/>
        <v>69.12791352666193</v>
      </c>
    </row>
    <row r="46" spans="1:6" s="3" customFormat="1" ht="15">
      <c r="A46" s="12" t="s">
        <v>29</v>
      </c>
      <c r="B46" s="11">
        <v>4194.121</v>
      </c>
      <c r="C46" s="11">
        <v>1401.092</v>
      </c>
      <c r="D46" s="11">
        <v>364.041</v>
      </c>
      <c r="E46" s="20">
        <f t="shared" si="0"/>
        <v>8.67979250002563</v>
      </c>
      <c r="F46" s="20">
        <f t="shared" si="1"/>
        <v>25.982662094994474</v>
      </c>
    </row>
    <row r="47" spans="1:6" s="3" customFormat="1" ht="15">
      <c r="A47" s="12" t="s">
        <v>13</v>
      </c>
      <c r="B47" s="11">
        <f>SUM(B43)-B44-B45-B46</f>
        <v>17589.949</v>
      </c>
      <c r="C47" s="11">
        <f>SUM(C43)-C44-C45-C46</f>
        <v>1910.999999999999</v>
      </c>
      <c r="D47" s="11">
        <f>SUM(D43)-D44-D45-D46</f>
        <v>957.2440000000001</v>
      </c>
      <c r="E47" s="20">
        <f t="shared" si="0"/>
        <v>5.441994175196302</v>
      </c>
      <c r="F47" s="20">
        <f t="shared" si="1"/>
        <v>50.09126111983257</v>
      </c>
    </row>
    <row r="48" spans="1:6" s="3" customFormat="1" ht="15">
      <c r="A48" s="30" t="s">
        <v>14</v>
      </c>
      <c r="B48" s="25"/>
      <c r="C48" s="25"/>
      <c r="D48" s="25"/>
      <c r="E48" s="20" t="e">
        <f t="shared" si="0"/>
        <v>#DIV/0!</v>
      </c>
      <c r="F48" s="20" t="e">
        <f t="shared" si="1"/>
        <v>#DIV/0!</v>
      </c>
    </row>
    <row r="49" spans="1:6" s="3" customFormat="1" ht="15">
      <c r="A49" s="17" t="s">
        <v>0</v>
      </c>
      <c r="B49" s="18">
        <f>B50+B55</f>
        <v>81514.2</v>
      </c>
      <c r="C49" s="18">
        <f>C50+C55</f>
        <v>11844.541</v>
      </c>
      <c r="D49" s="18">
        <f>D50+D55</f>
        <v>6837.495</v>
      </c>
      <c r="E49" s="20">
        <f t="shared" si="0"/>
        <v>8.38810293175913</v>
      </c>
      <c r="F49" s="20">
        <f t="shared" si="1"/>
        <v>57.72697312626973</v>
      </c>
    </row>
    <row r="50" spans="1:6" s="3" customFormat="1" ht="15">
      <c r="A50" s="30" t="s">
        <v>31</v>
      </c>
      <c r="B50" s="25">
        <v>81514.2</v>
      </c>
      <c r="C50" s="25">
        <v>11844.541</v>
      </c>
      <c r="D50" s="25">
        <v>6837.495</v>
      </c>
      <c r="E50" s="19">
        <f t="shared" si="0"/>
        <v>8.38810293175913</v>
      </c>
      <c r="F50" s="19">
        <f t="shared" si="1"/>
        <v>57.72697312626973</v>
      </c>
    </row>
    <row r="51" spans="1:6" s="3" customFormat="1" ht="15">
      <c r="A51" s="12" t="s">
        <v>1</v>
      </c>
      <c r="B51" s="11">
        <v>50216.2</v>
      </c>
      <c r="C51" s="11">
        <v>7090.657</v>
      </c>
      <c r="D51" s="11">
        <v>4530.914</v>
      </c>
      <c r="E51" s="20">
        <f>SUM(D51)/B51*100</f>
        <v>9.022813355052751</v>
      </c>
      <c r="F51" s="20">
        <f>SUM(D51)/C51*100</f>
        <v>63.899776847194836</v>
      </c>
    </row>
    <row r="52" spans="1:6" s="3" customFormat="1" ht="15">
      <c r="A52" s="12" t="s">
        <v>27</v>
      </c>
      <c r="B52" s="11">
        <v>11108.893</v>
      </c>
      <c r="C52" s="11">
        <v>1577.666</v>
      </c>
      <c r="D52" s="11">
        <v>989.205</v>
      </c>
      <c r="E52" s="20">
        <f t="shared" si="0"/>
        <v>8.904622629815591</v>
      </c>
      <c r="F52" s="20">
        <f t="shared" si="1"/>
        <v>62.70053357301229</v>
      </c>
    </row>
    <row r="53" spans="1:6" s="3" customFormat="1" ht="15">
      <c r="A53" s="12" t="s">
        <v>29</v>
      </c>
      <c r="B53" s="11">
        <v>4798.274</v>
      </c>
      <c r="C53" s="11">
        <v>1566.179</v>
      </c>
      <c r="D53" s="11">
        <v>736.266</v>
      </c>
      <c r="E53" s="20">
        <f t="shared" si="0"/>
        <v>15.344392587834706</v>
      </c>
      <c r="F53" s="20">
        <f t="shared" si="1"/>
        <v>47.010335344810514</v>
      </c>
    </row>
    <row r="54" spans="1:6" s="3" customFormat="1" ht="15">
      <c r="A54" s="12" t="s">
        <v>13</v>
      </c>
      <c r="B54" s="11">
        <f>SUM(B50)-B51-B52-B53</f>
        <v>15390.832999999999</v>
      </c>
      <c r="C54" s="11">
        <f>SUM(C50)-C51-C52-C53</f>
        <v>1610.0389999999989</v>
      </c>
      <c r="D54" s="11">
        <f>SUM(D50)-D51-D52-D53</f>
        <v>581.1100000000002</v>
      </c>
      <c r="E54" s="20">
        <f t="shared" si="0"/>
        <v>3.775689074139134</v>
      </c>
      <c r="F54" s="20">
        <f t="shared" si="1"/>
        <v>36.09291451946199</v>
      </c>
    </row>
    <row r="55" spans="1:6" s="3" customFormat="1" ht="15">
      <c r="A55" s="30" t="s">
        <v>14</v>
      </c>
      <c r="B55" s="25"/>
      <c r="C55" s="25"/>
      <c r="D55" s="25"/>
      <c r="E55" s="20" t="e">
        <f t="shared" si="0"/>
        <v>#DIV/0!</v>
      </c>
      <c r="F55" s="20" t="e">
        <f t="shared" si="1"/>
        <v>#DIV/0!</v>
      </c>
    </row>
    <row r="56" spans="1:6" s="3" customFormat="1" ht="14.25" customHeight="1">
      <c r="A56" s="21" t="s">
        <v>9</v>
      </c>
      <c r="B56" s="22">
        <f>B57+B60</f>
        <v>192329.877</v>
      </c>
      <c r="C56" s="22">
        <f>C57+C60</f>
        <v>23280.687</v>
      </c>
      <c r="D56" s="22">
        <f>D57+D60</f>
        <v>6635.221</v>
      </c>
      <c r="E56" s="20">
        <f t="shared" si="0"/>
        <v>3.4499169362022726</v>
      </c>
      <c r="F56" s="20">
        <f t="shared" si="1"/>
        <v>28.500967346882845</v>
      </c>
    </row>
    <row r="57" spans="1:6" s="3" customFormat="1" ht="14.25" customHeight="1">
      <c r="A57" s="30" t="s">
        <v>31</v>
      </c>
      <c r="B57" s="25">
        <v>187329.877</v>
      </c>
      <c r="C57" s="25">
        <v>20780.687</v>
      </c>
      <c r="D57" s="25">
        <f>6281.571+353.65</f>
        <v>6635.221</v>
      </c>
      <c r="E57" s="19">
        <f t="shared" si="0"/>
        <v>3.541998268647771</v>
      </c>
      <c r="F57" s="19">
        <f t="shared" si="1"/>
        <v>31.929748039610047</v>
      </c>
    </row>
    <row r="58" spans="1:6" s="3" customFormat="1" ht="15">
      <c r="A58" s="12" t="s">
        <v>29</v>
      </c>
      <c r="B58" s="11">
        <v>20033.7</v>
      </c>
      <c r="C58" s="11">
        <v>3026.748</v>
      </c>
      <c r="D58" s="11">
        <f>1848.803+74.399</f>
        <v>1923.2020000000002</v>
      </c>
      <c r="E58" s="20">
        <f>SUM(D58)/B58*100</f>
        <v>9.59983427923948</v>
      </c>
      <c r="F58" s="20">
        <f>SUM(D58)/C58*100</f>
        <v>63.54020883139264</v>
      </c>
    </row>
    <row r="59" spans="1:6" s="3" customFormat="1" ht="15">
      <c r="A59" s="12" t="s">
        <v>13</v>
      </c>
      <c r="B59" s="11">
        <f>SUM(B57)-B58</f>
        <v>167296.177</v>
      </c>
      <c r="C59" s="11">
        <f>SUM(C57)-C58</f>
        <v>17753.939000000002</v>
      </c>
      <c r="D59" s="11">
        <f>SUM(D57)-D58</f>
        <v>4712.018999999999</v>
      </c>
      <c r="E59" s="20">
        <f t="shared" si="0"/>
        <v>2.816573029041781</v>
      </c>
      <c r="F59" s="20">
        <f t="shared" si="1"/>
        <v>26.54069612382919</v>
      </c>
    </row>
    <row r="60" spans="1:6" s="3" customFormat="1" ht="15">
      <c r="A60" s="30" t="s">
        <v>14</v>
      </c>
      <c r="B60" s="25">
        <f>2465+2535</f>
        <v>5000</v>
      </c>
      <c r="C60" s="25">
        <f>2500</f>
        <v>2500</v>
      </c>
      <c r="D60" s="25"/>
      <c r="E60" s="20">
        <f t="shared" si="0"/>
        <v>0</v>
      </c>
      <c r="F60" s="20">
        <f t="shared" si="1"/>
        <v>0</v>
      </c>
    </row>
    <row r="61" spans="1:6" s="3" customFormat="1" ht="17.25" customHeight="1">
      <c r="A61" s="21" t="s">
        <v>21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0"/>
        <v>0</v>
      </c>
      <c r="F61" s="20" t="e">
        <f t="shared" si="1"/>
        <v>#DIV/0!</v>
      </c>
    </row>
    <row r="62" spans="1:6" s="3" customFormat="1" ht="15">
      <c r="A62" s="30" t="s">
        <v>14</v>
      </c>
      <c r="B62" s="25">
        <v>438016.329</v>
      </c>
      <c r="C62" s="25"/>
      <c r="D62" s="25"/>
      <c r="E62" s="20">
        <f t="shared" si="0"/>
        <v>0</v>
      </c>
      <c r="F62" s="20" t="e">
        <f t="shared" si="1"/>
        <v>#DIV/0!</v>
      </c>
    </row>
    <row r="63" spans="1:6" s="3" customFormat="1" ht="15" customHeight="1">
      <c r="A63" s="23" t="s">
        <v>16</v>
      </c>
      <c r="B63" s="22">
        <f>SUM(B64:B65)</f>
        <v>62576.117</v>
      </c>
      <c r="C63" s="22">
        <f>SUM(C64:C65)</f>
        <v>5184</v>
      </c>
      <c r="D63" s="22">
        <f>SUM(D64:D65)</f>
        <v>3600</v>
      </c>
      <c r="E63" s="20">
        <f t="shared" si="0"/>
        <v>5.752993590190328</v>
      </c>
      <c r="F63" s="20">
        <f t="shared" si="1"/>
        <v>69.44444444444444</v>
      </c>
    </row>
    <row r="64" spans="1:6" s="3" customFormat="1" ht="15">
      <c r="A64" s="30" t="s">
        <v>13</v>
      </c>
      <c r="B64" s="25">
        <v>62576.117</v>
      </c>
      <c r="C64" s="25">
        <v>5184</v>
      </c>
      <c r="D64" s="25">
        <v>3600</v>
      </c>
      <c r="E64" s="19">
        <f t="shared" si="0"/>
        <v>5.752993590190328</v>
      </c>
      <c r="F64" s="19">
        <f t="shared" si="1"/>
        <v>69.44444444444444</v>
      </c>
    </row>
    <row r="65" spans="1:6" s="3" customFormat="1" ht="15">
      <c r="A65" s="30" t="s">
        <v>14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" customFormat="1" ht="15">
      <c r="A67" s="30" t="s">
        <v>14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" customFormat="1" ht="43.5">
      <c r="A68" s="23" t="s">
        <v>10</v>
      </c>
      <c r="B68" s="18">
        <f>SUM(B69)+B72</f>
        <v>8770.034</v>
      </c>
      <c r="C68" s="18">
        <f>SUM(C69)+C72</f>
        <v>657.898</v>
      </c>
      <c r="D68" s="18">
        <f>SUM(D69)+D72</f>
        <v>591.578</v>
      </c>
      <c r="E68" s="20">
        <f t="shared" si="0"/>
        <v>6.745447052998882</v>
      </c>
      <c r="F68" s="20">
        <f t="shared" si="1"/>
        <v>89.9194099997264</v>
      </c>
    </row>
    <row r="69" spans="1:6" s="3" customFormat="1" ht="15">
      <c r="A69" s="30" t="s">
        <v>31</v>
      </c>
      <c r="B69" s="25">
        <v>8770.034</v>
      </c>
      <c r="C69" s="25">
        <v>657.898</v>
      </c>
      <c r="D69" s="25">
        <v>591.578</v>
      </c>
      <c r="E69" s="19">
        <f t="shared" si="0"/>
        <v>6.745447052998882</v>
      </c>
      <c r="F69" s="19">
        <f t="shared" si="1"/>
        <v>89.9194099997264</v>
      </c>
    </row>
    <row r="70" spans="1:6" s="3" customFormat="1" ht="15">
      <c r="A70" s="12" t="s">
        <v>29</v>
      </c>
      <c r="B70" s="11">
        <v>14.956</v>
      </c>
      <c r="C70" s="11">
        <v>10.776</v>
      </c>
      <c r="D70" s="11">
        <v>1.333</v>
      </c>
      <c r="E70" s="20">
        <f t="shared" si="0"/>
        <v>8.91281091200856</v>
      </c>
      <c r="F70" s="20">
        <f t="shared" si="1"/>
        <v>12.370081662954714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647.1220000000001</v>
      </c>
      <c r="D71" s="11">
        <f>SUM(D69)-D70</f>
        <v>590.245</v>
      </c>
      <c r="E71" s="19">
        <f t="shared" si="0"/>
        <v>6.741744619522522</v>
      </c>
      <c r="F71" s="19">
        <f t="shared" si="1"/>
        <v>91.21077632965653</v>
      </c>
    </row>
    <row r="72" spans="1:6" s="3" customFormat="1" ht="15">
      <c r="A72" s="30" t="s">
        <v>14</v>
      </c>
      <c r="B72" s="25"/>
      <c r="C72" s="25"/>
      <c r="D72" s="25"/>
      <c r="E72" s="20" t="e">
        <f>SUM(D72)/B72*100</f>
        <v>#DIV/0!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/>
      <c r="D73" s="18"/>
      <c r="E73" s="20">
        <f t="shared" si="0"/>
        <v>0</v>
      </c>
      <c r="F73" s="20" t="e">
        <f t="shared" si="1"/>
        <v>#DIV/0!</v>
      </c>
    </row>
    <row r="74" spans="1:6" s="2" customFormat="1" ht="15">
      <c r="A74" s="23" t="s">
        <v>12</v>
      </c>
      <c r="B74" s="18">
        <v>37806.6</v>
      </c>
      <c r="C74" s="18">
        <v>6301.2</v>
      </c>
      <c r="D74" s="18">
        <v>5251</v>
      </c>
      <c r="E74" s="20">
        <f aca="true" t="shared" si="2" ref="E74:E90">SUM(D74)/B74*100</f>
        <v>13.889109308956638</v>
      </c>
      <c r="F74" s="20">
        <f aca="true" t="shared" si="3" ref="F74:F90">SUM(D74)/C74*100</f>
        <v>83.33333333333334</v>
      </c>
    </row>
    <row r="75" spans="1:6" s="2" customFormat="1" ht="15">
      <c r="A75" s="17" t="s">
        <v>17</v>
      </c>
      <c r="B75" s="18">
        <f>SUM(B76)+B80</f>
        <v>15222.266</v>
      </c>
      <c r="C75" s="18">
        <f>SUM(C76)+C80</f>
        <v>370.494</v>
      </c>
      <c r="D75" s="18">
        <f>SUM(D76)+D80</f>
        <v>657.225</v>
      </c>
      <c r="E75" s="20">
        <f t="shared" si="2"/>
        <v>4.3175240795292895</v>
      </c>
      <c r="F75" s="20">
        <f t="shared" si="3"/>
        <v>177.39153670504786</v>
      </c>
    </row>
    <row r="76" spans="1:6" s="2" customFormat="1" ht="15">
      <c r="A76" s="30" t="s">
        <v>31</v>
      </c>
      <c r="B76" s="25">
        <v>11422.266</v>
      </c>
      <c r="C76" s="25">
        <v>370.494</v>
      </c>
      <c r="D76" s="25">
        <v>657.225</v>
      </c>
      <c r="E76" s="19">
        <f t="shared" si="2"/>
        <v>5.753893316790207</v>
      </c>
      <c r="F76" s="19"/>
    </row>
    <row r="77" spans="1:6" s="3" customFormat="1" ht="15">
      <c r="A77" s="12" t="s">
        <v>1</v>
      </c>
      <c r="B77" s="11"/>
      <c r="C77" s="11"/>
      <c r="D77" s="11"/>
      <c r="E77" s="19" t="e">
        <f t="shared" si="2"/>
        <v>#DIV/0!</v>
      </c>
      <c r="F77" s="19" t="e">
        <f t="shared" si="3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 t="shared" si="2"/>
        <v>#DIV/0!</v>
      </c>
      <c r="F78" s="19" t="e">
        <f t="shared" si="3"/>
        <v>#DIV/0!</v>
      </c>
    </row>
    <row r="79" spans="1:6" s="3" customFormat="1" ht="15">
      <c r="A79" s="12" t="s">
        <v>13</v>
      </c>
      <c r="B79" s="11">
        <f>SUM(B76)-B77-B78</f>
        <v>11422.266</v>
      </c>
      <c r="C79" s="11">
        <f>SUM(C76)-C77-C78</f>
        <v>370.494</v>
      </c>
      <c r="D79" s="11">
        <f>SUM(D76)-D77-D78</f>
        <v>657.225</v>
      </c>
      <c r="E79" s="20">
        <f>SUM(D79)/B79*100</f>
        <v>5.753893316790207</v>
      </c>
      <c r="F79" s="20">
        <f>SUM(D79)/C79*100</f>
        <v>177.39153670504786</v>
      </c>
    </row>
    <row r="80" spans="1:6" s="3" customFormat="1" ht="15">
      <c r="A80" s="30" t="s">
        <v>14</v>
      </c>
      <c r="B80" s="25">
        <f>200+300+3300</f>
        <v>3800</v>
      </c>
      <c r="C80" s="25"/>
      <c r="D80" s="25"/>
      <c r="E80" s="20">
        <f t="shared" si="2"/>
        <v>0</v>
      </c>
      <c r="F80" s="20" t="e">
        <f t="shared" si="3"/>
        <v>#DIV/0!</v>
      </c>
    </row>
    <row r="81" spans="1:6" s="3" customFormat="1" ht="40.5">
      <c r="A81" s="26" t="s">
        <v>23</v>
      </c>
      <c r="B81" s="18">
        <f>15000+775.5</f>
        <v>15775.5</v>
      </c>
      <c r="C81" s="18">
        <f>2000+4.5</f>
        <v>2004.5</v>
      </c>
      <c r="D81" s="18"/>
      <c r="E81" s="20">
        <f t="shared" si="2"/>
        <v>0</v>
      </c>
      <c r="F81" s="20">
        <f t="shared" si="3"/>
        <v>0</v>
      </c>
    </row>
    <row r="82" spans="1:12" s="9" customFormat="1" ht="15.75">
      <c r="A82" s="27" t="s">
        <v>25</v>
      </c>
      <c r="B82" s="28">
        <f>B5+B14+B23+B35+B42+B49+B56+B61+B63+B66+B68+B73+B74+B75+B81</f>
        <v>2734291.9329999997</v>
      </c>
      <c r="C82" s="28">
        <f>C5+C14+C23+C35+C42+C49+C56+C61+C63+C66+C68+C73+C74+C75+C81</f>
        <v>364580.869</v>
      </c>
      <c r="D82" s="28">
        <f>D5+D14+D23+D35+D42+D49+D56+D61+D63+D66+D68+D73+D74+D75+D81</f>
        <v>243004.44900000002</v>
      </c>
      <c r="E82" s="20">
        <f t="shared" si="2"/>
        <v>8.887289834241706</v>
      </c>
      <c r="F82" s="20">
        <f t="shared" si="3"/>
        <v>66.65309939781838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2269200.104</v>
      </c>
      <c r="C83" s="28">
        <f>C6+C15+C24+C36+C43+C50+C57+C64+C69+C76+C74</f>
        <v>360076.369</v>
      </c>
      <c r="D83" s="28">
        <f>D6+D15+D24+D36+D43+D50+D57+D64+D69+D76+D74</f>
        <v>243004.44900000002</v>
      </c>
      <c r="E83" s="20">
        <f t="shared" si="2"/>
        <v>10.708815347383752</v>
      </c>
      <c r="F83" s="20">
        <f t="shared" si="3"/>
        <v>67.48691942069657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4" ref="B84:D85">B7+B16+B25+B37+B44+B51+B77</f>
        <v>746062.364</v>
      </c>
      <c r="C84" s="22">
        <f t="shared" si="4"/>
        <v>112394.98000000001</v>
      </c>
      <c r="D84" s="22">
        <f t="shared" si="4"/>
        <v>78174.04</v>
      </c>
      <c r="E84" s="19">
        <f t="shared" si="2"/>
        <v>10.478217877239013</v>
      </c>
      <c r="F84" s="19">
        <f t="shared" si="3"/>
        <v>69.55296402027919</v>
      </c>
    </row>
    <row r="85" spans="1:6" ht="15">
      <c r="A85" s="29" t="s">
        <v>28</v>
      </c>
      <c r="B85" s="22">
        <f t="shared" si="4"/>
        <v>164185.74000000002</v>
      </c>
      <c r="C85" s="22">
        <f t="shared" si="4"/>
        <v>24864.065000000002</v>
      </c>
      <c r="D85" s="22">
        <f t="shared" si="4"/>
        <v>17183.3</v>
      </c>
      <c r="E85" s="19">
        <f t="shared" si="2"/>
        <v>10.465768829863055</v>
      </c>
      <c r="F85" s="19">
        <f t="shared" si="3"/>
        <v>69.10897313049978</v>
      </c>
    </row>
    <row r="86" spans="1:6" ht="15">
      <c r="A86" s="29" t="s">
        <v>2</v>
      </c>
      <c r="B86" s="22">
        <f>B70+B11+B20+B29+B39+B46+B53+B58</f>
        <v>165297.17400000006</v>
      </c>
      <c r="C86" s="22">
        <f>C70+C11+C20+C29+C39+C46+C53+C58</f>
        <v>48788.168</v>
      </c>
      <c r="D86" s="22">
        <f>D70+D11+D20+D29+D39+D46+D53+D58</f>
        <v>22477.58</v>
      </c>
      <c r="E86" s="19">
        <f>SUM(D86)/B86*100</f>
        <v>13.598284505456817</v>
      </c>
      <c r="F86" s="19">
        <f>SUM(D86)/C86*100</f>
        <v>46.07178527383935</v>
      </c>
    </row>
    <row r="87" spans="1:6" ht="15">
      <c r="A87" s="29" t="s">
        <v>13</v>
      </c>
      <c r="B87" s="22">
        <f>B83-B84-B85-B86</f>
        <v>1193654.8259999997</v>
      </c>
      <c r="C87" s="22">
        <f>C83-C84-C85-C86</f>
        <v>174029.156</v>
      </c>
      <c r="D87" s="22">
        <f>D83-D84-D85-D86</f>
        <v>125169.52900000005</v>
      </c>
      <c r="E87" s="19">
        <f t="shared" si="2"/>
        <v>10.486241606331854</v>
      </c>
      <c r="F87" s="19">
        <f t="shared" si="3"/>
        <v>71.9244590257049</v>
      </c>
    </row>
    <row r="88" spans="1:6" ht="24.75" customHeight="1">
      <c r="A88" s="17" t="s">
        <v>14</v>
      </c>
      <c r="B88" s="18">
        <f>B13+B22+B41+B34+B55+B60+B62+B65+B67+B72+B80+B48</f>
        <v>446816.329</v>
      </c>
      <c r="C88" s="18">
        <f>C13+C22+C41+C34+C55+C60+C62+C65+C67+C72+C80+C48</f>
        <v>2500</v>
      </c>
      <c r="D88" s="18">
        <f>D13+D22+D41+D34+D55+D60+D62+D65+D67+D72+D80+D48</f>
        <v>0</v>
      </c>
      <c r="E88" s="19">
        <f t="shared" si="2"/>
        <v>0</v>
      </c>
      <c r="F88" s="19">
        <f t="shared" si="3"/>
        <v>0</v>
      </c>
    </row>
    <row r="89" spans="1:6" ht="15">
      <c r="A89" s="17" t="s">
        <v>24</v>
      </c>
      <c r="B89" s="18">
        <f>SUM(B81)</f>
        <v>15775.5</v>
      </c>
      <c r="C89" s="18">
        <f>SUM(C81)</f>
        <v>2004.5</v>
      </c>
      <c r="D89" s="18">
        <f>SUM(D81)</f>
        <v>0</v>
      </c>
      <c r="E89" s="19">
        <f t="shared" si="2"/>
        <v>0</v>
      </c>
      <c r="F89" s="19">
        <f t="shared" si="3"/>
        <v>0</v>
      </c>
    </row>
    <row r="90" spans="1:6" ht="15">
      <c r="A90" s="17" t="s">
        <v>30</v>
      </c>
      <c r="B90" s="18">
        <f>SUM(B73)</f>
        <v>2500</v>
      </c>
      <c r="C90" s="18">
        <f>SUM(C73)</f>
        <v>0</v>
      </c>
      <c r="D90" s="18"/>
      <c r="E90" s="19">
        <f t="shared" si="2"/>
        <v>0</v>
      </c>
      <c r="F90" s="19" t="e">
        <f t="shared" si="3"/>
        <v>#DIV/0!</v>
      </c>
    </row>
    <row r="91" spans="5:7" ht="15">
      <c r="E91" s="65"/>
      <c r="F91" s="65"/>
      <c r="G91" s="66"/>
    </row>
    <row r="92" spans="3:7" ht="15">
      <c r="C92" s="56"/>
      <c r="D92" s="61"/>
      <c r="E92" s="65"/>
      <c r="F92" s="65"/>
      <c r="G92" s="66"/>
    </row>
    <row r="93" spans="3:7" ht="15">
      <c r="C93" s="57"/>
      <c r="D93" s="59"/>
      <c r="E93" s="65"/>
      <c r="F93" s="65"/>
      <c r="G93" s="66"/>
    </row>
    <row r="94" spans="3:7" ht="15">
      <c r="C94" s="62"/>
      <c r="D94" s="63"/>
      <c r="E94" s="67"/>
      <c r="F94" s="68"/>
      <c r="G94" s="66"/>
    </row>
    <row r="95" spans="3:5" ht="15">
      <c r="C95" s="64"/>
      <c r="D95" s="64"/>
      <c r="E95" s="57"/>
    </row>
    <row r="96" spans="3:4" ht="15">
      <c r="C96" s="56"/>
      <c r="D96" s="59"/>
    </row>
    <row r="97" spans="3:4" ht="15">
      <c r="C97" s="57"/>
      <c r="D97" s="58"/>
    </row>
    <row r="98" ht="15">
      <c r="D98" s="56"/>
    </row>
    <row r="100" ht="15">
      <c r="D100" s="57"/>
    </row>
  </sheetData>
  <sheetProtection/>
  <mergeCells count="7">
    <mergeCell ref="F3:F4"/>
    <mergeCell ref="A3:A4"/>
    <mergeCell ref="C3:C4"/>
    <mergeCell ref="A1:E1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D90"/>
    </sheetView>
  </sheetViews>
  <sheetFormatPr defaultColWidth="9.140625" defaultRowHeight="15"/>
  <cols>
    <col min="1" max="1" width="36.140625" style="51" customWidth="1"/>
    <col min="2" max="2" width="17.28125" style="51" customWidth="1"/>
    <col min="3" max="3" width="15.8515625" style="51" customWidth="1"/>
    <col min="4" max="4" width="15.140625" style="51" customWidth="1"/>
    <col min="5" max="5" width="12.00390625" style="51" customWidth="1"/>
    <col min="6" max="6" width="14.421875" style="51" customWidth="1"/>
    <col min="7" max="16384" width="9.140625" style="51" customWidth="1"/>
  </cols>
  <sheetData>
    <row r="1" spans="1:4" s="31" customFormat="1" ht="63.75" customHeight="1">
      <c r="A1" s="74" t="s">
        <v>65</v>
      </c>
      <c r="B1" s="74"/>
      <c r="C1" s="74"/>
      <c r="D1" s="74"/>
    </row>
    <row r="2" spans="1:4" s="31" customFormat="1" ht="12.75" customHeight="1">
      <c r="A2" s="32"/>
      <c r="B2" s="32"/>
      <c r="C2" s="32"/>
      <c r="D2" s="33"/>
    </row>
    <row r="3" spans="1:6" s="31" customFormat="1" ht="75">
      <c r="A3" s="34"/>
      <c r="B3" s="69" t="s">
        <v>66</v>
      </c>
      <c r="C3" s="69" t="s">
        <v>67</v>
      </c>
      <c r="D3" s="34" t="s">
        <v>69</v>
      </c>
      <c r="E3" s="69" t="s">
        <v>68</v>
      </c>
      <c r="F3" s="69" t="s">
        <v>15</v>
      </c>
    </row>
    <row r="4" spans="1:6" s="31" customFormat="1" ht="15">
      <c r="A4" s="35"/>
      <c r="B4" s="69"/>
      <c r="C4" s="69"/>
      <c r="D4" s="34"/>
      <c r="E4" s="69"/>
      <c r="F4" s="69"/>
    </row>
    <row r="5" spans="1:6" s="37" customFormat="1" ht="14.25">
      <c r="A5" s="36" t="s">
        <v>33</v>
      </c>
      <c r="B5" s="18">
        <f>B6+B13</f>
        <v>670202.6</v>
      </c>
      <c r="C5" s="18">
        <f>C6+C13</f>
        <v>116028.777</v>
      </c>
      <c r="D5" s="18">
        <f>D6+D13</f>
        <v>72405.281</v>
      </c>
      <c r="E5" s="19">
        <f>SUM(D5)/B5*100</f>
        <v>10.80349151137283</v>
      </c>
      <c r="F5" s="19">
        <f>SUM(D5)/C5*100</f>
        <v>62.402864937549076</v>
      </c>
    </row>
    <row r="6" spans="1:6" s="39" customFormat="1" ht="15">
      <c r="A6" s="38" t="s">
        <v>34</v>
      </c>
      <c r="B6" s="25">
        <v>670202.6</v>
      </c>
      <c r="C6" s="25">
        <v>116028.777</v>
      </c>
      <c r="D6" s="25">
        <f>72125.204+280.077</f>
        <v>72405.281</v>
      </c>
      <c r="E6" s="20">
        <f>SUM(D6)/B6*100</f>
        <v>10.80349151137283</v>
      </c>
      <c r="F6" s="20">
        <f>SUM(D6)/C6*100</f>
        <v>62.402864937549076</v>
      </c>
    </row>
    <row r="7" spans="1:6" s="39" customFormat="1" ht="15">
      <c r="A7" s="40" t="s">
        <v>35</v>
      </c>
      <c r="B7" s="11">
        <v>393800.859</v>
      </c>
      <c r="C7" s="11">
        <v>61165.39</v>
      </c>
      <c r="D7" s="11">
        <v>43333.615</v>
      </c>
      <c r="E7" s="20">
        <f aca="true" t="shared" si="0" ref="E7:E73">SUM(D7)/B7*100</f>
        <v>11.003941207756482</v>
      </c>
      <c r="F7" s="20">
        <f aca="true" t="shared" si="1" ref="F7:F73">SUM(D7)/C7*100</f>
        <v>70.84662584510619</v>
      </c>
    </row>
    <row r="8" spans="1:6" s="39" customFormat="1" ht="15">
      <c r="A8" s="40" t="s">
        <v>36</v>
      </c>
      <c r="B8" s="11">
        <v>86636.189</v>
      </c>
      <c r="C8" s="11">
        <v>13588.592</v>
      </c>
      <c r="D8" s="11">
        <v>9604.657</v>
      </c>
      <c r="E8" s="20">
        <f t="shared" si="0"/>
        <v>11.08619516954976</v>
      </c>
      <c r="F8" s="20">
        <f t="shared" si="1"/>
        <v>70.6817674708314</v>
      </c>
    </row>
    <row r="9" spans="1:6" s="39" customFormat="1" ht="15">
      <c r="A9" s="40" t="s">
        <v>37</v>
      </c>
      <c r="B9" s="11">
        <v>153.271</v>
      </c>
      <c r="C9" s="11">
        <v>3.097</v>
      </c>
      <c r="D9" s="11"/>
      <c r="E9" s="20">
        <f t="shared" si="0"/>
        <v>0</v>
      </c>
      <c r="F9" s="20"/>
    </row>
    <row r="10" spans="1:6" s="39" customFormat="1" ht="15">
      <c r="A10" s="40" t="s">
        <v>38</v>
      </c>
      <c r="B10" s="11">
        <v>47670.978</v>
      </c>
      <c r="C10" s="11">
        <v>5427.225</v>
      </c>
      <c r="D10" s="11">
        <f>2228.404+13.73</f>
        <v>2242.134</v>
      </c>
      <c r="E10" s="20">
        <f t="shared" si="0"/>
        <v>4.703352215681416</v>
      </c>
      <c r="F10" s="20">
        <f t="shared" si="1"/>
        <v>41.31271506156461</v>
      </c>
    </row>
    <row r="11" spans="1:6" s="39" customFormat="1" ht="30">
      <c r="A11" s="40" t="s">
        <v>39</v>
      </c>
      <c r="B11" s="11">
        <v>92734.871</v>
      </c>
      <c r="C11" s="11">
        <v>30467.186</v>
      </c>
      <c r="D11" s="11">
        <f>13774.805+8.313</f>
        <v>13783.118</v>
      </c>
      <c r="E11" s="20">
        <f t="shared" si="0"/>
        <v>14.86292896228863</v>
      </c>
      <c r="F11" s="20">
        <f t="shared" si="1"/>
        <v>45.23922228984324</v>
      </c>
    </row>
    <row r="12" spans="1:6" s="39" customFormat="1" ht="15">
      <c r="A12" s="40" t="s">
        <v>40</v>
      </c>
      <c r="B12" s="11">
        <f>SUM(B6)-B7-B8-B9-B10-B11</f>
        <v>49206.43199999996</v>
      </c>
      <c r="C12" s="11">
        <f>SUM(C6)-C7-C8-C9-C10-C11</f>
        <v>5377.286999999997</v>
      </c>
      <c r="D12" s="11">
        <f>SUM(D6)-D7-D8-D9-D10-D11</f>
        <v>3441.757000000007</v>
      </c>
      <c r="E12" s="20">
        <f t="shared" si="0"/>
        <v>6.9945266504996955</v>
      </c>
      <c r="F12" s="20">
        <f t="shared" si="1"/>
        <v>64.00545479532725</v>
      </c>
    </row>
    <row r="13" spans="1:6" s="39" customFormat="1" ht="15">
      <c r="A13" s="38" t="s">
        <v>41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37" customFormat="1" ht="14.25">
      <c r="A14" s="36" t="s">
        <v>42</v>
      </c>
      <c r="B14" s="18">
        <f>B15+B22</f>
        <v>369161.333</v>
      </c>
      <c r="C14" s="18">
        <f>C15+C22</f>
        <v>59248.828</v>
      </c>
      <c r="D14" s="18">
        <f>D15+D22</f>
        <v>35792.807</v>
      </c>
      <c r="E14" s="19">
        <f t="shared" si="0"/>
        <v>9.695708569781331</v>
      </c>
      <c r="F14" s="19">
        <f t="shared" si="1"/>
        <v>60.41099580906478</v>
      </c>
    </row>
    <row r="15" spans="1:6" s="39" customFormat="1" ht="15">
      <c r="A15" s="38" t="s">
        <v>43</v>
      </c>
      <c r="B15" s="25">
        <f>343890.333+25271</f>
        <v>369161.333</v>
      </c>
      <c r="C15" s="25">
        <f>55070.828+4178</f>
        <v>59248.828</v>
      </c>
      <c r="D15" s="25">
        <f>32693.949+1009.858+2089</f>
        <v>35792.807</v>
      </c>
      <c r="E15" s="20">
        <f>SUM(D15)/B15*100</f>
        <v>9.695708569781331</v>
      </c>
      <c r="F15" s="20">
        <f>SUM(D15)/C15*100</f>
        <v>60.41099580906478</v>
      </c>
    </row>
    <row r="16" spans="1:6" s="39" customFormat="1" ht="15">
      <c r="A16" s="40" t="s">
        <v>35</v>
      </c>
      <c r="B16" s="11">
        <v>221602.052</v>
      </c>
      <c r="C16" s="11">
        <v>32346.303</v>
      </c>
      <c r="D16" s="11">
        <v>22248.453</v>
      </c>
      <c r="E16" s="20">
        <f t="shared" si="0"/>
        <v>10.03982264568561</v>
      </c>
      <c r="F16" s="20">
        <f t="shared" si="1"/>
        <v>68.78205833909365</v>
      </c>
    </row>
    <row r="17" spans="1:6" s="39" customFormat="1" ht="15">
      <c r="A17" s="40" t="s">
        <v>36</v>
      </c>
      <c r="B17" s="11">
        <v>48752.452</v>
      </c>
      <c r="C17" s="11">
        <v>7107.809</v>
      </c>
      <c r="D17" s="11">
        <v>4829.211</v>
      </c>
      <c r="E17" s="20">
        <f t="shared" si="0"/>
        <v>9.905575621099018</v>
      </c>
      <c r="F17" s="20">
        <f t="shared" si="1"/>
        <v>67.94232934509074</v>
      </c>
    </row>
    <row r="18" spans="1:6" s="39" customFormat="1" ht="15">
      <c r="A18" s="40" t="s">
        <v>37</v>
      </c>
      <c r="B18" s="11">
        <v>15177.439</v>
      </c>
      <c r="C18" s="11">
        <v>1837.416</v>
      </c>
      <c r="D18" s="11">
        <f>791.243+137.364</f>
        <v>928.6070000000001</v>
      </c>
      <c r="E18" s="20">
        <f t="shared" si="0"/>
        <v>6.118337882959043</v>
      </c>
      <c r="F18" s="20">
        <f t="shared" si="1"/>
        <v>50.53874571681101</v>
      </c>
    </row>
    <row r="19" spans="1:6" s="39" customFormat="1" ht="15">
      <c r="A19" s="40" t="s">
        <v>38</v>
      </c>
      <c r="B19" s="11">
        <v>6270.712</v>
      </c>
      <c r="C19" s="11">
        <v>1191.055</v>
      </c>
      <c r="D19" s="11">
        <f>263.205+45.898</f>
        <v>309.103</v>
      </c>
      <c r="E19" s="20">
        <f t="shared" si="0"/>
        <v>4.929312652215569</v>
      </c>
      <c r="F19" s="20">
        <f t="shared" si="1"/>
        <v>25.952034121010364</v>
      </c>
    </row>
    <row r="20" spans="1:6" s="39" customFormat="1" ht="30">
      <c r="A20" s="40" t="s">
        <v>39</v>
      </c>
      <c r="B20" s="11">
        <v>35747.327</v>
      </c>
      <c r="C20" s="11">
        <v>9909.612</v>
      </c>
      <c r="D20" s="11">
        <f>3899.604+617.53</f>
        <v>4517.134</v>
      </c>
      <c r="E20" s="20">
        <f t="shared" si="0"/>
        <v>12.636284665424075</v>
      </c>
      <c r="F20" s="20">
        <f t="shared" si="1"/>
        <v>45.58335886410084</v>
      </c>
    </row>
    <row r="21" spans="1:6" s="39" customFormat="1" ht="15">
      <c r="A21" s="40" t="s">
        <v>40</v>
      </c>
      <c r="B21" s="11">
        <f>SUM(B15)-B16-B17-B18-B19-B20</f>
        <v>41611.351</v>
      </c>
      <c r="C21" s="11">
        <f>SUM(C15)-C16-C17-C18-C19-C20</f>
        <v>6856.633</v>
      </c>
      <c r="D21" s="11">
        <f>SUM(D15)-D16-D17-D18-D19-D20</f>
        <v>2960.299</v>
      </c>
      <c r="E21" s="20">
        <f t="shared" si="0"/>
        <v>7.1141621909848585</v>
      </c>
      <c r="F21" s="20">
        <f t="shared" si="1"/>
        <v>43.17423726776685</v>
      </c>
    </row>
    <row r="22" spans="1:6" s="39" customFormat="1" ht="15">
      <c r="A22" s="38" t="s">
        <v>41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37" customFormat="1" ht="28.5">
      <c r="A23" s="36" t="s">
        <v>59</v>
      </c>
      <c r="B23" s="18">
        <f>B24+B34</f>
        <v>701237.077</v>
      </c>
      <c r="C23" s="18">
        <f>C24+C34</f>
        <v>117417.432</v>
      </c>
      <c r="D23" s="18">
        <f>D24+D34</f>
        <v>98666.264</v>
      </c>
      <c r="E23" s="19">
        <f t="shared" si="0"/>
        <v>14.070314767454887</v>
      </c>
      <c r="F23" s="19">
        <f t="shared" si="1"/>
        <v>84.03033716492794</v>
      </c>
    </row>
    <row r="24" spans="1:6" s="39" customFormat="1" ht="15">
      <c r="A24" s="38" t="s">
        <v>43</v>
      </c>
      <c r="B24" s="25">
        <v>701237.077</v>
      </c>
      <c r="C24" s="25">
        <v>117417.432</v>
      </c>
      <c r="D24" s="25">
        <v>98666.264</v>
      </c>
      <c r="E24" s="20">
        <f>SUM(D24)/B24*100</f>
        <v>14.070314767454887</v>
      </c>
      <c r="F24" s="20">
        <f>SUM(D24)/C24*100</f>
        <v>84.03033716492794</v>
      </c>
    </row>
    <row r="25" spans="1:6" s="39" customFormat="1" ht="15">
      <c r="A25" s="40" t="s">
        <v>35</v>
      </c>
      <c r="B25" s="11">
        <v>15297.349</v>
      </c>
      <c r="C25" s="11">
        <v>2250.542</v>
      </c>
      <c r="D25" s="11">
        <v>1546.715</v>
      </c>
      <c r="E25" s="20">
        <f t="shared" si="0"/>
        <v>10.111000278544994</v>
      </c>
      <c r="F25" s="20">
        <f t="shared" si="1"/>
        <v>68.72633347877978</v>
      </c>
    </row>
    <row r="26" spans="1:6" s="39" customFormat="1" ht="15">
      <c r="A26" s="40" t="s">
        <v>36</v>
      </c>
      <c r="B26" s="11">
        <v>3356.108</v>
      </c>
      <c r="C26" s="11">
        <v>490.819</v>
      </c>
      <c r="D26" s="11">
        <v>337.129</v>
      </c>
      <c r="E26" s="20">
        <f t="shared" si="0"/>
        <v>10.045236923245616</v>
      </c>
      <c r="F26" s="20">
        <f t="shared" si="1"/>
        <v>68.68703126814569</v>
      </c>
    </row>
    <row r="27" spans="1:6" s="39" customFormat="1" ht="15">
      <c r="A27" s="40" t="s">
        <v>37</v>
      </c>
      <c r="B27" s="11">
        <v>62.57</v>
      </c>
      <c r="C27" s="11">
        <v>3.4</v>
      </c>
      <c r="D27" s="11">
        <v>2.17</v>
      </c>
      <c r="E27" s="20">
        <f t="shared" si="0"/>
        <v>3.4681157104043474</v>
      </c>
      <c r="F27" s="20">
        <f t="shared" si="1"/>
        <v>63.8235294117647</v>
      </c>
    </row>
    <row r="28" spans="1:6" s="39" customFormat="1" ht="15">
      <c r="A28" s="40" t="s">
        <v>38</v>
      </c>
      <c r="B28" s="11">
        <v>259.017</v>
      </c>
      <c r="C28" s="11">
        <v>31.423</v>
      </c>
      <c r="D28" s="11">
        <v>31.423</v>
      </c>
      <c r="E28" s="20">
        <f t="shared" si="0"/>
        <v>12.131636147434339</v>
      </c>
      <c r="F28" s="20">
        <f t="shared" si="1"/>
        <v>100</v>
      </c>
    </row>
    <row r="29" spans="1:6" s="39" customFormat="1" ht="30">
      <c r="A29" s="40" t="s">
        <v>39</v>
      </c>
      <c r="B29" s="11">
        <v>1309.543</v>
      </c>
      <c r="C29" s="11">
        <v>433.479</v>
      </c>
      <c r="D29" s="11">
        <v>218.911</v>
      </c>
      <c r="E29" s="20">
        <f t="shared" si="0"/>
        <v>16.716595025898346</v>
      </c>
      <c r="F29" s="20">
        <f t="shared" si="1"/>
        <v>50.5009469893582</v>
      </c>
    </row>
    <row r="30" spans="1:6" s="39" customFormat="1" ht="15">
      <c r="A30" s="40" t="s">
        <v>40</v>
      </c>
      <c r="B30" s="11">
        <f>SUM(B24)-B25-B26-B27-B28-B29</f>
        <v>680952.4900000001</v>
      </c>
      <c r="C30" s="11">
        <f>SUM(C24)-C25-C26-C27-C28-C29</f>
        <v>114207.769</v>
      </c>
      <c r="D30" s="11">
        <f>SUM(D24)-D25-D26-D27-D28-D29</f>
        <v>96529.91600000001</v>
      </c>
      <c r="E30" s="20">
        <f t="shared" si="0"/>
        <v>14.175719659972167</v>
      </c>
      <c r="F30" s="20">
        <f t="shared" si="1"/>
        <v>84.52132183757132</v>
      </c>
    </row>
    <row r="31" spans="1:6" s="39" customFormat="1" ht="15">
      <c r="A31" s="40" t="s">
        <v>44</v>
      </c>
      <c r="B31" s="11">
        <f>SUM(B32:B33)</f>
        <v>662239.8</v>
      </c>
      <c r="C31" s="11">
        <f>SUM(C32:C33)</f>
        <v>112040.179</v>
      </c>
      <c r="D31" s="11">
        <f>SUM(D32:D33)</f>
        <v>95168.255</v>
      </c>
      <c r="E31" s="20">
        <f>SUM(D31)/B31*100</f>
        <v>14.370663768622785</v>
      </c>
      <c r="F31" s="20">
        <f>SUM(D31)/C31*100</f>
        <v>84.94118435851482</v>
      </c>
    </row>
    <row r="32" spans="1:6" s="39" customFormat="1" ht="30">
      <c r="A32" s="41" t="s">
        <v>63</v>
      </c>
      <c r="B32" s="11">
        <v>424514.7</v>
      </c>
      <c r="C32" s="11">
        <v>66873.3</v>
      </c>
      <c r="D32" s="70">
        <v>61560.233</v>
      </c>
      <c r="E32" s="20">
        <f>SUM(D32)/B32*100</f>
        <v>14.501319506721439</v>
      </c>
      <c r="F32" s="20">
        <f>SUM(D32)/C32*100</f>
        <v>92.05502495016695</v>
      </c>
    </row>
    <row r="33" spans="1:6" s="39" customFormat="1" ht="15">
      <c r="A33" s="41" t="s">
        <v>60</v>
      </c>
      <c r="B33" s="11">
        <v>237725.1</v>
      </c>
      <c r="C33" s="11">
        <v>45166.879</v>
      </c>
      <c r="D33" s="11">
        <v>33608.022</v>
      </c>
      <c r="E33" s="20">
        <f>SUM(D33)/B33*100</f>
        <v>14.137346876707591</v>
      </c>
      <c r="F33" s="20">
        <f>SUM(D33)/C33*100</f>
        <v>74.40855499446839</v>
      </c>
    </row>
    <row r="34" spans="1:6" s="39" customFormat="1" ht="15">
      <c r="A34" s="38" t="s">
        <v>41</v>
      </c>
      <c r="B34" s="25">
        <v>0</v>
      </c>
      <c r="C34" s="25">
        <v>0</v>
      </c>
      <c r="D34" s="25">
        <v>0</v>
      </c>
      <c r="E34" s="20" t="e">
        <f>SUM(D34)/B34*100</f>
        <v>#DIV/0!</v>
      </c>
      <c r="F34" s="20" t="e">
        <f>SUM(D34)/C34*100</f>
        <v>#DIV/0!</v>
      </c>
    </row>
    <row r="35" spans="1:6" s="37" customFormat="1" ht="15">
      <c r="A35" s="36" t="s">
        <v>61</v>
      </c>
      <c r="B35" s="18">
        <f>B36+B41</f>
        <v>87280</v>
      </c>
      <c r="C35" s="18">
        <f>C36+C41</f>
        <v>14352.63</v>
      </c>
      <c r="D35" s="18">
        <f>D36+D41</f>
        <v>8068.6630000000005</v>
      </c>
      <c r="E35" s="20">
        <f>SUM(D35)/B35*100</f>
        <v>9.244572639780019</v>
      </c>
      <c r="F35" s="20">
        <f>SUM(D35)/C35*100</f>
        <v>56.21731348191935</v>
      </c>
    </row>
    <row r="36" spans="1:6" s="39" customFormat="1" ht="15">
      <c r="A36" s="38" t="s">
        <v>43</v>
      </c>
      <c r="B36" s="25">
        <v>87280</v>
      </c>
      <c r="C36" s="25">
        <v>14352.63</v>
      </c>
      <c r="D36" s="25">
        <f>8038.198+30.465</f>
        <v>8068.6630000000005</v>
      </c>
      <c r="E36" s="19">
        <f t="shared" si="0"/>
        <v>9.244572639780019</v>
      </c>
      <c r="F36" s="19">
        <f t="shared" si="1"/>
        <v>56.21731348191935</v>
      </c>
    </row>
    <row r="37" spans="1:6" s="39" customFormat="1" ht="15">
      <c r="A37" s="40" t="s">
        <v>35</v>
      </c>
      <c r="B37" s="11">
        <v>40460.715</v>
      </c>
      <c r="C37" s="11">
        <v>5789.801</v>
      </c>
      <c r="D37" s="11">
        <v>3907.366</v>
      </c>
      <c r="E37" s="20">
        <f>SUM(D37)/B37*100</f>
        <v>9.657184753161184</v>
      </c>
      <c r="F37" s="20">
        <f>SUM(D37)/C37*100</f>
        <v>67.48705180022594</v>
      </c>
    </row>
    <row r="38" spans="1:6" s="39" customFormat="1" ht="15">
      <c r="A38" s="40" t="s">
        <v>36</v>
      </c>
      <c r="B38" s="11">
        <v>8901.357</v>
      </c>
      <c r="C38" s="11">
        <v>1273.676</v>
      </c>
      <c r="D38" s="11">
        <v>852.445</v>
      </c>
      <c r="E38" s="20">
        <f t="shared" si="0"/>
        <v>9.576573549403761</v>
      </c>
      <c r="F38" s="20">
        <f t="shared" si="1"/>
        <v>66.92793143625224</v>
      </c>
    </row>
    <row r="39" spans="1:6" s="39" customFormat="1" ht="30">
      <c r="A39" s="40" t="s">
        <v>39</v>
      </c>
      <c r="B39" s="11">
        <v>6464.382</v>
      </c>
      <c r="C39" s="11">
        <v>1973.096</v>
      </c>
      <c r="D39" s="11">
        <f>920.389+13.186</f>
        <v>933.575</v>
      </c>
      <c r="E39" s="20">
        <f t="shared" si="0"/>
        <v>14.441829087451827</v>
      </c>
      <c r="F39" s="20">
        <f t="shared" si="1"/>
        <v>47.31523453496434</v>
      </c>
    </row>
    <row r="40" spans="1:6" s="39" customFormat="1" ht="15">
      <c r="A40" s="40" t="s">
        <v>40</v>
      </c>
      <c r="B40" s="11">
        <f>SUM(B36)-B37-B38-B39</f>
        <v>31453.546000000002</v>
      </c>
      <c r="C40" s="11">
        <f>SUM(C36)-C37-C38-C39</f>
        <v>5316.056999999999</v>
      </c>
      <c r="D40" s="11">
        <f>SUM(D36)-D37-D38-D39</f>
        <v>2375.277</v>
      </c>
      <c r="E40" s="20">
        <f t="shared" si="0"/>
        <v>7.551698622470101</v>
      </c>
      <c r="F40" s="20">
        <f t="shared" si="1"/>
        <v>44.68118005506714</v>
      </c>
    </row>
    <row r="41" spans="1:6" s="39" customFormat="1" ht="15">
      <c r="A41" s="38" t="s">
        <v>41</v>
      </c>
      <c r="B41" s="25"/>
      <c r="C41" s="25"/>
      <c r="D41" s="25"/>
      <c r="E41" s="20" t="e">
        <f t="shared" si="0"/>
        <v>#DIV/0!</v>
      </c>
      <c r="F41" s="20" t="e">
        <f t="shared" si="1"/>
        <v>#DIV/0!</v>
      </c>
    </row>
    <row r="42" spans="1:6" s="37" customFormat="1" ht="15">
      <c r="A42" s="36" t="s">
        <v>62</v>
      </c>
      <c r="B42" s="18">
        <f>B43+B48</f>
        <v>51900</v>
      </c>
      <c r="C42" s="18">
        <f>C43+C48</f>
        <v>7889.882</v>
      </c>
      <c r="D42" s="18">
        <f>D43+D48</f>
        <v>4498.915</v>
      </c>
      <c r="E42" s="20">
        <f t="shared" si="0"/>
        <v>8.668429672447013</v>
      </c>
      <c r="F42" s="20">
        <f t="shared" si="1"/>
        <v>57.021321738398626</v>
      </c>
    </row>
    <row r="43" spans="1:6" s="39" customFormat="1" ht="15">
      <c r="A43" s="38" t="s">
        <v>43</v>
      </c>
      <c r="B43" s="25">
        <v>51900</v>
      </c>
      <c r="C43" s="25">
        <v>7889.882</v>
      </c>
      <c r="D43" s="25">
        <f>4407.855+91.06</f>
        <v>4498.915</v>
      </c>
      <c r="E43" s="19">
        <f t="shared" si="0"/>
        <v>8.668429672447013</v>
      </c>
      <c r="F43" s="19">
        <f t="shared" si="1"/>
        <v>57.021321738398626</v>
      </c>
    </row>
    <row r="44" spans="1:6" s="39" customFormat="1" ht="15">
      <c r="A44" s="40" t="s">
        <v>35</v>
      </c>
      <c r="B44" s="11">
        <v>24685.189</v>
      </c>
      <c r="C44" s="11">
        <v>3752.287</v>
      </c>
      <c r="D44" s="11">
        <v>2606.977</v>
      </c>
      <c r="E44" s="20">
        <f>SUM(D44)/B44*100</f>
        <v>10.560895442202204</v>
      </c>
      <c r="F44" s="20">
        <f>SUM(D44)/C44*100</f>
        <v>69.47701495114846</v>
      </c>
    </row>
    <row r="45" spans="1:6" s="39" customFormat="1" ht="15">
      <c r="A45" s="40" t="s">
        <v>36</v>
      </c>
      <c r="B45" s="11">
        <v>5430.741</v>
      </c>
      <c r="C45" s="11">
        <v>825.503</v>
      </c>
      <c r="D45" s="11">
        <v>570.653</v>
      </c>
      <c r="E45" s="20">
        <f t="shared" si="0"/>
        <v>10.50782941038801</v>
      </c>
      <c r="F45" s="20">
        <f t="shared" si="1"/>
        <v>69.12791352666193</v>
      </c>
    </row>
    <row r="46" spans="1:6" s="39" customFormat="1" ht="30">
      <c r="A46" s="40" t="s">
        <v>39</v>
      </c>
      <c r="B46" s="11">
        <v>4194.121</v>
      </c>
      <c r="C46" s="11">
        <v>1401.092</v>
      </c>
      <c r="D46" s="11">
        <v>364.041</v>
      </c>
      <c r="E46" s="20">
        <f t="shared" si="0"/>
        <v>8.67979250002563</v>
      </c>
      <c r="F46" s="20">
        <f t="shared" si="1"/>
        <v>25.982662094994474</v>
      </c>
    </row>
    <row r="47" spans="1:6" s="39" customFormat="1" ht="15">
      <c r="A47" s="40" t="s">
        <v>40</v>
      </c>
      <c r="B47" s="11">
        <f>SUM(B43)-B44-B45-B46</f>
        <v>17589.949</v>
      </c>
      <c r="C47" s="11">
        <f>SUM(C43)-C44-C45-C46</f>
        <v>1910.999999999999</v>
      </c>
      <c r="D47" s="11">
        <f>SUM(D43)-D44-D45-D46</f>
        <v>957.2440000000001</v>
      </c>
      <c r="E47" s="20">
        <f t="shared" si="0"/>
        <v>5.441994175196302</v>
      </c>
      <c r="F47" s="20">
        <f t="shared" si="1"/>
        <v>50.09126111983257</v>
      </c>
    </row>
    <row r="48" spans="1:6" s="39" customFormat="1" ht="15">
      <c r="A48" s="38" t="s">
        <v>41</v>
      </c>
      <c r="B48" s="25"/>
      <c r="C48" s="25"/>
      <c r="D48" s="25"/>
      <c r="E48" s="20" t="e">
        <f t="shared" si="0"/>
        <v>#DIV/0!</v>
      </c>
      <c r="F48" s="20" t="e">
        <f t="shared" si="1"/>
        <v>#DIV/0!</v>
      </c>
    </row>
    <row r="49" spans="1:6" s="39" customFormat="1" ht="15">
      <c r="A49" s="36" t="s">
        <v>45</v>
      </c>
      <c r="B49" s="18">
        <f>B50+B55</f>
        <v>81514.2</v>
      </c>
      <c r="C49" s="18">
        <f>C50+C55</f>
        <v>11844.541</v>
      </c>
      <c r="D49" s="18">
        <f>D50+D55</f>
        <v>6837.495</v>
      </c>
      <c r="E49" s="20">
        <f t="shared" si="0"/>
        <v>8.38810293175913</v>
      </c>
      <c r="F49" s="20">
        <f t="shared" si="1"/>
        <v>57.72697312626973</v>
      </c>
    </row>
    <row r="50" spans="1:6" s="39" customFormat="1" ht="15">
      <c r="A50" s="38" t="s">
        <v>43</v>
      </c>
      <c r="B50" s="25">
        <v>81514.2</v>
      </c>
      <c r="C50" s="25">
        <v>11844.541</v>
      </c>
      <c r="D50" s="25">
        <v>6837.495</v>
      </c>
      <c r="E50" s="19">
        <f t="shared" si="0"/>
        <v>8.38810293175913</v>
      </c>
      <c r="F50" s="19">
        <f t="shared" si="1"/>
        <v>57.72697312626973</v>
      </c>
    </row>
    <row r="51" spans="1:6" s="39" customFormat="1" ht="15">
      <c r="A51" s="40" t="s">
        <v>35</v>
      </c>
      <c r="B51" s="11">
        <v>50216.2</v>
      </c>
      <c r="C51" s="11">
        <v>7090.657</v>
      </c>
      <c r="D51" s="11">
        <v>4530.914</v>
      </c>
      <c r="E51" s="20">
        <f>SUM(D51)/B51*100</f>
        <v>9.022813355052751</v>
      </c>
      <c r="F51" s="20">
        <f>SUM(D51)/C51*100</f>
        <v>63.899776847194836</v>
      </c>
    </row>
    <row r="52" spans="1:6" s="39" customFormat="1" ht="15">
      <c r="A52" s="40" t="s">
        <v>36</v>
      </c>
      <c r="B52" s="11">
        <v>11108.893</v>
      </c>
      <c r="C52" s="11">
        <v>1577.666</v>
      </c>
      <c r="D52" s="11">
        <v>989.205</v>
      </c>
      <c r="E52" s="20">
        <f t="shared" si="0"/>
        <v>8.904622629815591</v>
      </c>
      <c r="F52" s="20">
        <f t="shared" si="1"/>
        <v>62.70053357301229</v>
      </c>
    </row>
    <row r="53" spans="1:6" s="39" customFormat="1" ht="30">
      <c r="A53" s="40" t="s">
        <v>39</v>
      </c>
      <c r="B53" s="11">
        <v>4798.274</v>
      </c>
      <c r="C53" s="11">
        <v>1566.179</v>
      </c>
      <c r="D53" s="11">
        <v>736.266</v>
      </c>
      <c r="E53" s="20">
        <f t="shared" si="0"/>
        <v>15.344392587834706</v>
      </c>
      <c r="F53" s="20">
        <f t="shared" si="1"/>
        <v>47.010335344810514</v>
      </c>
    </row>
    <row r="54" spans="1:6" s="39" customFormat="1" ht="15">
      <c r="A54" s="40" t="s">
        <v>40</v>
      </c>
      <c r="B54" s="11">
        <f>SUM(B50)-B51-B52-B53</f>
        <v>15390.832999999999</v>
      </c>
      <c r="C54" s="11">
        <f>SUM(C50)-C51-C52-C53</f>
        <v>1610.0389999999989</v>
      </c>
      <c r="D54" s="11">
        <f>SUM(D50)-D51-D52-D53</f>
        <v>581.1100000000002</v>
      </c>
      <c r="E54" s="20">
        <f t="shared" si="0"/>
        <v>3.775689074139134</v>
      </c>
      <c r="F54" s="20">
        <f t="shared" si="1"/>
        <v>36.09291451946199</v>
      </c>
    </row>
    <row r="55" spans="1:6" s="39" customFormat="1" ht="15">
      <c r="A55" s="38" t="s">
        <v>41</v>
      </c>
      <c r="B55" s="25"/>
      <c r="C55" s="25"/>
      <c r="D55" s="25"/>
      <c r="E55" s="20" t="e">
        <f t="shared" si="0"/>
        <v>#DIV/0!</v>
      </c>
      <c r="F55" s="20" t="e">
        <f t="shared" si="1"/>
        <v>#DIV/0!</v>
      </c>
    </row>
    <row r="56" spans="1:6" s="39" customFormat="1" ht="28.5">
      <c r="A56" s="21" t="s">
        <v>46</v>
      </c>
      <c r="B56" s="22">
        <f>B57+B60</f>
        <v>192329.877</v>
      </c>
      <c r="C56" s="22">
        <f>C57+C60</f>
        <v>23280.687</v>
      </c>
      <c r="D56" s="22">
        <f>D57+D60</f>
        <v>6635.221</v>
      </c>
      <c r="E56" s="20">
        <f t="shared" si="0"/>
        <v>3.4499169362022726</v>
      </c>
      <c r="F56" s="20">
        <f t="shared" si="1"/>
        <v>28.500967346882845</v>
      </c>
    </row>
    <row r="57" spans="1:6" s="39" customFormat="1" ht="15">
      <c r="A57" s="38" t="s">
        <v>43</v>
      </c>
      <c r="B57" s="25">
        <v>187329.877</v>
      </c>
      <c r="C57" s="25">
        <v>20780.687</v>
      </c>
      <c r="D57" s="25">
        <f>6281.571+353.65</f>
        <v>6635.221</v>
      </c>
      <c r="E57" s="19">
        <f t="shared" si="0"/>
        <v>3.541998268647771</v>
      </c>
      <c r="F57" s="19">
        <f t="shared" si="1"/>
        <v>31.929748039610047</v>
      </c>
    </row>
    <row r="58" spans="1:6" s="39" customFormat="1" ht="30">
      <c r="A58" s="40" t="s">
        <v>39</v>
      </c>
      <c r="B58" s="11">
        <v>20033.7</v>
      </c>
      <c r="C58" s="11">
        <v>3026.748</v>
      </c>
      <c r="D58" s="11">
        <f>1848.803+74.399</f>
        <v>1923.2020000000002</v>
      </c>
      <c r="E58" s="20">
        <f>SUM(D58)/B58*100</f>
        <v>9.59983427923948</v>
      </c>
      <c r="F58" s="20">
        <f>SUM(D58)/C58*100</f>
        <v>63.54020883139264</v>
      </c>
    </row>
    <row r="59" spans="1:6" s="39" customFormat="1" ht="15">
      <c r="A59" s="40" t="s">
        <v>40</v>
      </c>
      <c r="B59" s="11">
        <f>SUM(B57)-B58</f>
        <v>167296.177</v>
      </c>
      <c r="C59" s="11">
        <f>SUM(C57)-C58</f>
        <v>17753.939000000002</v>
      </c>
      <c r="D59" s="11">
        <f>SUM(D57)-D58</f>
        <v>4712.018999999999</v>
      </c>
      <c r="E59" s="20">
        <f t="shared" si="0"/>
        <v>2.816573029041781</v>
      </c>
      <c r="F59" s="20">
        <f t="shared" si="1"/>
        <v>26.54069612382919</v>
      </c>
    </row>
    <row r="60" spans="1:6" s="39" customFormat="1" ht="15">
      <c r="A60" s="38" t="s">
        <v>41</v>
      </c>
      <c r="B60" s="25">
        <f>2465+2535</f>
        <v>5000</v>
      </c>
      <c r="C60" s="25">
        <f>2500</f>
        <v>2500</v>
      </c>
      <c r="D60" s="25"/>
      <c r="E60" s="20">
        <f t="shared" si="0"/>
        <v>0</v>
      </c>
      <c r="F60" s="20">
        <f t="shared" si="1"/>
        <v>0</v>
      </c>
    </row>
    <row r="61" spans="1:6" s="39" customFormat="1" ht="15">
      <c r="A61" s="21" t="s">
        <v>47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0"/>
        <v>0</v>
      </c>
      <c r="F61" s="20" t="e">
        <f t="shared" si="1"/>
        <v>#DIV/0!</v>
      </c>
    </row>
    <row r="62" spans="1:6" s="39" customFormat="1" ht="15">
      <c r="A62" s="38" t="s">
        <v>41</v>
      </c>
      <c r="B62" s="25">
        <v>438016.329</v>
      </c>
      <c r="C62" s="25"/>
      <c r="D62" s="25"/>
      <c r="E62" s="20">
        <f t="shared" si="0"/>
        <v>0</v>
      </c>
      <c r="F62" s="20" t="e">
        <f t="shared" si="1"/>
        <v>#DIV/0!</v>
      </c>
    </row>
    <row r="63" spans="1:6" s="39" customFormat="1" ht="15">
      <c r="A63" s="42" t="s">
        <v>48</v>
      </c>
      <c r="B63" s="22">
        <f>SUM(B64:B65)</f>
        <v>62576.117</v>
      </c>
      <c r="C63" s="22">
        <f>SUM(C64:C65)</f>
        <v>5184</v>
      </c>
      <c r="D63" s="22">
        <f>SUM(D64:D65)</f>
        <v>3600</v>
      </c>
      <c r="E63" s="20">
        <f t="shared" si="0"/>
        <v>5.752993590190328</v>
      </c>
      <c r="F63" s="20">
        <f t="shared" si="1"/>
        <v>69.44444444444444</v>
      </c>
    </row>
    <row r="64" spans="1:6" s="39" customFormat="1" ht="15">
      <c r="A64" s="38" t="s">
        <v>40</v>
      </c>
      <c r="B64" s="25">
        <v>62576.117</v>
      </c>
      <c r="C64" s="25">
        <v>5184</v>
      </c>
      <c r="D64" s="25">
        <v>3600</v>
      </c>
      <c r="E64" s="19">
        <f t="shared" si="0"/>
        <v>5.752993590190328</v>
      </c>
      <c r="F64" s="19">
        <f t="shared" si="1"/>
        <v>69.44444444444444</v>
      </c>
    </row>
    <row r="65" spans="1:6" s="39" customFormat="1" ht="15">
      <c r="A65" s="38" t="s">
        <v>41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9" customFormat="1" ht="57">
      <c r="A66" s="43" t="s">
        <v>49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9" customFormat="1" ht="15">
      <c r="A67" s="38" t="s">
        <v>41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9" customFormat="1" ht="39.75" customHeight="1">
      <c r="A68" s="42" t="s">
        <v>50</v>
      </c>
      <c r="B68" s="18">
        <f>SUM(B69)+B72</f>
        <v>8770.034</v>
      </c>
      <c r="C68" s="18">
        <f>SUM(C69)+C72</f>
        <v>657.898</v>
      </c>
      <c r="D68" s="18">
        <f>SUM(D69)+D72</f>
        <v>591.578</v>
      </c>
      <c r="E68" s="20">
        <f t="shared" si="0"/>
        <v>6.745447052998882</v>
      </c>
      <c r="F68" s="20">
        <f t="shared" si="1"/>
        <v>89.9194099997264</v>
      </c>
    </row>
    <row r="69" spans="1:6" s="39" customFormat="1" ht="15">
      <c r="A69" s="38" t="s">
        <v>43</v>
      </c>
      <c r="B69" s="25">
        <v>8770.034</v>
      </c>
      <c r="C69" s="25">
        <v>657.898</v>
      </c>
      <c r="D69" s="25">
        <v>591.578</v>
      </c>
      <c r="E69" s="19">
        <f t="shared" si="0"/>
        <v>6.745447052998882</v>
      </c>
      <c r="F69" s="19">
        <f t="shared" si="1"/>
        <v>89.9194099997264</v>
      </c>
    </row>
    <row r="70" spans="1:6" s="39" customFormat="1" ht="30">
      <c r="A70" s="40" t="s">
        <v>39</v>
      </c>
      <c r="B70" s="11">
        <v>14.956</v>
      </c>
      <c r="C70" s="11">
        <v>10.776</v>
      </c>
      <c r="D70" s="11">
        <v>1.333</v>
      </c>
      <c r="E70" s="20">
        <f t="shared" si="0"/>
        <v>8.91281091200856</v>
      </c>
      <c r="F70" s="20">
        <f t="shared" si="1"/>
        <v>12.370081662954714</v>
      </c>
    </row>
    <row r="71" spans="1:6" s="39" customFormat="1" ht="15">
      <c r="A71" s="40" t="s">
        <v>40</v>
      </c>
      <c r="B71" s="11">
        <f>SUM(B69)-B70</f>
        <v>8755.078</v>
      </c>
      <c r="C71" s="11">
        <f>SUM(C69)-C70</f>
        <v>647.1220000000001</v>
      </c>
      <c r="D71" s="11">
        <f>SUM(D69)-D70</f>
        <v>590.245</v>
      </c>
      <c r="E71" s="19">
        <f t="shared" si="0"/>
        <v>6.741744619522522</v>
      </c>
      <c r="F71" s="19">
        <f t="shared" si="1"/>
        <v>91.21077632965653</v>
      </c>
    </row>
    <row r="72" spans="1:6" s="39" customFormat="1" ht="15">
      <c r="A72" s="38" t="s">
        <v>41</v>
      </c>
      <c r="B72" s="25"/>
      <c r="C72" s="25"/>
      <c r="D72" s="25"/>
      <c r="E72" s="20" t="e">
        <f>SUM(D72)/B72*100</f>
        <v>#DIV/0!</v>
      </c>
      <c r="F72" s="20" t="e">
        <f>SUM(D72)/C72*100</f>
        <v>#DIV/0!</v>
      </c>
    </row>
    <row r="73" spans="1:6" s="39" customFormat="1" ht="15">
      <c r="A73" s="42" t="s">
        <v>51</v>
      </c>
      <c r="B73" s="18">
        <v>2500</v>
      </c>
      <c r="C73" s="18"/>
      <c r="D73" s="18"/>
      <c r="E73" s="20">
        <f t="shared" si="0"/>
        <v>0</v>
      </c>
      <c r="F73" s="20" t="e">
        <f t="shared" si="1"/>
        <v>#DIV/0!</v>
      </c>
    </row>
    <row r="74" spans="1:6" s="39" customFormat="1" ht="15">
      <c r="A74" s="42" t="s">
        <v>52</v>
      </c>
      <c r="B74" s="18">
        <v>37806.6</v>
      </c>
      <c r="C74" s="18">
        <v>6301.2</v>
      </c>
      <c r="D74" s="18">
        <v>5251</v>
      </c>
      <c r="E74" s="20">
        <f aca="true" t="shared" si="2" ref="E74:E90">SUM(D74)/B74*100</f>
        <v>13.889109308956638</v>
      </c>
      <c r="F74" s="20">
        <f aca="true" t="shared" si="3" ref="F74:F90">SUM(D74)/C74*100</f>
        <v>83.33333333333334</v>
      </c>
    </row>
    <row r="75" spans="1:6" s="37" customFormat="1" ht="15">
      <c r="A75" s="36" t="s">
        <v>53</v>
      </c>
      <c r="B75" s="18">
        <f>SUM(B76)+B80</f>
        <v>15222.266</v>
      </c>
      <c r="C75" s="18">
        <f>SUM(C76)+C80</f>
        <v>370.494</v>
      </c>
      <c r="D75" s="18">
        <f>SUM(D76)+D80</f>
        <v>657.225</v>
      </c>
      <c r="E75" s="20">
        <f t="shared" si="2"/>
        <v>4.3175240795292895</v>
      </c>
      <c r="F75" s="20">
        <f t="shared" si="3"/>
        <v>177.39153670504786</v>
      </c>
    </row>
    <row r="76" spans="1:6" s="37" customFormat="1" ht="15">
      <c r="A76" s="38" t="s">
        <v>43</v>
      </c>
      <c r="B76" s="25">
        <v>11422.266</v>
      </c>
      <c r="C76" s="25">
        <v>370.494</v>
      </c>
      <c r="D76" s="25">
        <v>657.225</v>
      </c>
      <c r="E76" s="19">
        <f t="shared" si="2"/>
        <v>5.753893316790207</v>
      </c>
      <c r="F76" s="19"/>
    </row>
    <row r="77" spans="1:6" s="39" customFormat="1" ht="15">
      <c r="A77" s="40" t="s">
        <v>35</v>
      </c>
      <c r="B77" s="11"/>
      <c r="C77" s="11"/>
      <c r="D77" s="11"/>
      <c r="E77" s="19" t="e">
        <f t="shared" si="2"/>
        <v>#DIV/0!</v>
      </c>
      <c r="F77" s="19" t="e">
        <f t="shared" si="3"/>
        <v>#DIV/0!</v>
      </c>
    </row>
    <row r="78" spans="1:6" s="39" customFormat="1" ht="15">
      <c r="A78" s="40" t="s">
        <v>36</v>
      </c>
      <c r="B78" s="11"/>
      <c r="C78" s="11"/>
      <c r="D78" s="11"/>
      <c r="E78" s="19" t="e">
        <f t="shared" si="2"/>
        <v>#DIV/0!</v>
      </c>
      <c r="F78" s="19" t="e">
        <f t="shared" si="3"/>
        <v>#DIV/0!</v>
      </c>
    </row>
    <row r="79" spans="1:6" s="39" customFormat="1" ht="15">
      <c r="A79" s="40" t="s">
        <v>40</v>
      </c>
      <c r="B79" s="11">
        <f>SUM(B76)-B77-B78</f>
        <v>11422.266</v>
      </c>
      <c r="C79" s="11">
        <f>SUM(C76)-C77-C78</f>
        <v>370.494</v>
      </c>
      <c r="D79" s="11">
        <f>SUM(D76)-D77-D78</f>
        <v>657.225</v>
      </c>
      <c r="E79" s="20">
        <f>SUM(D79)/B79*100</f>
        <v>5.753893316790207</v>
      </c>
      <c r="F79" s="20">
        <f>SUM(D79)/C79*100</f>
        <v>177.39153670504786</v>
      </c>
    </row>
    <row r="80" spans="1:6" s="39" customFormat="1" ht="15">
      <c r="A80" s="38" t="s">
        <v>41</v>
      </c>
      <c r="B80" s="25">
        <f>200+300+3300</f>
        <v>3800</v>
      </c>
      <c r="C80" s="25"/>
      <c r="D80" s="25"/>
      <c r="E80" s="20">
        <f t="shared" si="2"/>
        <v>0</v>
      </c>
      <c r="F80" s="20" t="e">
        <f t="shared" si="3"/>
        <v>#DIV/0!</v>
      </c>
    </row>
    <row r="81" spans="1:6" s="39" customFormat="1" ht="40.5">
      <c r="A81" s="44" t="s">
        <v>54</v>
      </c>
      <c r="B81" s="18">
        <f>15000+775.5</f>
        <v>15775.5</v>
      </c>
      <c r="C81" s="18">
        <f>2000+4.5</f>
        <v>2004.5</v>
      </c>
      <c r="D81" s="18"/>
      <c r="E81" s="20">
        <f t="shared" si="2"/>
        <v>0</v>
      </c>
      <c r="F81" s="20">
        <f t="shared" si="3"/>
        <v>0</v>
      </c>
    </row>
    <row r="82" spans="1:11" s="48" customFormat="1" ht="15.75">
      <c r="A82" s="45" t="s">
        <v>55</v>
      </c>
      <c r="B82" s="28">
        <f>B5+B14+B23+B35+B42+B49+B56+B61+B63+B66+B68+B73+B74+B75+B81</f>
        <v>2734291.9329999997</v>
      </c>
      <c r="C82" s="28">
        <f>C5+C14+C23+C35+C42+C49+C56+C61+C63+C66+C68+C73+C74+C75+C81</f>
        <v>364580.869</v>
      </c>
      <c r="D82" s="28">
        <f>D5+D14+D23+D35+D42+D49+D56+D61+D63+D66+D68+D73+D74+D75+D81</f>
        <v>243004.44900000002</v>
      </c>
      <c r="E82" s="20">
        <f t="shared" si="2"/>
        <v>8.887289834241706</v>
      </c>
      <c r="F82" s="20">
        <f t="shared" si="3"/>
        <v>66.65309939781838</v>
      </c>
      <c r="G82" s="46"/>
      <c r="H82" s="46"/>
      <c r="I82" s="47"/>
      <c r="J82" s="47"/>
      <c r="K82" s="47"/>
    </row>
    <row r="83" spans="1:11" s="48" customFormat="1" ht="15.75">
      <c r="A83" s="36" t="s">
        <v>43</v>
      </c>
      <c r="B83" s="28">
        <f>B6+B15+B24+B36+B43+B50+B57+B64+B69+B76+B74</f>
        <v>2269200.104</v>
      </c>
      <c r="C83" s="28">
        <f>C6+C15+C24+C36+C43+C50+C57+C64+C69+C76+C74</f>
        <v>360076.369</v>
      </c>
      <c r="D83" s="28">
        <f>D6+D15+D24+D36+D43+D50+D57+D64+D69+D76+D74</f>
        <v>243004.44900000002</v>
      </c>
      <c r="E83" s="20">
        <f t="shared" si="2"/>
        <v>10.708815347383752</v>
      </c>
      <c r="F83" s="20">
        <f t="shared" si="3"/>
        <v>67.48691942069657</v>
      </c>
      <c r="G83" s="46"/>
      <c r="H83" s="46"/>
      <c r="I83" s="47"/>
      <c r="J83" s="47"/>
      <c r="K83" s="47"/>
    </row>
    <row r="84" spans="1:6" s="50" customFormat="1" ht="15">
      <c r="A84" s="49" t="s">
        <v>35</v>
      </c>
      <c r="B84" s="22">
        <f aca="true" t="shared" si="4" ref="B84:D85">B7+B16+B25+B37+B44+B51+B77</f>
        <v>746062.364</v>
      </c>
      <c r="C84" s="22">
        <f t="shared" si="4"/>
        <v>112394.98000000001</v>
      </c>
      <c r="D84" s="22">
        <f t="shared" si="4"/>
        <v>78174.04</v>
      </c>
      <c r="E84" s="19">
        <f t="shared" si="2"/>
        <v>10.478217877239013</v>
      </c>
      <c r="F84" s="19">
        <f t="shared" si="3"/>
        <v>69.55296402027919</v>
      </c>
    </row>
    <row r="85" spans="1:6" ht="15">
      <c r="A85" s="49" t="s">
        <v>36</v>
      </c>
      <c r="B85" s="22">
        <f t="shared" si="4"/>
        <v>164185.74000000002</v>
      </c>
      <c r="C85" s="22">
        <f t="shared" si="4"/>
        <v>24864.065000000002</v>
      </c>
      <c r="D85" s="22">
        <f t="shared" si="4"/>
        <v>17183.3</v>
      </c>
      <c r="E85" s="19">
        <f t="shared" si="2"/>
        <v>10.465768829863055</v>
      </c>
      <c r="F85" s="19">
        <f t="shared" si="3"/>
        <v>69.10897313049978</v>
      </c>
    </row>
    <row r="86" spans="1:6" ht="15">
      <c r="A86" s="49" t="s">
        <v>56</v>
      </c>
      <c r="B86" s="22">
        <f>B70+B11+B20+B29+B39+B46+B53+B58</f>
        <v>165297.17400000006</v>
      </c>
      <c r="C86" s="22">
        <f>C70+C11+C20+C29+C39+C46+C53+C58</f>
        <v>48788.168</v>
      </c>
      <c r="D86" s="22">
        <f>D70+D11+D20+D29+D39+D46+D53+D58</f>
        <v>22477.58</v>
      </c>
      <c r="E86" s="19">
        <f>SUM(D86)/B86*100</f>
        <v>13.598284505456817</v>
      </c>
      <c r="F86" s="19">
        <f>SUM(D86)/C86*100</f>
        <v>46.07178527383935</v>
      </c>
    </row>
    <row r="87" spans="1:6" ht="15">
      <c r="A87" s="49" t="s">
        <v>40</v>
      </c>
      <c r="B87" s="22">
        <f>B83-B84-B85-B86</f>
        <v>1193654.8259999997</v>
      </c>
      <c r="C87" s="22">
        <f>C83-C84-C85-C86</f>
        <v>174029.156</v>
      </c>
      <c r="D87" s="22">
        <f>D83-D84-D85-D86</f>
        <v>125169.52900000005</v>
      </c>
      <c r="E87" s="19">
        <f t="shared" si="2"/>
        <v>10.486241606331854</v>
      </c>
      <c r="F87" s="19">
        <f t="shared" si="3"/>
        <v>71.9244590257049</v>
      </c>
    </row>
    <row r="88" spans="1:6" ht="15">
      <c r="A88" s="36" t="s">
        <v>41</v>
      </c>
      <c r="B88" s="18">
        <f>B13+B22+B41+B34+B55+B60+B62+B65+B67+B72+B80+B48</f>
        <v>446816.329</v>
      </c>
      <c r="C88" s="18">
        <f>C13+C22+C41+C34+C55+C60+C62+C65+C67+C72+C80+C48</f>
        <v>2500</v>
      </c>
      <c r="D88" s="18">
        <f>D13+D22+D41+D34+D55+D60+D62+D65+D67+D72+D80+D48</f>
        <v>0</v>
      </c>
      <c r="E88" s="19">
        <f t="shared" si="2"/>
        <v>0</v>
      </c>
      <c r="F88" s="19">
        <f t="shared" si="3"/>
        <v>0</v>
      </c>
    </row>
    <row r="89" spans="1:6" ht="15">
      <c r="A89" s="36" t="s">
        <v>57</v>
      </c>
      <c r="B89" s="18">
        <f>SUM(B81)</f>
        <v>15775.5</v>
      </c>
      <c r="C89" s="18">
        <f>SUM(C81)</f>
        <v>2004.5</v>
      </c>
      <c r="D89" s="18">
        <f>SUM(D81)</f>
        <v>0</v>
      </c>
      <c r="E89" s="19">
        <f t="shared" si="2"/>
        <v>0</v>
      </c>
      <c r="F89" s="19">
        <f t="shared" si="3"/>
        <v>0</v>
      </c>
    </row>
    <row r="90" spans="1:6" ht="28.5">
      <c r="A90" s="36" t="s">
        <v>58</v>
      </c>
      <c r="B90" s="18">
        <f>SUM(B73)</f>
        <v>2500</v>
      </c>
      <c r="C90" s="18">
        <f>SUM(C73)</f>
        <v>0</v>
      </c>
      <c r="D90" s="18"/>
      <c r="E90" s="19">
        <f t="shared" si="2"/>
        <v>0</v>
      </c>
      <c r="F90" s="19" t="e">
        <f t="shared" si="3"/>
        <v>#DIV/0!</v>
      </c>
    </row>
    <row r="93" spans="2:3" ht="15">
      <c r="B93" s="52"/>
      <c r="C93" s="52"/>
    </row>
    <row r="94" spans="2:3" ht="15">
      <c r="B94" s="52"/>
      <c r="C94" s="52"/>
    </row>
    <row r="95" spans="2:3" ht="15">
      <c r="B95" s="52"/>
      <c r="C95" s="5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2015-11-02T14:46:57Z</cp:lastPrinted>
  <dcterms:created xsi:type="dcterms:W3CDTF">2015-04-07T07:35:57Z</dcterms:created>
  <dcterms:modified xsi:type="dcterms:W3CDTF">2016-02-22T14:25:36Z</dcterms:modified>
  <cp:category/>
  <cp:version/>
  <cp:contentType/>
  <cp:contentStatus/>
</cp:coreProperties>
</file>