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общее" sheetId="1" r:id="rId1"/>
  </sheets>
  <definedNames>
    <definedName name="Z_027FE178_1172_4222_AF5C_23D964AF488A_.wvu.FilterData" localSheetId="0" hidden="1">'общее'!$A$4:$J$6</definedName>
    <definedName name="Z_0419BBFE_F3CF_4518_8D24_82FEA8B7DDD6_.wvu.FilterData" localSheetId="0" hidden="1">'общее'!$A$6:$J$553</definedName>
    <definedName name="Z_06B1F1AE_9936_453D_B440_89FD7733A859_.wvu.FilterData" localSheetId="0" hidden="1">'общее'!$A$6:$J$451</definedName>
    <definedName name="Z_06B33669_D909_4CD8_806F_33C009B9DF0A_.wvu.FilterData" localSheetId="0" hidden="1">'общее'!$A$6:$J$553</definedName>
    <definedName name="Z_09F33DD9_E062_4B93_90BA_A6E8876D9E62_.wvu.FilterData" localSheetId="0" hidden="1">'общее'!$A$4:$J$6</definedName>
    <definedName name="Z_0B19D168_858D_4BCF_80E5_C18DD77CBE9F_.wvu.FilterData" localSheetId="0" hidden="1">'общее'!$A$4:$J$6</definedName>
    <definedName name="Z_0C71E80D_0254_4693_A8EC_34A4BD1A6F73_.wvu.FilterData" localSheetId="0" hidden="1">'общее'!$A$4:$J$6</definedName>
    <definedName name="Z_0EDC1FFF_2611_4DAC_98A8_22EC25025967_.wvu.FilterData" localSheetId="0" hidden="1">'общее'!$A$6:$J$451</definedName>
    <definedName name="Z_0F954C44_2E2C_4880_A030_4864EA711FE0_.wvu.FilterData" localSheetId="0" hidden="1">'общее'!$A$6:$J$553</definedName>
    <definedName name="Z_16D4F077_2EAE_4B98_A742_A1CD9A7B633C_.wvu.FilterData" localSheetId="0" hidden="1">'общее'!$A$6:$J$451</definedName>
    <definedName name="Z_1748D69A_4DB3_487A_8AD7_C0B3B71D3FB6_.wvu.FilterData" localSheetId="0" hidden="1">'общее'!$A$4:$J$6</definedName>
    <definedName name="Z_1862B7E4_4060_4370_88AF_4829C34881B7_.wvu.FilterData" localSheetId="0" hidden="1">'общее'!$A$6:$J$553</definedName>
    <definedName name="Z_1BDFBE17_25BB_4BB9_B67F_4757B39B2D64_.wvu.FilterData" localSheetId="0" hidden="1">'общее'!$A$6:$J$451</definedName>
    <definedName name="Z_1BDFBE17_25BB_4BB9_B67F_4757B39B2D64_.wvu.Rows" localSheetId="0" hidden="1">'общее'!$86:$86</definedName>
    <definedName name="Z_1E3BB7AF_B756_4A0C_A2BE_D723B28D252A_.wvu.FilterData" localSheetId="0" hidden="1">'общее'!$A$6:$J$451</definedName>
    <definedName name="Z_2021983A_3D6E_4804_9038_C33FE9EA644F_.wvu.FilterData" localSheetId="0" hidden="1">'общее'!$A$6:$J$451</definedName>
    <definedName name="Z_2140268D_DEA7_466F_AE25_EAEFFE2D0081_.wvu.FilterData" localSheetId="0" hidden="1">'общее'!$A$4:$J$6</definedName>
    <definedName name="Z_21651801_29AF_44DA_B88B_12DD75943577_.wvu.FilterData" localSheetId="0" hidden="1">'общее'!$A$6:$J$451</definedName>
    <definedName name="Z_221AFC77_C97B_4D44_8163_7AA758A08BF9_.wvu.FilterData" localSheetId="0" hidden="1">'общее'!$A$6:$J$318</definedName>
    <definedName name="Z_221AFC77_C97B_4D44_8163_7AA758A08BF9_.wvu.PrintArea" localSheetId="0" hidden="1">'общее'!$A$1:$J$308</definedName>
    <definedName name="Z_221AFC77_C97B_4D44_8163_7AA758A08BF9_.wvu.PrintTitles" localSheetId="0" hidden="1">'общее'!$6:$6</definedName>
    <definedName name="Z_24F3E475_1A82_464A_A2B9_6272C75DE965_.wvu.FilterData" localSheetId="0" hidden="1">'общее'!$A$6:$J$553</definedName>
    <definedName name="Z_2A0A5548_2EEF_4469_A03C_FA481083CE33_.wvu.FilterData" localSheetId="0" hidden="1">'общее'!$A$6:$J$451</definedName>
    <definedName name="Z_2A4C0749_63B0_4D48_8771_593E99B870CF_.wvu.FilterData" localSheetId="0" hidden="1">'общее'!$A$6:$J$451</definedName>
    <definedName name="Z_2C18B72E_FABC_405E_9989_871873679CB9_.wvu.FilterData" localSheetId="0" hidden="1">'общее'!$A$6:$J$553</definedName>
    <definedName name="Z_2DB33E37_AA0F_4B4B_B7C9_A11BA792B878_.wvu.FilterData" localSheetId="0" hidden="1">'общее'!$A$4:$J$6</definedName>
    <definedName name="Z_3054E370_5DE4_4F07_9AEC_8E1396CAD8D6_.wvu.FilterData" localSheetId="0" hidden="1">'общее'!$A$6:$J$451</definedName>
    <definedName name="Z_30EAEA67_9656_4874_9B82_0AE83C45AB26_.wvu.FilterData" localSheetId="0" hidden="1">'общее'!$A$6:$J$451</definedName>
    <definedName name="Z_315252D1_A60E_4446_B1ED_7AE241C4BB71_.wvu.FilterData" localSheetId="0" hidden="1">'общее'!$A$6:$J$451</definedName>
    <definedName name="Z_322077ED_714E_4730_9121_953073B8C43F_.wvu.FilterData" localSheetId="0" hidden="1">'общее'!$A$6:$J$318</definedName>
    <definedName name="Z_33313D92_ACCC_472C_8066_C92558BED64F_.wvu.FilterData" localSheetId="0" hidden="1">'общее'!$A$6:$J$451</definedName>
    <definedName name="Z_33FCD28F_F474_4478_8228_BBE6129DFD33_.wvu.FilterData" localSheetId="0" hidden="1">'общее'!$A$6:$J$451</definedName>
    <definedName name="Z_36602011_6F80_4B7E_9881_FDB5866DE132_.wvu.FilterData" localSheetId="0" hidden="1">'общее'!$A$6:$J$553</definedName>
    <definedName name="Z_3824CD03_2F75_4531_8348_997F8B6518CE_.wvu.FilterData" localSheetId="0" hidden="1">'общее'!$A$6:$J$553</definedName>
    <definedName name="Z_3A3D386F_BF44_4CDF_AECB_A030233CF3BE_.wvu.FilterData" localSheetId="0" hidden="1">'общее'!$A$6:$J$553</definedName>
    <definedName name="Z_3B5575E9_696E_4E1F_8BBE_8483CF318052_.wvu.FilterData" localSheetId="0" hidden="1">'общее'!$A$4:$J$6</definedName>
    <definedName name="Z_3B5575E9_696E_4E1F_8BBE_8483CF318052_.wvu.PrintArea" localSheetId="0" hidden="1">'общее'!$A$1:$J$308</definedName>
    <definedName name="Z_3B5575E9_696E_4E1F_8BBE_8483CF318052_.wvu.PrintTitles" localSheetId="0" hidden="1">'общее'!$6:$6</definedName>
    <definedName name="Z_3F669C1C_24D3_4C3D_9A16_6C0219D100D3_.wvu.FilterData" localSheetId="0" hidden="1">'общее'!$A$4:$J$6</definedName>
    <definedName name="Z_40F66B3F_B1A0_4660_B7EC_2C8F1BD66B34_.wvu.FilterData" localSheetId="0" hidden="1">'общее'!$A$6:$J$451</definedName>
    <definedName name="Z_429899D9_5B00_46A4_8670_9042E5D6B3B9_.wvu.FilterData" localSheetId="0" hidden="1">'общее'!$A$6:$J$451</definedName>
    <definedName name="Z_429AA136_6142_4A99_977B_8067300179C4_.wvu.FilterData" localSheetId="0" hidden="1">'общее'!$A$6:$J$451</definedName>
    <definedName name="Z_452C56A1_7A56_4ADE_A5CF_E260228787E3_.wvu.FilterData" localSheetId="0" hidden="1">'общее'!$A$4:$J$6</definedName>
    <definedName name="Z_452C56A1_7A56_4ADE_A5CF_E260228787E3_.wvu.PrintArea" localSheetId="0" hidden="1">'общее'!$A$1:$J$308</definedName>
    <definedName name="Z_452C56A1_7A56_4ADE_A5CF_E260228787E3_.wvu.PrintTitles" localSheetId="0" hidden="1">'общее'!$6:$6</definedName>
    <definedName name="Z_471079C8_6E8B_4088_8968_A7D0C5B8653D_.wvu.FilterData" localSheetId="0" hidden="1">'общее'!$A$6:$J$553</definedName>
    <definedName name="Z_495617EB_A9DC_44E1_A455_3D0079645590_.wvu.FilterData" localSheetId="0" hidden="1">'общее'!$A$6:$J$451</definedName>
    <definedName name="Z_4C9A721B_C5BE_4E52_A18E_0730E1D3B8FE_.wvu.FilterData" localSheetId="0" hidden="1">'общее'!$A$6:$J$451</definedName>
    <definedName name="Z_4CD9C922_19B5_419E_BD84_E209894B16C0_.wvu.FilterData" localSheetId="0" hidden="1">'общее'!$A$6:$J$451</definedName>
    <definedName name="Z_527D5B17_7578_4A0E_8233_A8DD6DE458C2_.wvu.FilterData" localSheetId="0" hidden="1">'общее'!$A$6:$J$451</definedName>
    <definedName name="Z_5512C256_B576_4E26_8E01_289925B9D9C4_.wvu.FilterData" localSheetId="0" hidden="1">'общее'!$A$4:$J$6</definedName>
    <definedName name="Z_57216EB5_F285_4D3D_8804_F4C1447258E5_.wvu.FilterData" localSheetId="0" hidden="1">'общее'!$A$6:$J$451</definedName>
    <definedName name="Z_5D9BE3B7_C618_47DB_8F0E_D1DDB1705E6B_.wvu.FilterData" localSheetId="0" hidden="1">'общее'!$A$4:$J$6</definedName>
    <definedName name="Z_5EEB5DC5_097B_47D6_81BA_F19E1000B57E_.wvu.FilterData" localSheetId="0" hidden="1">'общее'!$A$6:$J$451</definedName>
    <definedName name="Z_5EEB5DC5_097B_47D6_81BA_F19E1000B57E_.wvu.PrintArea" localSheetId="0" hidden="1">'общее'!$A$1:$J$308</definedName>
    <definedName name="Z_5EEB5DC5_097B_47D6_81BA_F19E1000B57E_.wvu.PrintTitles" localSheetId="0" hidden="1">'общее'!$6:$6</definedName>
    <definedName name="Z_60012CAC_965D_4CFC_93A4_5CCD711B12F0_.wvu.FilterData" localSheetId="0" hidden="1">'общее'!$A$4:$J$6</definedName>
    <definedName name="Z_6149D971_6896_4099_83EB_61159C951281_.wvu.FilterData" localSheetId="0" hidden="1">'общее'!$A$6:$J$451</definedName>
    <definedName name="Z_65CADE76_9E13_43BF_B11F_E308EC288263_.wvu.FilterData" localSheetId="0" hidden="1">'общее'!$A$6:$J$451</definedName>
    <definedName name="Z_675C859F_867B_4E3E_8283_3B2C94BFA5E5_.wvu.FilterData" localSheetId="0" hidden="1">'общее'!$A$6:$J$553</definedName>
    <definedName name="Z_68CBFC64_03A4_4F74_B34E_EE1DB915A668_.wvu.FilterData" localSheetId="0" hidden="1">'общее'!$A$6:$J$553</definedName>
    <definedName name="Z_6DB878EC_F0AA_4EE0_8DBD_0D2F2413D073_.wvu.FilterData" localSheetId="0" hidden="1">'общее'!$A$6:$J$451</definedName>
    <definedName name="Z_713A662A_DFDD_43FB_A56E_1E210432D89D_.wvu.FilterData" localSheetId="0" hidden="1">'общее'!$A$6:$J$318</definedName>
    <definedName name="Z_72615B4A_0666_48DC_B3A0_332799C5347B_.wvu.FilterData" localSheetId="0" hidden="1">'общее'!$A$4:$J$6</definedName>
    <definedName name="Z_72EDDA2C_BFF2_4D48_A13B_2B9C46213374_.wvu.FilterData" localSheetId="0" hidden="1">'общее'!$A$6:$J$451</definedName>
    <definedName name="Z_743F23AC_8B5C_40B6_9ADD_B2B54B0B36A7_.wvu.FilterData" localSheetId="0" hidden="1">'общее'!$A$6:$J$451</definedName>
    <definedName name="Z_746B9BA0_2CAB_416E_B194_EC52DB1EC742_.wvu.FilterData" localSheetId="0" hidden="1">'общее'!$A$6:$J$451</definedName>
    <definedName name="Z_768BA9CF_2122_41A7_8903_ECE3A54B69F8_.wvu.FilterData" localSheetId="0" hidden="1">'общее'!$A$6:$J$553</definedName>
    <definedName name="Z_78D70EA8_5249_4DAA_AE4A_2D8FFFD697D9_.wvu.FilterData" localSheetId="0" hidden="1">'общее'!$A$6:$J$451</definedName>
    <definedName name="Z_795D5ECF_BF90_4F3E_A74E_B1A55C8421F2_.wvu.FilterData" localSheetId="0" hidden="1">'общее'!$A$6:$J$451</definedName>
    <definedName name="Z_7A936B14_3168_4319_80EC_9AB0E1E51913_.wvu.FilterData" localSheetId="0" hidden="1">'общее'!$A$6:$J$451</definedName>
    <definedName name="Z_7C69758B_CDC9_4874_B714_8DA98D7197DD_.wvu.FilterData" localSheetId="0" hidden="1">'общее'!$A$6:$J$451</definedName>
    <definedName name="Z_7EDDA008_F905_436E_A980_951BDACDA577_.wvu.FilterData" localSheetId="0" hidden="1">'общее'!$A$4:$J$6</definedName>
    <definedName name="Z_7F2FA179_7E75_4D04_9C08_383F9EAE36E4_.wvu.FilterData" localSheetId="0" hidden="1">'общее'!$A$6:$J$451</definedName>
    <definedName name="Z_7F311C52_3815_4334_BC86_EFE1D9CF838D_.wvu.FilterData" localSheetId="0" hidden="1">'общее'!$A$6:$J$318</definedName>
    <definedName name="Z_82778C3B_E039_40FB_9D6E_6C955809D3AF_.wvu.FilterData" localSheetId="0" hidden="1">'общее'!$A$6:$J$451</definedName>
    <definedName name="Z_82F7123C_C030_4534_8B46_822C4EBC62EC_.wvu.FilterData" localSheetId="0" hidden="1">'общее'!$A$6:$J$553</definedName>
    <definedName name="Z_84AB9039_6109_4932_AA14_522BD4A30F0B_.wvu.FilterData" localSheetId="0" hidden="1">'общее'!$A$4:$J$6</definedName>
    <definedName name="Z_85BFB728_94F1_4323_ACC8_9456F845AE11_.wvu.FilterData" localSheetId="0" hidden="1">'общее'!$A$6:$J$451</definedName>
    <definedName name="Z_868786DC_4C96_45F5_A272_3E03D4B934A0_.wvu.FilterData" localSheetId="0" hidden="1">'общее'!$A$6:$J$451</definedName>
    <definedName name="Z_8712F0EA_8AFD_45F0_99A0_31E181367C18_.wvu.FilterData" localSheetId="0" hidden="1">'общее'!$A$4:$J$6</definedName>
    <definedName name="Z_87307EED_7277_4B82_83B9_FD6EFB33210A_.wvu.FilterData" localSheetId="0" hidden="1">'общее'!$A$6:$J$451</definedName>
    <definedName name="Z_8BA1F70D_2590_40B0_8F4D_CC37D4F962D2_.wvu.FilterData" localSheetId="0" hidden="1">'общее'!$A$6:$J$451</definedName>
    <definedName name="Z_8DA01475_C6A0_4A19_B7EB_B1C704431492_.wvu.FilterData" localSheetId="0" hidden="1">'общее'!$A$6:$J$553</definedName>
    <definedName name="Z_8E60DEEE_B29D_4EEA_B25A_DB1975B13507_.wvu.FilterData" localSheetId="0" hidden="1">'общее'!$A$6:$J$553</definedName>
    <definedName name="Z_8FB1E024_9866_4CAD_B900_0CCFEA27B234_.wvu.FilterData" localSheetId="0" hidden="1">'общее'!$A$6:$J$553</definedName>
    <definedName name="Z_8FB1E024_9866_4CAD_B900_0CCFEA27B234_.wvu.PrintArea" localSheetId="0" hidden="1">'общее'!$A$1:$J$308</definedName>
    <definedName name="Z_8FB1E024_9866_4CAD_B900_0CCFEA27B234_.wvu.PrintTitles" localSheetId="0" hidden="1">'общее'!$6:$6</definedName>
    <definedName name="Z_90104242_D578_485A_91E2_ACB42B11755F_.wvu.FilterData" localSheetId="0" hidden="1">'общее'!$A$6:$J$451</definedName>
    <definedName name="Z_90518B97_7307_4173_A97E_975285B914B1_.wvu.FilterData" localSheetId="0" hidden="1">'общее'!$A$6:$J$553</definedName>
    <definedName name="Z_93443DB4_16CC_4115_8132_074F13427393_.wvu.FilterData" localSheetId="0" hidden="1">'общее'!$A$6:$J$318</definedName>
    <definedName name="Z_93A13551_3E8E_4065_89A7_310AA9E7AE54_.wvu.FilterData" localSheetId="0" hidden="1">'общее'!$A$6:$J$451</definedName>
    <definedName name="Z_94F9C593_9DE2_4EC4_AFA3_39D38CF2BB33_.wvu.FilterData" localSheetId="0" hidden="1">'общее'!$A$6:$J$318</definedName>
    <definedName name="Z_95A7493F_2B11_406A_BB91_458FD9DC3BAE_.wvu.FilterData" localSheetId="0" hidden="1">'общее'!$A$6:$J$553</definedName>
    <definedName name="Z_95A7493F_2B11_406A_BB91_458FD9DC3BAE_.wvu.PrintArea" localSheetId="0" hidden="1">'общее'!$A$1:$J$308</definedName>
    <definedName name="Z_95A7493F_2B11_406A_BB91_458FD9DC3BAE_.wvu.PrintTitles" localSheetId="0" hidden="1">'общее'!$6:$6</definedName>
    <definedName name="Z_966D3932_E429_4C59_AC55_697D9EEA620A_.wvu.FilterData" localSheetId="0" hidden="1">'общее'!$A$6:$J$553</definedName>
    <definedName name="Z_966D3932_E429_4C59_AC55_697D9EEA620A_.wvu.PrintArea" localSheetId="0" hidden="1">'общее'!$A$1:$J$316</definedName>
    <definedName name="Z_966D3932_E429_4C59_AC55_697D9EEA620A_.wvu.PrintTitles" localSheetId="0" hidden="1">'общее'!$6:$6</definedName>
    <definedName name="Z_998E5F34_5F22_456C_AF6B_44B849DA5E75_.wvu.FilterData" localSheetId="0" hidden="1">'общее'!$A$6:$J$318</definedName>
    <definedName name="Z_9BFA17BE_4413_48EA_8DFA_9D7972E1D966_.wvu.FilterData" localSheetId="0" hidden="1">'общее'!$A$6:$J$318</definedName>
    <definedName name="Z_9BFA17BE_4413_48EA_8DFA_9D7972E1D966_.wvu.Rows" localSheetId="0" hidden="1">'общее'!$204:$206</definedName>
    <definedName name="Z_9DB42EA6_6F33_4055_AFFC_2CB330A83BF6_.wvu.FilterData" localSheetId="0" hidden="1">'общее'!$A$6:$J$318</definedName>
    <definedName name="Z_9EB09BA5_1A06_464B_9D4E_3EF1374F6659_.wvu.FilterData" localSheetId="0" hidden="1">'общее'!$A$6:$J$318</definedName>
    <definedName name="Z_A274E916_0616_4798_8975_3911D43C14F5_.wvu.FilterData" localSheetId="0" hidden="1">'общее'!$A$6:$J$451</definedName>
    <definedName name="Z_A600D8D5_C13F_49F2_9D2C_FC8EA32AC551_.wvu.FilterData" localSheetId="0" hidden="1">'общее'!$A$6:$J$553</definedName>
    <definedName name="Z_A600D8D5_C13F_49F2_9D2C_FC8EA32AC551_.wvu.PrintTitles" localSheetId="0" hidden="1">'общее'!$6:$6</definedName>
    <definedName name="Z_A75085A3_4AC1_49B5_8DC1_19942A878723_.wvu.FilterData" localSheetId="0" hidden="1">'общее'!$A$6:$J$451</definedName>
    <definedName name="Z_AA3BE0DE_1363_4DDA_934E_FD9CAE988533_.wvu.FilterData" localSheetId="0" hidden="1">'общее'!$A$6:$J$451</definedName>
    <definedName name="Z_ACBA7AB7_E5BF_4817_ACF6_DA5FB388AD46_.wvu.FilterData" localSheetId="0" hidden="1">'общее'!$A$6:$J$451</definedName>
    <definedName name="Z_AEABEE2C_6038_47D9_81A7_15110E43218C_.wvu.FilterData" localSheetId="0" hidden="1">'общее'!$A$6:$J$451</definedName>
    <definedName name="Z_B0CF427B_E64B_46A6_97A4_9B49090FE4BE_.wvu.FilterData" localSheetId="0" hidden="1">'общее'!$A$6:$J$451</definedName>
    <definedName name="Z_B4997D58_BD25_4440_9383_3C887D277BCF_.wvu.FilterData" localSheetId="0" hidden="1">'общее'!$A$6:$J$451</definedName>
    <definedName name="Z_B607774B_B68E_4DBE_B4D4_274DD101B3B3_.wvu.FilterData" localSheetId="0" hidden="1">'общее'!$A$4:$J$6</definedName>
    <definedName name="Z_B637BC8F_E49F_4D36_BA7E_87587BAEF462_.wvu.FilterData" localSheetId="0" hidden="1">'общее'!$A$6:$J$451</definedName>
    <definedName name="Z_B8AC68F9_618C_4990_B101_9BD7FB1FCD22_.wvu.FilterData" localSheetId="0" hidden="1">'общее'!$A$4:$J$6</definedName>
    <definedName name="Z_BB4DF29A_3635_4350_9E09_BBEF363FC239_.wvu.FilterData" localSheetId="0" hidden="1">'общее'!$A$4:$J$6</definedName>
    <definedName name="Z_BC4BF63E_98F8_4CE0_B0DE_A2A71C291EFE_.wvu.FilterData" localSheetId="0" hidden="1">'общее'!$A$6:$J$318</definedName>
    <definedName name="Z_BE1C4A44_01B5_4ECE_8D55_C71095D37032_.wvu.FilterData" localSheetId="0" hidden="1">'общее'!$A$6:$J$553</definedName>
    <definedName name="Z_BED4F540_47A7_459B_8414_21EF84302EA3_.wvu.FilterData" localSheetId="0" hidden="1">'общее'!$A$6:$J$451</definedName>
    <definedName name="Z_BF36043A_AFA1_4ED6_B54F_F4173C55E31C_.wvu.FilterData" localSheetId="0" hidden="1">'общее'!$A$6:$J$451</definedName>
    <definedName name="Z_BF57B08F_2B48_4EE9_9ADD_06D6906608C1_.wvu.FilterData" localSheetId="0" hidden="1">'общее'!$A$6:$J$553</definedName>
    <definedName name="Z_C105019C_D493_4AF2_B08B_98003C4FEF9B_.wvu.FilterData" localSheetId="0" hidden="1">'общее'!$A$6:$J$451</definedName>
    <definedName name="Z_C32A6808_4BDA_43E4_ACD1_1B0FCC0DA219_.wvu.FilterData" localSheetId="0" hidden="1">'общее'!$A$6:$J$451</definedName>
    <definedName name="Z_C343756C_7EBC_41EB_89B6_11C31F46AD7D_.wvu.FilterData" localSheetId="0" hidden="1">'общее'!$A$6:$J$451</definedName>
    <definedName name="Z_C4269454_1D3D_4937_A7DB_6BFDB690E1BF_.wvu.FilterData" localSheetId="0" hidden="1">'общее'!$A$6:$J$451</definedName>
    <definedName name="Z_C4A91C4C_4FDF_4528_B780_BABD8261F89B_.wvu.FilterData" localSheetId="0" hidden="1">'общее'!$A$6:$J$318</definedName>
    <definedName name="Z_C7FD81BD_691B_4A89_96A0_CDABC50081E4_.wvu.FilterData" localSheetId="0" hidden="1">'общее'!$A$6:$J$451</definedName>
    <definedName name="Z_C8489D43_32B9_4349_973B_9C94F0536721_.wvu.FilterData" localSheetId="0" hidden="1">'общее'!$A$6:$J$553</definedName>
    <definedName name="Z_CC0A6F72_A956_4FF0_A9CF_B2F133844683_.wvu.FilterData" localSheetId="0" hidden="1">'общее'!$A$6:$J$451</definedName>
    <definedName name="Z_CF069AD8_C6E4_40EE_85C1_CD44D38BC77F_.wvu.FilterData" localSheetId="0" hidden="1">'общее'!$A$6:$J$318</definedName>
    <definedName name="Z_CF1EFC15_1276_44E9_B8E0_6069FE1FC094_.wvu.FilterData" localSheetId="0" hidden="1">'общее'!$A$6:$J$451</definedName>
    <definedName name="Z_CFB0A04F_563D_4D2B_BCD3_ACFCDC70E584_.wvu.FilterData" localSheetId="0" hidden="1">'общее'!$A$6:$J$318</definedName>
    <definedName name="Z_CFD58EC5_F475_4F0C_8822_861C497EA100_.wvu.FilterData" localSheetId="0" hidden="1">'общее'!$A$6:$J$553</definedName>
    <definedName name="Z_CFD58EC5_F475_4F0C_8822_861C497EA100_.wvu.PrintTitles" localSheetId="0" hidden="1">'общее'!$6:$6</definedName>
    <definedName name="Z_D0621073_25BE_47D7_AC33_51146458D41C_.wvu.FilterData" localSheetId="0" hidden="1">'общее'!$A$6:$J$553</definedName>
    <definedName name="Z_D0621073_25BE_47D7_AC33_51146458D41C_.wvu.Rows" localSheetId="0" hidden="1">'общее'!$204:$206</definedName>
    <definedName name="Z_D14B1F1D_6F0E_49B1_92FB_6E5D79228E22_.wvu.FilterData" localSheetId="0" hidden="1">'общее'!$A$6:$J$451</definedName>
    <definedName name="Z_D3FC038B_D1F5_4CDD_BF89_B0BF2773CD42_.wvu.FilterData" localSheetId="0" hidden="1">'общее'!$A$4:$J$6</definedName>
    <definedName name="Z_D4E8D1A3_1CF7_4E9F_8E3E_76E99A013BCC_.wvu.FilterData" localSheetId="0" hidden="1">'общее'!$A$6:$J$451</definedName>
    <definedName name="Z_D5681C61_0984_4C5B_9D67_8EE316AD015C_.wvu.FilterData" localSheetId="0" hidden="1">'общее'!$A$6:$J$451</definedName>
    <definedName name="Z_D64EF95C_79C4_46AC_AC41_4006BE2579BA_.wvu.FilterData" localSheetId="0" hidden="1">'общее'!$A$6:$J$451</definedName>
    <definedName name="Z_D99C893A_0D9F_4F69_B1E5_4BCEB72F4291_.wvu.FilterData" localSheetId="0" hidden="1">'общее'!$A$4:$J$6</definedName>
    <definedName name="Z_DB146771_765B_4EDB_AC76_D56707AD72CF_.wvu.FilterData" localSheetId="0" hidden="1">'общее'!$A$6:$J$451</definedName>
    <definedName name="Z_DE0623D9_75DF_4C41_AF3E_5381C2A8629F_.wvu.FilterData" localSheetId="0" hidden="1">'общее'!$A$6:$J$451</definedName>
    <definedName name="Z_E147D13D_D04D_431E_888C_5A9AE670FC44_.wvu.FilterData" localSheetId="0" hidden="1">'общее'!$A$4:$J$6</definedName>
    <definedName name="Z_E147D13D_D04D_431E_888C_5A9AE670FC44_.wvu.PrintTitles" localSheetId="0" hidden="1">'общее'!$6:$6</definedName>
    <definedName name="Z_E1663454_FD8A_4EB7_8B04_ADE04D736B77_.wvu.FilterData" localSheetId="0" hidden="1">'общее'!$A$6:$J$451</definedName>
    <definedName name="Z_E3334516_B3FD_45B9_AB64_DFED61082F84_.wvu.FilterData" localSheetId="0" hidden="1">'общее'!$A$6:$J$451</definedName>
    <definedName name="Z_E3983C1A_AB41_491B_B4D8_ECB97796B009_.wvu.FilterData" localSheetId="0" hidden="1">'общее'!$A$6:$J$451</definedName>
    <definedName name="Z_E418290D_2076_47BD_8438_6673CF24E35A_.wvu.FilterData" localSheetId="0" hidden="1">'общее'!$A$6:$J$451</definedName>
    <definedName name="Z_EA8E6D18_68D7_4389_88CB_3C3027AB668A_.wvu.FilterData" localSheetId="0" hidden="1">'общее'!$A$6:$J$553</definedName>
    <definedName name="Z_EE3611DB_BB9A_42C8_98CA_2B323AB8FB7B_.wvu.FilterData" localSheetId="0" hidden="1">'общее'!$A$6:$J$451</definedName>
    <definedName name="Z_EF32CA8F_131B_41F0_AA31_167807ADE2D4_.wvu.FilterData" localSheetId="0" hidden="1">'общее'!$A$6:$J$553</definedName>
    <definedName name="Z_EFD63851_2976_4987_8539_F3FE3A991088_.wvu.FilterData" localSheetId="0" hidden="1">'общее'!$A$6:$J$451</definedName>
    <definedName name="Z_F06ACB63_A424_47E0_8092_CCE891CCD225_.wvu.FilterData" localSheetId="0" hidden="1">'общее'!$A$4:$J$6</definedName>
    <definedName name="Z_F5149A81_C534_4D57_8E28_ACCC96AC9AC3_.wvu.FilterData" localSheetId="0" hidden="1">'общее'!$A$6:$J$451</definedName>
    <definedName name="Z_F5211A6A_EE37_46DC_9C2C_FBE0CAB7604C_.wvu.FilterData" localSheetId="0" hidden="1">'общее'!$A$4:$J$6</definedName>
    <definedName name="Z_F6991520_2C3B_4C21_9197_8515F05E79C7_.wvu.FilterData" localSheetId="0" hidden="1">'общее'!$A$6:$J$451</definedName>
    <definedName name="Z_F73173ED_9D02_4835_8031_F71A7D33ECA6_.wvu.FilterData" localSheetId="0" hidden="1">'общее'!$A$6:$J$553</definedName>
    <definedName name="Z_F9324F9E_6E0D_484A_B1A6_F87CCAA93894_.wvu.FilterData" localSheetId="0" hidden="1">'общее'!$A$6:$J$553</definedName>
    <definedName name="Z_F9CD2061_D224_494A_B06D_1C81E6930B04_.wvu.FilterData" localSheetId="0" hidden="1">'общее'!$A$6:$J$318</definedName>
    <definedName name="Z_F9D2B861_A6DF_4E58_9205_20667B07345D_.wvu.FilterData" localSheetId="0" hidden="1">'общее'!$A$6:$J$451</definedName>
    <definedName name="Z_FA039D92_C83F_438E_BA9D_917452CA1B7F_.wvu.FilterData" localSheetId="0" hidden="1">'общее'!$A$6:$J$553</definedName>
    <definedName name="Z_FF1C8053_6325_4562_BDE7_81A6D9BCDD2B_.wvu.FilterData" localSheetId="0" hidden="1">'общее'!$A$6:$J$318</definedName>
    <definedName name="_xlnm.Print_Titles" localSheetId="0">'общее'!$6:$6</definedName>
    <definedName name="_xlnm.Print_Area" localSheetId="0">'общее'!$A$1:$J$316</definedName>
  </definedNames>
  <calcPr fullCalcOnLoad="1"/>
</workbook>
</file>

<file path=xl/sharedStrings.xml><?xml version="1.0" encoding="utf-8"?>
<sst xmlns="http://schemas.openxmlformats.org/spreadsheetml/2006/main" count="549" uniqueCount="509">
  <si>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</si>
  <si>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</si>
  <si>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</si>
  <si>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</si>
  <si>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</si>
  <si>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</si>
  <si>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</si>
  <si>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</si>
  <si>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</si>
  <si>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</si>
  <si>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</si>
  <si>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</si>
  <si>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</si>
  <si>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</si>
  <si>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</si>
  <si>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</si>
  <si>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</si>
  <si>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</si>
  <si>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</si>
  <si>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</si>
  <si>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</si>
  <si>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</si>
  <si>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</si>
  <si>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</si>
  <si>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</si>
  <si>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</si>
  <si>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</si>
  <si>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</si>
  <si>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</si>
  <si>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</si>
  <si>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</si>
  <si>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</si>
  <si>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</si>
  <si>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</si>
  <si>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</si>
  <si>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</si>
  <si>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</si>
  <si>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</si>
  <si>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</si>
  <si>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</si>
  <si>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</si>
  <si>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</si>
  <si>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</si>
  <si>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</si>
  <si>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</si>
  <si>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</si>
  <si>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</si>
  <si>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</si>
  <si>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</si>
  <si>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</si>
  <si>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</si>
  <si>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</si>
  <si>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</si>
  <si>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</si>
  <si>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</si>
  <si>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</si>
  <si>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</si>
  <si>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</si>
  <si>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</si>
  <si>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</si>
  <si>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</si>
  <si>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</si>
  <si>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</si>
  <si>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</si>
  <si>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</si>
  <si>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</si>
  <si>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</si>
  <si>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</si>
  <si>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</si>
  <si>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</si>
  <si>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</si>
  <si>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</si>
  <si>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</si>
  <si>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</si>
  <si>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</si>
  <si>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</si>
  <si>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</si>
  <si>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</si>
  <si>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</si>
  <si>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</si>
  <si>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</si>
  <si>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</si>
  <si>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</si>
  <si>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</si>
  <si>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</si>
  <si>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</si>
  <si>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</si>
  <si>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</si>
  <si>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</si>
  <si>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</si>
  <si>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</si>
  <si>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</si>
  <si>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</si>
  <si>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</si>
  <si>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</si>
  <si>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</si>
  <si>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</si>
  <si>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</si>
  <si>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</si>
  <si>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</si>
  <si>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</si>
  <si>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</si>
  <si>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</si>
  <si>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</si>
  <si>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</si>
  <si>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</si>
  <si>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</si>
  <si>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</si>
  <si>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</si>
  <si>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</si>
  <si>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</si>
  <si>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</si>
  <si>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</si>
  <si>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</si>
  <si>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</si>
  <si>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</si>
  <si>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</si>
  <si>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</si>
  <si>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</si>
  <si>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</si>
  <si>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</si>
  <si>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</si>
  <si>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</si>
  <si>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</si>
  <si>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</si>
  <si>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</si>
  <si>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</si>
  <si>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</si>
  <si>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</si>
  <si>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</si>
  <si>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</si>
  <si>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</si>
  <si>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</si>
  <si>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</si>
  <si>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</si>
  <si>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</si>
  <si>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</si>
  <si>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</si>
  <si>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</si>
  <si>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</si>
  <si>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</si>
  <si>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</si>
  <si>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</si>
  <si>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</si>
  <si>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</si>
  <si>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</si>
  <si>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</si>
  <si>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</si>
  <si>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</si>
  <si>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</si>
  <si>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</si>
  <si>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</si>
  <si>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</si>
  <si>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</si>
  <si>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</si>
  <si>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</si>
  <si>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</si>
  <si>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</si>
  <si>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</si>
  <si>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</si>
  <si>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</si>
  <si>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</si>
  <si>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</si>
  <si>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</si>
  <si>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</si>
  <si>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</si>
  <si>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</si>
  <si>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</si>
  <si>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</si>
  <si>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</si>
  <si>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</si>
  <si>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</si>
  <si>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</si>
  <si>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</si>
  <si>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</si>
  <si>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</si>
  <si>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</si>
  <si>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</si>
  <si>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</si>
  <si>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</si>
  <si>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</si>
  <si>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</si>
  <si>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</si>
  <si>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</si>
  <si>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</si>
  <si>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</si>
  <si>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</si>
  <si>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</si>
  <si>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</si>
  <si>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</si>
  <si>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</si>
  <si>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</si>
  <si>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</si>
  <si>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</si>
  <si>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</si>
  <si>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</si>
  <si>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</si>
  <si>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</si>
  <si>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</si>
  <si>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</si>
  <si>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</si>
  <si>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</si>
  <si>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</si>
  <si>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</si>
  <si>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</si>
  <si>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</si>
  <si>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</si>
  <si>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</si>
  <si>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</si>
  <si>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</si>
  <si>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</si>
  <si>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</si>
  <si>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</si>
  <si>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</si>
  <si>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</si>
  <si>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</si>
  <si>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</si>
  <si>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</si>
  <si>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</si>
  <si>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</si>
  <si>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</si>
  <si>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</si>
  <si>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</si>
  <si>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</si>
  <si>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</si>
  <si>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</si>
  <si>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</si>
  <si>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</si>
  <si>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</si>
  <si>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</si>
  <si>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</si>
  <si>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</si>
  <si>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</si>
  <si>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</si>
  <si>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</si>
  <si>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</si>
  <si>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</si>
  <si>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</si>
  <si>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</si>
  <si>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</si>
  <si>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</si>
  <si>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</si>
  <si>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</si>
  <si>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</si>
  <si>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</si>
  <si>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</si>
  <si>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</si>
  <si>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</si>
  <si>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</si>
  <si>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</si>
  <si>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</si>
  <si>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</si>
  <si>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</si>
  <si>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</si>
  <si>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</si>
  <si>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</si>
  <si>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</si>
  <si>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</si>
  <si>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</si>
  <si>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</si>
  <si>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</si>
  <si>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</si>
  <si>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</si>
  <si>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</si>
  <si>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</si>
  <si>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</si>
  <si>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</si>
  <si>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</si>
  <si>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</si>
  <si>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</si>
  <si>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</si>
  <si>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</si>
  <si>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</si>
  <si>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</si>
  <si>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</si>
  <si>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</si>
  <si>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</si>
  <si>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</si>
  <si>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</si>
  <si>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</si>
  <si>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</si>
  <si>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</si>
  <si>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</si>
  <si>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</si>
  <si>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</si>
  <si>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</si>
  <si>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</si>
  <si>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</si>
  <si>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</si>
  <si>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</si>
  <si>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</si>
  <si>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</si>
  <si>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</si>
  <si>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</si>
  <si>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</si>
  <si>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</si>
  <si>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</si>
  <si>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</si>
  <si>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</si>
  <si>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</si>
  <si>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</si>
  <si>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</si>
  <si>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</si>
  <si>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</si>
  <si>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</si>
  <si>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</si>
  <si>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</si>
  <si>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</si>
  <si>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</si>
  <si>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</si>
  <si>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</si>
  <si>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</si>
  <si>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</si>
  <si>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</si>
  <si>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</si>
  <si>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</si>
  <si>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</si>
  <si>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</si>
  <si>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</si>
  <si>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</si>
  <si>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</si>
  <si>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</si>
  <si>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</si>
  <si>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</si>
  <si>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</si>
  <si>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</si>
  <si>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</si>
  <si>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</si>
  <si>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</si>
  <si>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</si>
  <si>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</si>
  <si>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</si>
  <si>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</si>
  <si>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</si>
  <si>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</si>
  <si>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</si>
  <si>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</si>
  <si>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</si>
  <si>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</si>
  <si>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</si>
  <si>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</si>
  <si>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</si>
  <si>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</si>
  <si>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</si>
  <si>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</si>
  <si>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</si>
  <si>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</si>
  <si>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</si>
  <si>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</si>
  <si>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</si>
  <si>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</si>
  <si>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</si>
  <si>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</si>
  <si>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</si>
  <si>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</si>
  <si>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</si>
  <si>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</si>
  <si>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</si>
  <si>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</si>
  <si>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</si>
  <si>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</si>
  <si>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</si>
  <si>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</si>
  <si>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</si>
  <si>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</si>
  <si>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</si>
  <si>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</si>
  <si>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</si>
  <si>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</si>
  <si>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</si>
  <si>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</si>
  <si>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</si>
  <si>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</si>
  <si>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</si>
  <si>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</si>
  <si>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</si>
  <si>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</si>
  <si>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</si>
  <si>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</si>
  <si>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</si>
  <si>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</si>
  <si>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</si>
  <si>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</si>
  <si>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</si>
  <si>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</si>
  <si>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</si>
  <si>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</si>
  <si>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</si>
  <si>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</si>
  <si>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</si>
  <si>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</si>
  <si>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</si>
  <si>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</si>
  <si>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</si>
  <si>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</si>
  <si>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</si>
  <si>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</si>
  <si>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</si>
  <si>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</si>
  <si>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</si>
  <si>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</si>
  <si>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</si>
  <si>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</si>
  <si>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</si>
  <si>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</si>
  <si>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</si>
  <si>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</si>
  <si>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</si>
  <si>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</si>
  <si>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</si>
  <si>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</si>
  <si>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</si>
  <si>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</si>
  <si>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</si>
  <si>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</si>
  <si>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Підготовка кадрів вищими навчальними закладами І і ІІ рівнів акредитації (коледжами, технікумами, училищами)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</si>
  <si>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</si>
  <si>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</si>
  <si>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</si>
  <si>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</si>
  <si>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</si>
  <si>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</si>
  <si>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</si>
  <si>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</si>
  <si>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</si>
  <si>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</si>
  <si>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</si>
  <si>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</si>
  <si>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в 3,1 р.б.</t>
  </si>
  <si>
    <t>Надання інших пільг окремим категоріям громадян відповідно до законодавства</t>
  </si>
  <si>
    <t>Плата за розміщення тимчасово вільних коштів місцевих бюджетів</t>
  </si>
  <si>
    <t>41051400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</si>
  <si>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</si>
  <si>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</si>
  <si>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</si>
  <si>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</si>
  <si>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</si>
  <si>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</si>
  <si>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</si>
  <si>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</si>
  <si>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</si>
  <si>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</si>
  <si>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</si>
  <si>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</si>
  <si>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Місцеві податки і збори , нараховані до 1 січня 2011 року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</si>
  <si>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</si>
  <si>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з рахунків виборчих фондів  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</si>
  <si>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</si>
  <si>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</si>
  <si>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</si>
  <si>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</si>
  <si>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</si>
  <si>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</si>
  <si>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1170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</si>
  <si>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</si>
  <si>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4"/>
        <rFont val="Times New Roman"/>
        <family val="1"/>
      </rPr>
      <t>абзацами 5 - 8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4"/>
        <rFont val="Times New Roman"/>
        <family val="1"/>
      </rPr>
      <t>пунктами 11 - 14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</si>
  <si>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4"/>
        <rFont val="Times New Roman"/>
        <family val="1"/>
      </rPr>
      <t>абзаці першому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4"/>
        <rFont val="Times New Roman"/>
        <family val="1"/>
      </rPr>
      <t>пунктом 7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</si>
  <si>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</si>
  <si>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</si>
  <si>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Інформація про виконання бюджету міста Миколаєва за 2019 рік  (з динамікою змін порівняно з  2018 роком)</t>
  </si>
  <si>
    <t>Виконано за   2018 рік, тис. грн.</t>
  </si>
  <si>
    <t>Виконано за  2019 рік, тис. грн.</t>
  </si>
  <si>
    <t>станом на 01 січня 2019 року, тис. грн.</t>
  </si>
  <si>
    <t>станом на 01  січня 2020 року, тис. грн.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</si>
  <si>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</si>
  <si>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</si>
  <si>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</si>
  <si>
    <t>41052900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</si>
  <si>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</si>
  <si>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</si>
  <si>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2,7 р.б.</t>
  </si>
  <si>
    <t>в 2,2 р.б.</t>
  </si>
  <si>
    <t>в 2,1 р.б.</t>
  </si>
  <si>
    <t xml:space="preserve"> в 2,5 р.б.</t>
  </si>
  <si>
    <t>в  2,2 р.б.</t>
  </si>
  <si>
    <t xml:space="preserve"> в 9,9 р.б.</t>
  </si>
  <si>
    <t>в 2,1р.б.</t>
  </si>
  <si>
    <t>в 1,8 р.б.</t>
  </si>
  <si>
    <t>в 7,4 р.б.</t>
  </si>
  <si>
    <t>в 1,7 р.б.</t>
  </si>
  <si>
    <t>в 2,0 р.б.</t>
  </si>
  <si>
    <t xml:space="preserve"> в 7,7 р.б.</t>
  </si>
  <si>
    <t>в 2,5 р.б.</t>
  </si>
  <si>
    <t>в 2,6 р.б.</t>
  </si>
  <si>
    <t>в 3,4 р.б.</t>
  </si>
  <si>
    <t>в 2,9 р.б.</t>
  </si>
  <si>
    <t>в 3,8 р.б.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</si>
  <si>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</si>
  <si>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</si>
  <si>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</si>
  <si>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</si>
  <si>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</si>
  <si>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</si>
  <si>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</si>
  <si>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в 1,6 р.б.</t>
  </si>
  <si>
    <t>в 9,7 р.б.</t>
  </si>
  <si>
    <t>в 3,9 р.б.</t>
  </si>
  <si>
    <t xml:space="preserve"> в 2,2 р.б.</t>
  </si>
  <si>
    <t>в 1,9 р.б.</t>
  </si>
  <si>
    <t>в 22,0 р.б.</t>
  </si>
  <si>
    <t>в 7,0 р.б.</t>
  </si>
  <si>
    <t>в 4,7 р.б.</t>
  </si>
  <si>
    <t>в 1,8р.б.</t>
  </si>
  <si>
    <t>в 1,5 р.б</t>
  </si>
  <si>
    <t>в 4,2 р.б.</t>
  </si>
  <si>
    <t>в 2,3 р.б.</t>
  </si>
  <si>
    <t>в 25,2 р.б.</t>
  </si>
  <si>
    <t>в 1,5 р б.</t>
  </si>
  <si>
    <t>в 3,3 р.б.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</si>
</sst>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_)"/>
    <numFmt numFmtId="167" formatCode="#,##0.000"/>
    <numFmt numFmtId="168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20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167" fontId="20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7" fontId="4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2" fillId="0" borderId="0" xfId="0" applyNumberFormat="1" applyFont="1" applyFill="1" applyAlignment="1">
      <alignment/>
    </xf>
    <xf numFmtId="167" fontId="22" fillId="33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" fillId="34" borderId="0" xfId="0" applyFont="1" applyFill="1" applyAlignment="1">
      <alignment/>
    </xf>
    <xf numFmtId="167" fontId="2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167" fontId="23" fillId="0" borderId="0" xfId="0" applyNumberFormat="1" applyFont="1" applyFill="1" applyAlignment="1">
      <alignment vertical="center" wrapText="1"/>
    </xf>
    <xf numFmtId="167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7" fontId="14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67" fontId="67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67" fontId="17" fillId="0" borderId="10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 applyProtection="1">
      <alignment horizontal="right" vertical="center" wrapText="1"/>
      <protection/>
    </xf>
    <xf numFmtId="168" fontId="7" fillId="0" borderId="10" xfId="0" applyNumberFormat="1" applyFont="1" applyFill="1" applyBorder="1" applyAlignment="1" applyProtection="1">
      <alignment horizontal="right" vertical="center" wrapText="1"/>
      <protection/>
    </xf>
    <xf numFmtId="167" fontId="17" fillId="0" borderId="10" xfId="0" applyNumberFormat="1" applyFont="1" applyFill="1" applyBorder="1" applyAlignment="1" applyProtection="1">
      <alignment horizontal="right" vertical="center" wrapText="1"/>
      <protection/>
    </xf>
    <xf numFmtId="167" fontId="11" fillId="0" borderId="10" xfId="0" applyNumberFormat="1" applyFont="1" applyFill="1" applyBorder="1" applyAlignment="1" applyProtection="1">
      <alignment horizontal="right" vertical="center" wrapText="1"/>
      <protection/>
    </xf>
    <xf numFmtId="167" fontId="1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166" fontId="6" fillId="0" borderId="10" xfId="0" applyNumberFormat="1" applyFont="1" applyFill="1" applyBorder="1" applyAlignment="1" applyProtection="1">
      <alignment horizontal="left" vertical="top" wrapText="1"/>
      <protection/>
    </xf>
    <xf numFmtId="167" fontId="15" fillId="0" borderId="10" xfId="0" applyNumberFormat="1" applyFont="1" applyFill="1" applyBorder="1" applyAlignment="1" applyProtection="1">
      <alignment horizontal="right" vertical="center" wrapText="1"/>
      <protection/>
    </xf>
    <xf numFmtId="167" fontId="8" fillId="0" borderId="10" xfId="0" applyNumberFormat="1" applyFont="1" applyFill="1" applyBorder="1" applyAlignment="1" applyProtection="1">
      <alignment horizontal="right" vertical="center" wrapText="1"/>
      <protection/>
    </xf>
    <xf numFmtId="168" fontId="8" fillId="0" borderId="10" xfId="0" applyNumberFormat="1" applyFont="1" applyFill="1" applyBorder="1" applyAlignment="1" applyProtection="1">
      <alignment horizontal="right" vertical="center" wrapText="1"/>
      <protection/>
    </xf>
    <xf numFmtId="167" fontId="6" fillId="0" borderId="10" xfId="0" applyNumberFormat="1" applyFont="1" applyFill="1" applyBorder="1" applyAlignment="1" applyProtection="1">
      <alignment horizontal="right" vertical="center" wrapText="1"/>
      <protection/>
    </xf>
    <xf numFmtId="167" fontId="7" fillId="0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Fill="1" applyBorder="1" applyAlignment="1" applyProtection="1">
      <alignment horizontal="right" vertical="center" wrapText="1"/>
      <protection/>
    </xf>
    <xf numFmtId="168" fontId="7" fillId="0" borderId="10" xfId="0" applyNumberFormat="1" applyFont="1" applyFill="1" applyBorder="1" applyAlignment="1" applyProtection="1">
      <alignment horizontal="right" vertical="center" wrapText="1"/>
      <protection/>
    </xf>
    <xf numFmtId="166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7" fontId="17" fillId="0" borderId="10" xfId="0" applyNumberFormat="1" applyFont="1" applyFill="1" applyBorder="1" applyAlignment="1">
      <alignment horizontal="right" vertical="center"/>
    </xf>
    <xf numFmtId="167" fontId="17" fillId="35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Font="1" applyFill="1" applyBorder="1" applyAlignment="1">
      <alignment horizontal="justify" wrapText="1"/>
    </xf>
    <xf numFmtId="167" fontId="7" fillId="35" borderId="10" xfId="0" applyNumberFormat="1" applyFont="1" applyFill="1" applyBorder="1" applyAlignment="1" applyProtection="1">
      <alignment horizontal="right" vertical="center" wrapText="1"/>
      <protection/>
    </xf>
    <xf numFmtId="168" fontId="7" fillId="35" borderId="10" xfId="0" applyNumberFormat="1" applyFont="1" applyFill="1" applyBorder="1" applyAlignment="1" applyProtection="1">
      <alignment horizontal="right" vertical="center" wrapText="1"/>
      <protection/>
    </xf>
    <xf numFmtId="167" fontId="7" fillId="35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 applyProtection="1">
      <alignment horizontal="right" vertical="top"/>
      <protection locked="0"/>
    </xf>
    <xf numFmtId="14" fontId="7" fillId="35" borderId="10" xfId="0" applyNumberFormat="1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wrapText="1"/>
    </xf>
    <xf numFmtId="166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right" vertical="top"/>
      <protection/>
    </xf>
    <xf numFmtId="166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67" fontId="17" fillId="0" borderId="10" xfId="0" applyNumberFormat="1" applyFont="1" applyFill="1" applyBorder="1" applyAlignment="1">
      <alignment horizontal="right" vertical="center"/>
    </xf>
    <xf numFmtId="167" fontId="17" fillId="0" borderId="10" xfId="0" applyNumberFormat="1" applyFont="1" applyFill="1" applyBorder="1" applyAlignment="1" applyProtection="1">
      <alignment horizontal="right" vertical="center"/>
      <protection/>
    </xf>
    <xf numFmtId="168" fontId="17" fillId="0" borderId="10" xfId="0" applyNumberFormat="1" applyFont="1" applyFill="1" applyBorder="1" applyAlignment="1">
      <alignment horizontal="right" vertical="center"/>
    </xf>
    <xf numFmtId="167" fontId="1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top" wrapText="1"/>
    </xf>
    <xf numFmtId="167" fontId="8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67" fontId="15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7" fontId="1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/>
    </xf>
    <xf numFmtId="167" fontId="15" fillId="0" borderId="10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wrapText="1"/>
    </xf>
    <xf numFmtId="167" fontId="17" fillId="0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horizontal="right"/>
    </xf>
    <xf numFmtId="167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0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167" fontId="17" fillId="0" borderId="10" xfId="0" applyNumberFormat="1" applyFont="1" applyFill="1" applyBorder="1" applyAlignment="1" applyProtection="1">
      <alignment horizontal="right" vertical="center" wrapText="1"/>
      <protection/>
    </xf>
    <xf numFmtId="167" fontId="17" fillId="0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 applyProtection="1">
      <alignment horizontal="right" vertical="center"/>
      <protection/>
    </xf>
    <xf numFmtId="0" fontId="68" fillId="37" borderId="12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7" fontId="6" fillId="35" borderId="10" xfId="0" applyNumberFormat="1" applyFont="1" applyFill="1" applyBorder="1" applyAlignment="1">
      <alignment horizontal="right" vertical="center"/>
    </xf>
    <xf numFmtId="167" fontId="17" fillId="35" borderId="10" xfId="0" applyNumberFormat="1" applyFont="1" applyFill="1" applyBorder="1" applyAlignment="1">
      <alignment horizontal="right" vertical="center"/>
    </xf>
    <xf numFmtId="167" fontId="17" fillId="35" borderId="10" xfId="0" applyNumberFormat="1" applyFont="1" applyFill="1" applyBorder="1" applyAlignment="1" applyProtection="1">
      <alignment horizontal="right" vertical="center" wrapText="1"/>
      <protection/>
    </xf>
    <xf numFmtId="167" fontId="17" fillId="35" borderId="10" xfId="0" applyNumberFormat="1" applyFont="1" applyFill="1" applyBorder="1" applyAlignment="1">
      <alignment horizontal="right" vertical="center" wrapText="1"/>
    </xf>
    <xf numFmtId="167" fontId="21" fillId="35" borderId="10" xfId="0" applyNumberFormat="1" applyFont="1" applyFill="1" applyBorder="1" applyAlignment="1" applyProtection="1">
      <alignment horizontal="right" vertical="center" wrapText="1"/>
      <protection/>
    </xf>
    <xf numFmtId="167" fontId="24" fillId="35" borderId="10" xfId="0" applyNumberFormat="1" applyFont="1" applyFill="1" applyBorder="1" applyAlignment="1" applyProtection="1">
      <alignment horizontal="right" vertical="center" wrapText="1"/>
      <protection/>
    </xf>
    <xf numFmtId="167" fontId="8" fillId="35" borderId="10" xfId="0" applyNumberFormat="1" applyFont="1" applyFill="1" applyBorder="1" applyAlignment="1" applyProtection="1">
      <alignment horizontal="right" vertical="center" wrapText="1"/>
      <protection/>
    </xf>
    <xf numFmtId="168" fontId="8" fillId="35" borderId="10" xfId="0" applyNumberFormat="1" applyFont="1" applyFill="1" applyBorder="1" applyAlignment="1" applyProtection="1">
      <alignment horizontal="right" vertical="center" wrapText="1"/>
      <protection/>
    </xf>
    <xf numFmtId="167" fontId="8" fillId="35" borderId="10" xfId="0" applyNumberFormat="1" applyFont="1" applyFill="1" applyBorder="1" applyAlignment="1">
      <alignment horizontal="right" vertical="center"/>
    </xf>
    <xf numFmtId="49" fontId="6" fillId="35" borderId="10" xfId="0" applyNumberFormat="1" applyFont="1" applyFill="1" applyBorder="1" applyAlignment="1" applyProtection="1">
      <alignment horizontal="right" wrapText="1"/>
      <protection locked="0"/>
    </xf>
    <xf numFmtId="0" fontId="6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 applyProtection="1">
      <alignment horizontal="right" wrapText="1"/>
      <protection locked="0"/>
    </xf>
    <xf numFmtId="0" fontId="7" fillId="35" borderId="10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 applyProtection="1">
      <alignment horizontal="right" vertical="center"/>
      <protection locked="0"/>
    </xf>
    <xf numFmtId="0" fontId="6" fillId="35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applyProtection="1">
      <alignment horizontal="right" vertical="center" wrapText="1"/>
      <protection/>
    </xf>
    <xf numFmtId="49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NumberFormat="1" applyFont="1" applyFill="1" applyBorder="1" applyAlignment="1" applyProtection="1">
      <alignment vertical="center" wrapText="1"/>
      <protection/>
    </xf>
    <xf numFmtId="167" fontId="15" fillId="35" borderId="10" xfId="0" applyNumberFormat="1" applyFont="1" applyFill="1" applyBorder="1" applyAlignment="1" applyProtection="1">
      <alignment horizontal="right" vertical="center" wrapText="1"/>
      <protection/>
    </xf>
    <xf numFmtId="167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67" fontId="25" fillId="0" borderId="10" xfId="0" applyNumberFormat="1" applyFont="1" applyFill="1" applyBorder="1" applyAlignment="1" applyProtection="1">
      <alignment horizontal="right" vertical="center" wrapText="1"/>
      <protection/>
    </xf>
    <xf numFmtId="167" fontId="25" fillId="0" borderId="10" xfId="0" applyNumberFormat="1" applyFont="1" applyFill="1" applyBorder="1" applyAlignment="1">
      <alignment horizontal="right" vertical="center"/>
    </xf>
    <xf numFmtId="167" fontId="24" fillId="0" borderId="10" xfId="0" applyNumberFormat="1" applyFont="1" applyFill="1" applyBorder="1" applyAlignment="1" applyProtection="1">
      <alignment horizontal="right" vertical="center" wrapText="1"/>
      <protection/>
    </xf>
    <xf numFmtId="168" fontId="24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35" borderId="10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>
      <alignment vertical="center" wrapText="1"/>
    </xf>
    <xf numFmtId="167" fontId="21" fillId="35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 applyProtection="1">
      <alignment horizontal="right" vertical="center"/>
      <protection locked="0"/>
    </xf>
    <xf numFmtId="167" fontId="7" fillId="35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167" fontId="15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vertical="center" wrapText="1"/>
    </xf>
    <xf numFmtId="167" fontId="17" fillId="0" borderId="10" xfId="0" applyNumberFormat="1" applyFont="1" applyFill="1" applyBorder="1" applyAlignment="1">
      <alignment horizontal="right" vertical="center"/>
    </xf>
    <xf numFmtId="167" fontId="2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166" fontId="8" fillId="0" borderId="10" xfId="0" applyNumberFormat="1" applyFont="1" applyFill="1" applyBorder="1" applyAlignment="1" applyProtection="1">
      <alignment horizontal="left" vertical="top" wrapText="1"/>
      <protection/>
    </xf>
    <xf numFmtId="167" fontId="1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top" wrapText="1"/>
    </xf>
    <xf numFmtId="49" fontId="11" fillId="35" borderId="10" xfId="0" applyNumberFormat="1" applyFont="1" applyFill="1" applyBorder="1" applyAlignment="1" applyProtection="1">
      <alignment horizontal="right" vertical="top"/>
      <protection locked="0"/>
    </xf>
    <xf numFmtId="167" fontId="11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>
      <alignment horizontal="left" vertical="top" wrapText="1"/>
    </xf>
    <xf numFmtId="168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3"/>
  <sheetViews>
    <sheetView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" sqref="E15"/>
    </sheetView>
  </sheetViews>
  <sheetFormatPr defaultColWidth="9.125" defaultRowHeight="12.75"/>
  <cols>
    <col min="1" max="1" width="19.625" style="4" customWidth="1"/>
    <col min="2" max="2" width="113.125" style="2" customWidth="1"/>
    <col min="3" max="3" width="27.125" style="18" customWidth="1"/>
    <col min="4" max="4" width="23.00390625" style="18" customWidth="1"/>
    <col min="5" max="5" width="23.125" style="14" customWidth="1"/>
    <col min="6" max="6" width="17.625" style="20" customWidth="1"/>
    <col min="7" max="7" width="20.625" style="15" customWidth="1"/>
    <col min="8" max="8" width="19.625" style="13" customWidth="1"/>
    <col min="9" max="9" width="19.875" style="16" customWidth="1"/>
    <col min="10" max="10" width="17.375" style="4" customWidth="1"/>
    <col min="11" max="16384" width="9.125" style="1" customWidth="1"/>
  </cols>
  <sheetData>
    <row r="1" spans="1:10" s="5" customFormat="1" ht="27">
      <c r="A1" s="208" t="s">
        <v>459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26.25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10" t="s">
        <v>2</v>
      </c>
      <c r="B4" s="210" t="s">
        <v>3</v>
      </c>
      <c r="C4" s="209" t="s">
        <v>0</v>
      </c>
      <c r="D4" s="209"/>
      <c r="E4" s="209"/>
      <c r="F4" s="209"/>
      <c r="G4" s="209" t="s">
        <v>1</v>
      </c>
      <c r="H4" s="209"/>
      <c r="I4" s="209"/>
      <c r="J4" s="209"/>
    </row>
    <row r="5" spans="1:10" s="24" customFormat="1" ht="83.25" customHeight="1">
      <c r="A5" s="210"/>
      <c r="B5" s="210"/>
      <c r="C5" s="27" t="s">
        <v>460</v>
      </c>
      <c r="D5" s="27" t="s">
        <v>461</v>
      </c>
      <c r="E5" s="27" t="s">
        <v>73</v>
      </c>
      <c r="F5" s="156" t="s">
        <v>74</v>
      </c>
      <c r="G5" s="27" t="s">
        <v>460</v>
      </c>
      <c r="H5" s="27" t="s">
        <v>461</v>
      </c>
      <c r="I5" s="27" t="s">
        <v>73</v>
      </c>
      <c r="J5" s="23" t="s">
        <v>74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155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11" t="s">
        <v>441</v>
      </c>
      <c r="B7" s="211"/>
      <c r="C7" s="211"/>
      <c r="D7" s="211"/>
      <c r="E7" s="211"/>
      <c r="F7" s="211"/>
      <c r="G7" s="211"/>
      <c r="H7" s="211"/>
      <c r="I7" s="211"/>
      <c r="J7" s="211"/>
    </row>
    <row r="8" spans="1:10" s="21" customFormat="1" ht="20.25">
      <c r="A8" s="112">
        <v>10000000</v>
      </c>
      <c r="B8" s="113" t="s">
        <v>4</v>
      </c>
      <c r="C8" s="114">
        <f>C9+C20+C21+C28+C27</f>
        <v>2400890.82</v>
      </c>
      <c r="D8" s="114">
        <f>D9+D20+D21+D28</f>
        <v>2813482.9790000003</v>
      </c>
      <c r="E8" s="114">
        <f>E9+E20+E21+E28</f>
        <v>412592.88700000034</v>
      </c>
      <c r="F8" s="115">
        <f>D8/C8*100</f>
        <v>117.18496133031158</v>
      </c>
      <c r="G8" s="114">
        <f>G28+G48+G43+G19+G49</f>
        <v>901.4510000000001</v>
      </c>
      <c r="H8" s="114">
        <f>H28+H48+H43+H19</f>
        <v>695.526</v>
      </c>
      <c r="I8" s="114">
        <f>I28+I48+I43+I19</f>
        <v>-205.91700000000006</v>
      </c>
      <c r="J8" s="116">
        <f>J28+J48</f>
        <v>77.22995233130244</v>
      </c>
    </row>
    <row r="9" spans="1:10" s="5" customFormat="1" ht="18.75">
      <c r="A9" s="117">
        <v>11000000</v>
      </c>
      <c r="B9" s="88" t="s">
        <v>5</v>
      </c>
      <c r="C9" s="43">
        <f>C10+C17</f>
        <v>1591780.105</v>
      </c>
      <c r="D9" s="43">
        <f>D10+D17</f>
        <v>1884914.9160000002</v>
      </c>
      <c r="E9" s="118">
        <f aca="true" t="shared" si="0" ref="E9:E74">D9-C9</f>
        <v>293134.8110000002</v>
      </c>
      <c r="F9" s="107">
        <f aca="true" t="shared" si="1" ref="F9:F70">D9/C9*100</f>
        <v>118.41553428637684</v>
      </c>
      <c r="G9" s="43"/>
      <c r="H9" s="43"/>
      <c r="I9" s="114"/>
      <c r="J9" s="115"/>
    </row>
    <row r="10" spans="1:10" s="7" customFormat="1" ht="18.75">
      <c r="A10" s="117">
        <v>11010000</v>
      </c>
      <c r="B10" s="88" t="s">
        <v>51</v>
      </c>
      <c r="C10" s="118">
        <f>SUM(C11:C16)</f>
        <v>1590136.894</v>
      </c>
      <c r="D10" s="118">
        <f>SUM(D11:D16)</f>
        <v>1883954.2410000002</v>
      </c>
      <c r="E10" s="118">
        <f t="shared" si="0"/>
        <v>293817.34700000007</v>
      </c>
      <c r="F10" s="107">
        <f t="shared" si="1"/>
        <v>118.47748757409813</v>
      </c>
      <c r="G10" s="43"/>
      <c r="H10" s="43"/>
      <c r="I10" s="114"/>
      <c r="J10" s="115"/>
    </row>
    <row r="11" spans="1:10" s="7" customFormat="1" ht="50.25" customHeight="1">
      <c r="A11" s="117">
        <v>11010100</v>
      </c>
      <c r="B11" s="88" t="s">
        <v>199</v>
      </c>
      <c r="C11" s="43">
        <v>1324661.752</v>
      </c>
      <c r="D11" s="43">
        <v>1559718.837</v>
      </c>
      <c r="E11" s="118">
        <f t="shared" si="0"/>
        <v>235057.08499999996</v>
      </c>
      <c r="F11" s="107">
        <f t="shared" si="1"/>
        <v>117.74468724903593</v>
      </c>
      <c r="G11" s="43"/>
      <c r="H11" s="43"/>
      <c r="I11" s="114"/>
      <c r="J11" s="115"/>
    </row>
    <row r="12" spans="1:10" s="7" customFormat="1" ht="71.25" customHeight="1">
      <c r="A12" s="119">
        <v>11010200</v>
      </c>
      <c r="B12" s="88" t="s">
        <v>200</v>
      </c>
      <c r="C12" s="43">
        <v>221002.169</v>
      </c>
      <c r="D12" s="43">
        <v>262723.649</v>
      </c>
      <c r="E12" s="118">
        <f t="shared" si="0"/>
        <v>41721.47999999998</v>
      </c>
      <c r="F12" s="107">
        <f t="shared" si="1"/>
        <v>118.87831245674334</v>
      </c>
      <c r="G12" s="43"/>
      <c r="H12" s="43"/>
      <c r="I12" s="114"/>
      <c r="J12" s="115"/>
    </row>
    <row r="13" spans="1:10" s="7" customFormat="1" ht="46.5" customHeight="1">
      <c r="A13" s="119">
        <v>11010400</v>
      </c>
      <c r="B13" s="88" t="s">
        <v>201</v>
      </c>
      <c r="C13" s="43">
        <v>23677.51</v>
      </c>
      <c r="D13" s="43">
        <v>34833.027</v>
      </c>
      <c r="E13" s="118">
        <f t="shared" si="0"/>
        <v>11155.517000000003</v>
      </c>
      <c r="F13" s="107">
        <f t="shared" si="1"/>
        <v>147.1144009653042</v>
      </c>
      <c r="G13" s="43"/>
      <c r="H13" s="43"/>
      <c r="I13" s="114"/>
      <c r="J13" s="115"/>
    </row>
    <row r="14" spans="1:10" s="7" customFormat="1" ht="46.5" customHeight="1">
      <c r="A14" s="119">
        <v>11010500</v>
      </c>
      <c r="B14" s="88" t="s">
        <v>202</v>
      </c>
      <c r="C14" s="43">
        <v>20583.186</v>
      </c>
      <c r="D14" s="43">
        <v>26667.117</v>
      </c>
      <c r="E14" s="118">
        <f t="shared" si="0"/>
        <v>6083.930999999997</v>
      </c>
      <c r="F14" s="107">
        <f t="shared" si="1"/>
        <v>129.5577710855841</v>
      </c>
      <c r="G14" s="43"/>
      <c r="H14" s="43"/>
      <c r="I14" s="114"/>
      <c r="J14" s="115"/>
    </row>
    <row r="15" spans="1:10" s="7" customFormat="1" ht="34.5" customHeight="1">
      <c r="A15" s="119">
        <v>11010600</v>
      </c>
      <c r="B15" s="120" t="s">
        <v>445</v>
      </c>
      <c r="C15" s="43">
        <v>0.614</v>
      </c>
      <c r="D15" s="43"/>
      <c r="E15" s="118">
        <f t="shared" si="0"/>
        <v>-0.614</v>
      </c>
      <c r="F15" s="107">
        <f t="shared" si="1"/>
        <v>0</v>
      </c>
      <c r="G15" s="43"/>
      <c r="H15" s="43"/>
      <c r="I15" s="114"/>
      <c r="J15" s="115"/>
    </row>
    <row r="16" spans="1:10" s="7" customFormat="1" ht="66" customHeight="1">
      <c r="A16" s="119">
        <v>11010900</v>
      </c>
      <c r="B16" s="88" t="s">
        <v>203</v>
      </c>
      <c r="C16" s="43">
        <v>211.663</v>
      </c>
      <c r="D16" s="43">
        <v>11.611</v>
      </c>
      <c r="E16" s="118">
        <f t="shared" si="0"/>
        <v>-200.05200000000002</v>
      </c>
      <c r="F16" s="107">
        <f t="shared" si="1"/>
        <v>5.485606837283796</v>
      </c>
      <c r="G16" s="43"/>
      <c r="H16" s="43"/>
      <c r="I16" s="114"/>
      <c r="J16" s="115"/>
    </row>
    <row r="17" spans="1:10" s="7" customFormat="1" ht="18.75">
      <c r="A17" s="117">
        <v>11020000</v>
      </c>
      <c r="B17" s="88" t="s">
        <v>52</v>
      </c>
      <c r="C17" s="118">
        <f>C18</f>
        <v>1643.211</v>
      </c>
      <c r="D17" s="118">
        <f>D18</f>
        <v>960.675</v>
      </c>
      <c r="E17" s="118">
        <f t="shared" si="0"/>
        <v>-682.5360000000001</v>
      </c>
      <c r="F17" s="107">
        <f t="shared" si="1"/>
        <v>58.463277083709876</v>
      </c>
      <c r="G17" s="43"/>
      <c r="H17" s="43"/>
      <c r="I17" s="114"/>
      <c r="J17" s="115"/>
    </row>
    <row r="18" spans="1:10" s="7" customFormat="1" ht="18.75">
      <c r="A18" s="117">
        <v>11020200</v>
      </c>
      <c r="B18" s="88" t="s">
        <v>28</v>
      </c>
      <c r="C18" s="118">
        <v>1643.211</v>
      </c>
      <c r="D18" s="43">
        <v>960.675</v>
      </c>
      <c r="E18" s="118">
        <f t="shared" si="0"/>
        <v>-682.5360000000001</v>
      </c>
      <c r="F18" s="107">
        <f t="shared" si="1"/>
        <v>58.463277083709876</v>
      </c>
      <c r="G18" s="43"/>
      <c r="H18" s="43"/>
      <c r="I18" s="114"/>
      <c r="J18" s="115"/>
    </row>
    <row r="19" spans="1:10" s="7" customFormat="1" ht="18.75">
      <c r="A19" s="117">
        <v>12020000</v>
      </c>
      <c r="B19" s="121" t="s">
        <v>449</v>
      </c>
      <c r="C19" s="118"/>
      <c r="D19" s="43"/>
      <c r="E19" s="118"/>
      <c r="F19" s="107"/>
      <c r="G19" s="43">
        <v>1.339</v>
      </c>
      <c r="H19" s="43"/>
      <c r="I19" s="114">
        <f>H19-G19</f>
        <v>-1.339</v>
      </c>
      <c r="J19" s="115"/>
    </row>
    <row r="20" spans="1:10" s="7" customFormat="1" ht="21.75" customHeight="1">
      <c r="A20" s="122">
        <v>13000000</v>
      </c>
      <c r="B20" s="65" t="s">
        <v>362</v>
      </c>
      <c r="C20" s="118">
        <v>0.302</v>
      </c>
      <c r="D20" s="59">
        <v>16.455</v>
      </c>
      <c r="E20" s="118">
        <f t="shared" si="0"/>
        <v>16.153</v>
      </c>
      <c r="F20" s="107"/>
      <c r="G20" s="43"/>
      <c r="H20" s="43"/>
      <c r="I20" s="114"/>
      <c r="J20" s="107"/>
    </row>
    <row r="21" spans="1:10" s="7" customFormat="1" ht="18.75">
      <c r="A21" s="122" t="s">
        <v>53</v>
      </c>
      <c r="B21" s="88" t="s">
        <v>204</v>
      </c>
      <c r="C21" s="43">
        <f>C22+C24+C26</f>
        <v>212514.268</v>
      </c>
      <c r="D21" s="59">
        <f>D22+D24+D26</f>
        <v>196600.657</v>
      </c>
      <c r="E21" s="118">
        <f t="shared" si="0"/>
        <v>-15913.611000000004</v>
      </c>
      <c r="F21" s="107">
        <f t="shared" si="1"/>
        <v>92.51174467024491</v>
      </c>
      <c r="G21" s="43"/>
      <c r="H21" s="43"/>
      <c r="I21" s="114"/>
      <c r="J21" s="107"/>
    </row>
    <row r="22" spans="1:10" s="7" customFormat="1" ht="22.5" customHeight="1">
      <c r="A22" s="123" t="s">
        <v>104</v>
      </c>
      <c r="B22" s="88" t="s">
        <v>101</v>
      </c>
      <c r="C22" s="43">
        <f>C23</f>
        <v>19919.22</v>
      </c>
      <c r="D22" s="59">
        <f>D23</f>
        <v>17363.879</v>
      </c>
      <c r="E22" s="118">
        <f t="shared" si="0"/>
        <v>-2555.3410000000003</v>
      </c>
      <c r="F22" s="107">
        <f t="shared" si="1"/>
        <v>87.17148061018453</v>
      </c>
      <c r="G22" s="43"/>
      <c r="H22" s="43"/>
      <c r="I22" s="114"/>
      <c r="J22" s="107"/>
    </row>
    <row r="23" spans="1:10" s="7" customFormat="1" ht="18.75">
      <c r="A23" s="123" t="s">
        <v>105</v>
      </c>
      <c r="B23" s="88" t="s">
        <v>102</v>
      </c>
      <c r="C23" s="43">
        <v>19919.22</v>
      </c>
      <c r="D23" s="59">
        <v>17363.879</v>
      </c>
      <c r="E23" s="118">
        <f t="shared" si="0"/>
        <v>-2555.3410000000003</v>
      </c>
      <c r="F23" s="107">
        <f t="shared" si="1"/>
        <v>87.17148061018453</v>
      </c>
      <c r="G23" s="43"/>
      <c r="H23" s="43"/>
      <c r="I23" s="114"/>
      <c r="J23" s="107"/>
    </row>
    <row r="24" spans="1:10" s="7" customFormat="1" ht="18.75">
      <c r="A24" s="123" t="s">
        <v>368</v>
      </c>
      <c r="B24" s="88" t="s">
        <v>103</v>
      </c>
      <c r="C24" s="43">
        <f>C25</f>
        <v>81593.827</v>
      </c>
      <c r="D24" s="59">
        <f>D25</f>
        <v>71433.12</v>
      </c>
      <c r="E24" s="118">
        <f t="shared" si="0"/>
        <v>-10160.70700000001</v>
      </c>
      <c r="F24" s="107">
        <f t="shared" si="1"/>
        <v>87.54721113890147</v>
      </c>
      <c r="G24" s="43"/>
      <c r="H24" s="43"/>
      <c r="I24" s="114"/>
      <c r="J24" s="107"/>
    </row>
    <row r="25" spans="1:10" s="7" customFormat="1" ht="18.75">
      <c r="A25" s="123" t="s">
        <v>369</v>
      </c>
      <c r="B25" s="88" t="s">
        <v>102</v>
      </c>
      <c r="C25" s="43">
        <v>81593.827</v>
      </c>
      <c r="D25" s="59">
        <v>71433.12</v>
      </c>
      <c r="E25" s="118">
        <f t="shared" si="0"/>
        <v>-10160.70700000001</v>
      </c>
      <c r="F25" s="107">
        <f t="shared" si="1"/>
        <v>87.54721113890147</v>
      </c>
      <c r="G25" s="43"/>
      <c r="H25" s="43"/>
      <c r="I25" s="114"/>
      <c r="J25" s="107"/>
    </row>
    <row r="26" spans="1:10" s="7" customFormat="1" ht="37.5">
      <c r="A26" s="117" t="s">
        <v>370</v>
      </c>
      <c r="B26" s="88" t="s">
        <v>54</v>
      </c>
      <c r="C26" s="118">
        <v>111001.221</v>
      </c>
      <c r="D26" s="43">
        <v>107803.658</v>
      </c>
      <c r="E26" s="118">
        <f t="shared" si="0"/>
        <v>-3197.563000000009</v>
      </c>
      <c r="F26" s="107">
        <f t="shared" si="1"/>
        <v>97.1193442998253</v>
      </c>
      <c r="G26" s="43"/>
      <c r="H26" s="43"/>
      <c r="I26" s="114"/>
      <c r="J26" s="107"/>
    </row>
    <row r="27" spans="1:10" s="7" customFormat="1" ht="18.75">
      <c r="A27" s="117">
        <v>16010000</v>
      </c>
      <c r="B27" s="88" t="s">
        <v>444</v>
      </c>
      <c r="C27" s="118">
        <v>0.728</v>
      </c>
      <c r="D27" s="43"/>
      <c r="E27" s="118">
        <f t="shared" si="0"/>
        <v>-0.728</v>
      </c>
      <c r="F27" s="107">
        <f t="shared" si="1"/>
        <v>0</v>
      </c>
      <c r="G27" s="43"/>
      <c r="H27" s="43"/>
      <c r="I27" s="114"/>
      <c r="J27" s="107"/>
    </row>
    <row r="28" spans="1:10" s="5" customFormat="1" ht="18.75">
      <c r="A28" s="117">
        <v>18000000</v>
      </c>
      <c r="B28" s="88" t="s">
        <v>72</v>
      </c>
      <c r="C28" s="43">
        <f>C29+C40+C43+C44</f>
        <v>596595.4169999999</v>
      </c>
      <c r="D28" s="43">
        <f>D29+D40+D43+D44</f>
        <v>731950.951</v>
      </c>
      <c r="E28" s="118">
        <f t="shared" si="0"/>
        <v>135355.5340000001</v>
      </c>
      <c r="F28" s="107">
        <f t="shared" si="1"/>
        <v>122.68799426597006</v>
      </c>
      <c r="G28" s="43"/>
      <c r="H28" s="43"/>
      <c r="I28" s="118"/>
      <c r="J28" s="107"/>
    </row>
    <row r="29" spans="1:10" s="5" customFormat="1" ht="18.75">
      <c r="A29" s="117">
        <v>18010000</v>
      </c>
      <c r="B29" s="88" t="s">
        <v>454</v>
      </c>
      <c r="C29" s="43">
        <f>SUM(C30:C39)</f>
        <v>291776.46499999997</v>
      </c>
      <c r="D29" s="43">
        <f>SUM(D30:D39)</f>
        <v>342037.944</v>
      </c>
      <c r="E29" s="118">
        <f t="shared" si="0"/>
        <v>50261.47900000005</v>
      </c>
      <c r="F29" s="107">
        <f t="shared" si="1"/>
        <v>117.22602232500145</v>
      </c>
      <c r="G29" s="43"/>
      <c r="H29" s="43"/>
      <c r="I29" s="114"/>
      <c r="J29" s="107"/>
    </row>
    <row r="30" spans="1:10" s="5" customFormat="1" ht="37.5">
      <c r="A30" s="117" t="s">
        <v>371</v>
      </c>
      <c r="B30" s="88" t="s">
        <v>67</v>
      </c>
      <c r="C30" s="118">
        <v>412.446</v>
      </c>
      <c r="D30" s="43">
        <v>336.895</v>
      </c>
      <c r="E30" s="118">
        <f t="shared" si="0"/>
        <v>-75.55100000000004</v>
      </c>
      <c r="F30" s="107">
        <f t="shared" si="1"/>
        <v>81.68220809512033</v>
      </c>
      <c r="G30" s="43"/>
      <c r="H30" s="43"/>
      <c r="I30" s="114"/>
      <c r="J30" s="107"/>
    </row>
    <row r="31" spans="1:10" s="5" customFormat="1" ht="37.5">
      <c r="A31" s="124">
        <v>18010200</v>
      </c>
      <c r="B31" s="88" t="s">
        <v>68</v>
      </c>
      <c r="C31" s="118">
        <v>2110.534</v>
      </c>
      <c r="D31" s="43">
        <v>2292.146</v>
      </c>
      <c r="E31" s="118">
        <f t="shared" si="0"/>
        <v>181.61200000000008</v>
      </c>
      <c r="F31" s="107">
        <f t="shared" si="1"/>
        <v>108.60502602658852</v>
      </c>
      <c r="G31" s="43"/>
      <c r="H31" s="43"/>
      <c r="I31" s="114"/>
      <c r="J31" s="107"/>
    </row>
    <row r="32" spans="1:10" s="5" customFormat="1" ht="37.5">
      <c r="A32" s="117" t="s">
        <v>372</v>
      </c>
      <c r="B32" s="88" t="s">
        <v>55</v>
      </c>
      <c r="C32" s="118">
        <v>1270.847</v>
      </c>
      <c r="D32" s="43">
        <v>2627.854</v>
      </c>
      <c r="E32" s="118">
        <f t="shared" si="0"/>
        <v>1357.0069999999998</v>
      </c>
      <c r="F32" s="107" t="s">
        <v>472</v>
      </c>
      <c r="G32" s="43"/>
      <c r="H32" s="43"/>
      <c r="I32" s="114"/>
      <c r="J32" s="107"/>
    </row>
    <row r="33" spans="1:10" s="5" customFormat="1" ht="37.5">
      <c r="A33" s="117" t="s">
        <v>373</v>
      </c>
      <c r="B33" s="88" t="s">
        <v>56</v>
      </c>
      <c r="C33" s="118">
        <v>27263.212</v>
      </c>
      <c r="D33" s="43">
        <v>30842.78</v>
      </c>
      <c r="E33" s="118">
        <f t="shared" si="0"/>
        <v>3579.5679999999993</v>
      </c>
      <c r="F33" s="107">
        <f t="shared" si="1"/>
        <v>113.12966351873726</v>
      </c>
      <c r="G33" s="43"/>
      <c r="H33" s="43"/>
      <c r="I33" s="114"/>
      <c r="J33" s="107"/>
    </row>
    <row r="34" spans="1:10" s="5" customFormat="1" ht="18.75">
      <c r="A34" s="117" t="s">
        <v>374</v>
      </c>
      <c r="B34" s="88" t="s">
        <v>57</v>
      </c>
      <c r="C34" s="118">
        <v>71634.481</v>
      </c>
      <c r="D34" s="43">
        <v>107319.649</v>
      </c>
      <c r="E34" s="118">
        <f t="shared" si="0"/>
        <v>35685.168000000005</v>
      </c>
      <c r="F34" s="107">
        <f t="shared" si="1"/>
        <v>149.8156299896973</v>
      </c>
      <c r="G34" s="43"/>
      <c r="H34" s="43"/>
      <c r="I34" s="114"/>
      <c r="J34" s="107"/>
    </row>
    <row r="35" spans="1:10" s="5" customFormat="1" ht="18.75">
      <c r="A35" s="117" t="s">
        <v>375</v>
      </c>
      <c r="B35" s="88" t="s">
        <v>58</v>
      </c>
      <c r="C35" s="118">
        <v>153681.585</v>
      </c>
      <c r="D35" s="43">
        <v>164886.847</v>
      </c>
      <c r="E35" s="118">
        <f t="shared" si="0"/>
        <v>11205.262000000017</v>
      </c>
      <c r="F35" s="107">
        <f t="shared" si="1"/>
        <v>107.2912196994845</v>
      </c>
      <c r="G35" s="43"/>
      <c r="H35" s="43"/>
      <c r="I35" s="114"/>
      <c r="J35" s="107"/>
    </row>
    <row r="36" spans="1:10" s="5" customFormat="1" ht="18.75">
      <c r="A36" s="117" t="s">
        <v>376</v>
      </c>
      <c r="B36" s="88" t="s">
        <v>59</v>
      </c>
      <c r="C36" s="118">
        <v>4199.295</v>
      </c>
      <c r="D36" s="43">
        <v>3977.214</v>
      </c>
      <c r="E36" s="118">
        <f t="shared" si="0"/>
        <v>-222.08100000000013</v>
      </c>
      <c r="F36" s="107">
        <f t="shared" si="1"/>
        <v>94.71146942522495</v>
      </c>
      <c r="G36" s="43"/>
      <c r="H36" s="43"/>
      <c r="I36" s="114"/>
      <c r="J36" s="107"/>
    </row>
    <row r="37" spans="1:10" s="5" customFormat="1" ht="18.75">
      <c r="A37" s="117" t="s">
        <v>377</v>
      </c>
      <c r="B37" s="88" t="s">
        <v>60</v>
      </c>
      <c r="C37" s="118">
        <v>26820.431</v>
      </c>
      <c r="D37" s="43">
        <v>26842.833</v>
      </c>
      <c r="E37" s="118">
        <f t="shared" si="0"/>
        <v>22.401999999998225</v>
      </c>
      <c r="F37" s="107">
        <f t="shared" si="1"/>
        <v>100.08352587622473</v>
      </c>
      <c r="G37" s="43"/>
      <c r="H37" s="43"/>
      <c r="I37" s="114"/>
      <c r="J37" s="107"/>
    </row>
    <row r="38" spans="1:10" s="5" customFormat="1" ht="21.75" customHeight="1">
      <c r="A38" s="117">
        <v>18011000</v>
      </c>
      <c r="B38" s="88" t="s">
        <v>61</v>
      </c>
      <c r="C38" s="118">
        <v>3137.284</v>
      </c>
      <c r="D38" s="43">
        <v>1814.085</v>
      </c>
      <c r="E38" s="118">
        <f t="shared" si="0"/>
        <v>-1323.199</v>
      </c>
      <c r="F38" s="107">
        <f t="shared" si="1"/>
        <v>57.82342306275109</v>
      </c>
      <c r="G38" s="43"/>
      <c r="H38" s="43"/>
      <c r="I38" s="114"/>
      <c r="J38" s="107"/>
    </row>
    <row r="39" spans="1:10" s="5" customFormat="1" ht="18.75">
      <c r="A39" s="117" t="s">
        <v>378</v>
      </c>
      <c r="B39" s="88" t="s">
        <v>62</v>
      </c>
      <c r="C39" s="118">
        <v>1246.35</v>
      </c>
      <c r="D39" s="43">
        <v>1097.641</v>
      </c>
      <c r="E39" s="118">
        <f t="shared" si="0"/>
        <v>-148.70899999999983</v>
      </c>
      <c r="F39" s="107">
        <f t="shared" si="1"/>
        <v>88.0684398443455</v>
      </c>
      <c r="G39" s="43"/>
      <c r="H39" s="43"/>
      <c r="I39" s="114"/>
      <c r="J39" s="107"/>
    </row>
    <row r="40" spans="1:10" s="5" customFormat="1" ht="18.75">
      <c r="A40" s="117">
        <v>18030000</v>
      </c>
      <c r="B40" s="88" t="s">
        <v>63</v>
      </c>
      <c r="C40" s="118">
        <f>SUM(C41:C42)</f>
        <v>497.623</v>
      </c>
      <c r="D40" s="43">
        <f>SUM(D41:D42)</f>
        <v>1320.865</v>
      </c>
      <c r="E40" s="118">
        <f t="shared" si="0"/>
        <v>823.242</v>
      </c>
      <c r="F40" s="107" t="s">
        <v>470</v>
      </c>
      <c r="G40" s="43"/>
      <c r="H40" s="43"/>
      <c r="I40" s="114"/>
      <c r="J40" s="107"/>
    </row>
    <row r="41" spans="1:10" s="5" customFormat="1" ht="18.75">
      <c r="A41" s="117">
        <v>18030100</v>
      </c>
      <c r="B41" s="88" t="s">
        <v>205</v>
      </c>
      <c r="C41" s="118">
        <v>269.938</v>
      </c>
      <c r="D41" s="43">
        <v>823.417</v>
      </c>
      <c r="E41" s="118">
        <f t="shared" si="0"/>
        <v>553.479</v>
      </c>
      <c r="F41" s="107" t="s">
        <v>428</v>
      </c>
      <c r="G41" s="43"/>
      <c r="H41" s="43"/>
      <c r="I41" s="114"/>
      <c r="J41" s="107"/>
    </row>
    <row r="42" spans="1:10" s="5" customFormat="1" ht="18.75">
      <c r="A42" s="117">
        <v>18030200</v>
      </c>
      <c r="B42" s="88" t="s">
        <v>206</v>
      </c>
      <c r="C42" s="118">
        <v>227.685</v>
      </c>
      <c r="D42" s="43">
        <v>497.448</v>
      </c>
      <c r="E42" s="118">
        <f t="shared" si="0"/>
        <v>269.763</v>
      </c>
      <c r="F42" s="107" t="s">
        <v>471</v>
      </c>
      <c r="G42" s="43"/>
      <c r="H42" s="43"/>
      <c r="I42" s="114"/>
      <c r="J42" s="107"/>
    </row>
    <row r="43" spans="1:10" s="5" customFormat="1" ht="50.25" customHeight="1">
      <c r="A43" s="117">
        <v>18040000</v>
      </c>
      <c r="B43" s="88" t="s">
        <v>71</v>
      </c>
      <c r="C43" s="118">
        <v>-7.206</v>
      </c>
      <c r="D43" s="43">
        <v>4.379</v>
      </c>
      <c r="E43" s="118">
        <f t="shared" si="0"/>
        <v>11.585</v>
      </c>
      <c r="F43" s="107">
        <f t="shared" si="1"/>
        <v>-60.76880377463224</v>
      </c>
      <c r="G43" s="43">
        <v>-0.487</v>
      </c>
      <c r="H43" s="43"/>
      <c r="I43" s="118">
        <f>H43-G43</f>
        <v>0.487</v>
      </c>
      <c r="J43" s="107"/>
    </row>
    <row r="44" spans="1:10" s="5" customFormat="1" ht="24" customHeight="1">
      <c r="A44" s="117">
        <v>18050000</v>
      </c>
      <c r="B44" s="88" t="s">
        <v>29</v>
      </c>
      <c r="C44" s="118">
        <f>C45+C46+C47</f>
        <v>304328.535</v>
      </c>
      <c r="D44" s="43">
        <f>D45+D46+D47</f>
        <v>388587.763</v>
      </c>
      <c r="E44" s="118">
        <f t="shared" si="0"/>
        <v>84259.228</v>
      </c>
      <c r="F44" s="107">
        <f t="shared" si="1"/>
        <v>127.68692985033428</v>
      </c>
      <c r="G44" s="43"/>
      <c r="H44" s="43"/>
      <c r="I44" s="114"/>
      <c r="J44" s="115"/>
    </row>
    <row r="45" spans="1:10" s="5" customFormat="1" ht="18.75">
      <c r="A45" s="117">
        <v>18050300</v>
      </c>
      <c r="B45" s="88" t="s">
        <v>207</v>
      </c>
      <c r="C45" s="118">
        <v>68182.353</v>
      </c>
      <c r="D45" s="43">
        <v>79407.499</v>
      </c>
      <c r="E45" s="118">
        <f t="shared" si="0"/>
        <v>11225.145999999993</v>
      </c>
      <c r="F45" s="107">
        <f t="shared" si="1"/>
        <v>116.46341832761328</v>
      </c>
      <c r="G45" s="43"/>
      <c r="H45" s="43"/>
      <c r="I45" s="114"/>
      <c r="J45" s="115"/>
    </row>
    <row r="46" spans="1:10" s="5" customFormat="1" ht="18.75">
      <c r="A46" s="117">
        <v>18050400</v>
      </c>
      <c r="B46" s="88" t="s">
        <v>208</v>
      </c>
      <c r="C46" s="118">
        <v>236145.583</v>
      </c>
      <c r="D46" s="43">
        <v>309179.519</v>
      </c>
      <c r="E46" s="118">
        <f t="shared" si="0"/>
        <v>73033.93599999996</v>
      </c>
      <c r="F46" s="107">
        <f t="shared" si="1"/>
        <v>130.92750458093468</v>
      </c>
      <c r="G46" s="43"/>
      <c r="H46" s="43"/>
      <c r="I46" s="114"/>
      <c r="J46" s="115"/>
    </row>
    <row r="47" spans="1:10" s="22" customFormat="1" ht="56.25">
      <c r="A47" s="117">
        <v>18050500</v>
      </c>
      <c r="B47" s="88" t="s">
        <v>216</v>
      </c>
      <c r="C47" s="118">
        <v>0.599</v>
      </c>
      <c r="D47" s="43">
        <v>0.745</v>
      </c>
      <c r="E47" s="118">
        <f t="shared" si="0"/>
        <v>0.14600000000000002</v>
      </c>
      <c r="F47" s="107">
        <f t="shared" si="1"/>
        <v>124.37395659432389</v>
      </c>
      <c r="G47" s="43"/>
      <c r="H47" s="43"/>
      <c r="I47" s="114"/>
      <c r="J47" s="115"/>
    </row>
    <row r="48" spans="1:10" s="5" customFormat="1" ht="18.75">
      <c r="A48" s="117">
        <v>19010000</v>
      </c>
      <c r="B48" s="88" t="s">
        <v>86</v>
      </c>
      <c r="C48" s="43"/>
      <c r="D48" s="43"/>
      <c r="E48" s="118"/>
      <c r="F48" s="107"/>
      <c r="G48" s="43">
        <v>900.591</v>
      </c>
      <c r="H48" s="43">
        <v>695.526</v>
      </c>
      <c r="I48" s="118">
        <f>H48-G48</f>
        <v>-205.06500000000005</v>
      </c>
      <c r="J48" s="107">
        <f>H48/G48*100</f>
        <v>77.22995233130244</v>
      </c>
    </row>
    <row r="49" spans="1:10" s="5" customFormat="1" ht="18.75">
      <c r="A49" s="117">
        <v>19050000</v>
      </c>
      <c r="B49" s="121" t="s">
        <v>450</v>
      </c>
      <c r="C49" s="43"/>
      <c r="D49" s="43"/>
      <c r="E49" s="118"/>
      <c r="F49" s="107"/>
      <c r="G49" s="43">
        <v>0.008</v>
      </c>
      <c r="H49" s="43"/>
      <c r="I49" s="118">
        <f>H49-G49</f>
        <v>-0.008</v>
      </c>
      <c r="J49" s="107"/>
    </row>
    <row r="50" spans="1:10" s="5" customFormat="1" ht="21" customHeight="1">
      <c r="A50" s="112">
        <v>20000000</v>
      </c>
      <c r="B50" s="125" t="s">
        <v>6</v>
      </c>
      <c r="C50" s="114">
        <f>C51+C60+C71</f>
        <v>72402.70399999998</v>
      </c>
      <c r="D50" s="114">
        <f>D51+D60+D71</f>
        <v>52116.569</v>
      </c>
      <c r="E50" s="114">
        <f t="shared" si="0"/>
        <v>-20286.13499999998</v>
      </c>
      <c r="F50" s="115">
        <f t="shared" si="1"/>
        <v>71.98152295527528</v>
      </c>
      <c r="G50" s="114">
        <f>G71+G81</f>
        <v>101047.17</v>
      </c>
      <c r="H50" s="114">
        <f>H71+H81</f>
        <v>89093.765</v>
      </c>
      <c r="I50" s="114">
        <f>H50-G50</f>
        <v>-11953.404999999999</v>
      </c>
      <c r="J50" s="115">
        <f>H50/G50*100</f>
        <v>88.17047028630293</v>
      </c>
    </row>
    <row r="51" spans="1:10" s="5" customFormat="1" ht="18.75">
      <c r="A51" s="117">
        <v>21000000</v>
      </c>
      <c r="B51" s="88" t="s">
        <v>7</v>
      </c>
      <c r="C51" s="43">
        <f>C52+C54+C53</f>
        <v>25117.246</v>
      </c>
      <c r="D51" s="43">
        <f>D52+D54</f>
        <v>4601</v>
      </c>
      <c r="E51" s="118">
        <f t="shared" si="0"/>
        <v>-20516.246</v>
      </c>
      <c r="F51" s="107">
        <f t="shared" si="1"/>
        <v>18.318091083711966</v>
      </c>
      <c r="G51" s="43"/>
      <c r="H51" s="43"/>
      <c r="I51" s="114"/>
      <c r="J51" s="115"/>
    </row>
    <row r="52" spans="1:10" s="5" customFormat="1" ht="37.5">
      <c r="A52" s="117">
        <v>21010300</v>
      </c>
      <c r="B52" s="126" t="s">
        <v>192</v>
      </c>
      <c r="C52" s="118">
        <v>31.253</v>
      </c>
      <c r="D52" s="43">
        <v>13.567</v>
      </c>
      <c r="E52" s="118">
        <f t="shared" si="0"/>
        <v>-17.686</v>
      </c>
      <c r="F52" s="107">
        <f t="shared" si="1"/>
        <v>43.410232617668704</v>
      </c>
      <c r="G52" s="43"/>
      <c r="H52" s="43"/>
      <c r="I52" s="114"/>
      <c r="J52" s="115"/>
    </row>
    <row r="53" spans="1:10" s="5" customFormat="1" ht="18.75">
      <c r="A53" s="117">
        <v>21050000</v>
      </c>
      <c r="B53" s="126" t="s">
        <v>430</v>
      </c>
      <c r="C53" s="118">
        <v>21410.959</v>
      </c>
      <c r="D53" s="43"/>
      <c r="E53" s="118">
        <f t="shared" si="0"/>
        <v>-21410.959</v>
      </c>
      <c r="F53" s="107"/>
      <c r="G53" s="43"/>
      <c r="H53" s="43"/>
      <c r="I53" s="114"/>
      <c r="J53" s="115"/>
    </row>
    <row r="54" spans="1:10" s="5" customFormat="1" ht="18.75">
      <c r="A54" s="117">
        <v>21080000</v>
      </c>
      <c r="B54" s="88" t="s">
        <v>8</v>
      </c>
      <c r="C54" s="118">
        <f>SUM(C55:C59)</f>
        <v>3675.034</v>
      </c>
      <c r="D54" s="43">
        <f>SUM(D55:D59)</f>
        <v>4587.433</v>
      </c>
      <c r="E54" s="118">
        <f t="shared" si="0"/>
        <v>912.3989999999999</v>
      </c>
      <c r="F54" s="107">
        <f t="shared" si="1"/>
        <v>124.82695398192234</v>
      </c>
      <c r="G54" s="43"/>
      <c r="H54" s="43"/>
      <c r="I54" s="114"/>
      <c r="J54" s="115"/>
    </row>
    <row r="55" spans="1:10" s="5" customFormat="1" ht="18.75">
      <c r="A55" s="117">
        <v>21080500</v>
      </c>
      <c r="B55" s="88" t="s">
        <v>8</v>
      </c>
      <c r="C55" s="118">
        <v>86.646</v>
      </c>
      <c r="D55" s="43">
        <v>218.031</v>
      </c>
      <c r="E55" s="118">
        <f t="shared" si="0"/>
        <v>131.385</v>
      </c>
      <c r="F55" s="107" t="s">
        <v>473</v>
      </c>
      <c r="G55" s="43"/>
      <c r="H55" s="43"/>
      <c r="I55" s="114"/>
      <c r="J55" s="115"/>
    </row>
    <row r="56" spans="1:10" s="5" customFormat="1" ht="54" customHeight="1">
      <c r="A56" s="117">
        <v>21080900</v>
      </c>
      <c r="B56" s="65" t="s">
        <v>70</v>
      </c>
      <c r="C56" s="118">
        <v>26.29</v>
      </c>
      <c r="D56" s="43">
        <v>0.147</v>
      </c>
      <c r="E56" s="118">
        <f t="shared" si="0"/>
        <v>-26.143</v>
      </c>
      <c r="F56" s="107">
        <f t="shared" si="1"/>
        <v>0.5591479650057056</v>
      </c>
      <c r="G56" s="43"/>
      <c r="H56" s="43"/>
      <c r="I56" s="114"/>
      <c r="J56" s="115"/>
    </row>
    <row r="57" spans="1:10" s="5" customFormat="1" ht="18.75">
      <c r="A57" s="117">
        <v>21081100</v>
      </c>
      <c r="B57" s="88" t="s">
        <v>9</v>
      </c>
      <c r="C57" s="118">
        <v>918.88</v>
      </c>
      <c r="D57" s="43">
        <v>1056.725</v>
      </c>
      <c r="E57" s="118">
        <f t="shared" si="0"/>
        <v>137.8449999999999</v>
      </c>
      <c r="F57" s="107">
        <f t="shared" si="1"/>
        <v>115.00141476580184</v>
      </c>
      <c r="G57" s="43"/>
      <c r="H57" s="43"/>
      <c r="I57" s="114"/>
      <c r="J57" s="115"/>
    </row>
    <row r="58" spans="1:10" s="5" customFormat="1" ht="37.5">
      <c r="A58" s="117">
        <v>21081500</v>
      </c>
      <c r="B58" s="65" t="s">
        <v>69</v>
      </c>
      <c r="C58" s="118">
        <v>2015.459</v>
      </c>
      <c r="D58" s="43">
        <v>1907.178</v>
      </c>
      <c r="E58" s="118">
        <f t="shared" si="0"/>
        <v>-108.28099999999995</v>
      </c>
      <c r="F58" s="107">
        <f t="shared" si="1"/>
        <v>94.62747691716875</v>
      </c>
      <c r="G58" s="43"/>
      <c r="H58" s="43"/>
      <c r="I58" s="114"/>
      <c r="J58" s="115"/>
    </row>
    <row r="59" spans="1:10" s="5" customFormat="1" ht="34.5" customHeight="1">
      <c r="A59" s="117">
        <v>21081700</v>
      </c>
      <c r="B59" s="65" t="s">
        <v>363</v>
      </c>
      <c r="C59" s="118">
        <v>627.759</v>
      </c>
      <c r="D59" s="43">
        <v>1405.352</v>
      </c>
      <c r="E59" s="118">
        <f t="shared" si="0"/>
        <v>777.5930000000001</v>
      </c>
      <c r="F59" s="107" t="s">
        <v>474</v>
      </c>
      <c r="G59" s="43"/>
      <c r="H59" s="43"/>
      <c r="I59" s="114"/>
      <c r="J59" s="115"/>
    </row>
    <row r="60" spans="1:10" s="5" customFormat="1" ht="18.75">
      <c r="A60" s="117">
        <v>22000000</v>
      </c>
      <c r="B60" s="88" t="s">
        <v>37</v>
      </c>
      <c r="C60" s="43">
        <f>C61+C66+C67</f>
        <v>41665.698</v>
      </c>
      <c r="D60" s="43">
        <f>D61+D66+D67</f>
        <v>38132.223</v>
      </c>
      <c r="E60" s="118">
        <f t="shared" si="0"/>
        <v>-3533.4749999999985</v>
      </c>
      <c r="F60" s="107">
        <f t="shared" si="1"/>
        <v>91.51946284447222</v>
      </c>
      <c r="G60" s="43"/>
      <c r="H60" s="43"/>
      <c r="I60" s="114"/>
      <c r="J60" s="115"/>
    </row>
    <row r="61" spans="1:10" s="5" customFormat="1" ht="18.75">
      <c r="A61" s="117" t="s">
        <v>379</v>
      </c>
      <c r="B61" s="88" t="s">
        <v>64</v>
      </c>
      <c r="C61" s="43">
        <f>C62+C63+C64+C65</f>
        <v>30288.079999999998</v>
      </c>
      <c r="D61" s="43">
        <f>SUM(D62:D65)</f>
        <v>24756.780999999995</v>
      </c>
      <c r="E61" s="118">
        <f t="shared" si="0"/>
        <v>-5531.299000000003</v>
      </c>
      <c r="F61" s="107">
        <f t="shared" si="1"/>
        <v>81.737703413356</v>
      </c>
      <c r="G61" s="43"/>
      <c r="H61" s="43"/>
      <c r="I61" s="114"/>
      <c r="J61" s="115"/>
    </row>
    <row r="62" spans="1:10" s="5" customFormat="1" ht="37.5">
      <c r="A62" s="117">
        <v>22010300</v>
      </c>
      <c r="B62" s="65" t="s">
        <v>76</v>
      </c>
      <c r="C62" s="118">
        <v>1437.762</v>
      </c>
      <c r="D62" s="43">
        <v>1264.385</v>
      </c>
      <c r="E62" s="118">
        <f t="shared" si="0"/>
        <v>-173.37699999999995</v>
      </c>
      <c r="F62" s="107">
        <f t="shared" si="1"/>
        <v>87.9411891536986</v>
      </c>
      <c r="G62" s="43"/>
      <c r="H62" s="43"/>
      <c r="I62" s="114"/>
      <c r="J62" s="115"/>
    </row>
    <row r="63" spans="1:10" s="5" customFormat="1" ht="18.75">
      <c r="A63" s="117" t="s">
        <v>380</v>
      </c>
      <c r="B63" s="88" t="s">
        <v>65</v>
      </c>
      <c r="C63" s="118">
        <v>28097.608</v>
      </c>
      <c r="D63" s="43">
        <v>22697.125</v>
      </c>
      <c r="E63" s="118">
        <f t="shared" si="0"/>
        <v>-5400.483</v>
      </c>
      <c r="F63" s="107">
        <f t="shared" si="1"/>
        <v>80.77956315712</v>
      </c>
      <c r="G63" s="43"/>
      <c r="H63" s="43"/>
      <c r="I63" s="114"/>
      <c r="J63" s="115"/>
    </row>
    <row r="64" spans="1:10" s="5" customFormat="1" ht="37.5">
      <c r="A64" s="117">
        <v>22012600</v>
      </c>
      <c r="B64" s="65" t="s">
        <v>75</v>
      </c>
      <c r="C64" s="118">
        <v>705.976</v>
      </c>
      <c r="D64" s="43">
        <v>753.081</v>
      </c>
      <c r="E64" s="118">
        <f t="shared" si="0"/>
        <v>47.10500000000002</v>
      </c>
      <c r="F64" s="107">
        <f t="shared" si="1"/>
        <v>106.67232313846364</v>
      </c>
      <c r="G64" s="43"/>
      <c r="H64" s="43"/>
      <c r="I64" s="114"/>
      <c r="J64" s="115"/>
    </row>
    <row r="65" spans="1:10" s="5" customFormat="1" ht="75">
      <c r="A65" s="117">
        <v>22012900</v>
      </c>
      <c r="B65" s="65" t="s">
        <v>391</v>
      </c>
      <c r="C65" s="118">
        <v>46.734</v>
      </c>
      <c r="D65" s="43">
        <v>42.19</v>
      </c>
      <c r="E65" s="118">
        <f t="shared" si="0"/>
        <v>-4.544000000000004</v>
      </c>
      <c r="F65" s="107">
        <f t="shared" si="1"/>
        <v>90.27688620704411</v>
      </c>
      <c r="G65" s="43"/>
      <c r="H65" s="43"/>
      <c r="I65" s="114"/>
      <c r="J65" s="115"/>
    </row>
    <row r="66" spans="1:10" s="5" customFormat="1" ht="37.5">
      <c r="A66" s="117">
        <v>22080400</v>
      </c>
      <c r="B66" s="88" t="s">
        <v>193</v>
      </c>
      <c r="C66" s="118">
        <v>10825.219</v>
      </c>
      <c r="D66" s="43">
        <v>12965.777</v>
      </c>
      <c r="E66" s="118">
        <f t="shared" si="0"/>
        <v>2140.558000000001</v>
      </c>
      <c r="F66" s="107">
        <f t="shared" si="1"/>
        <v>119.77380780933855</v>
      </c>
      <c r="G66" s="43"/>
      <c r="H66" s="43"/>
      <c r="I66" s="114"/>
      <c r="J66" s="115"/>
    </row>
    <row r="67" spans="1:10" s="5" customFormat="1" ht="18.75">
      <c r="A67" s="117">
        <v>22090000</v>
      </c>
      <c r="B67" s="88" t="s">
        <v>10</v>
      </c>
      <c r="C67" s="118">
        <f>SUM(C68:C70)</f>
        <v>552.399</v>
      </c>
      <c r="D67" s="118">
        <f>SUM(D68:D70)</f>
        <v>409.665</v>
      </c>
      <c r="E67" s="118">
        <f t="shared" si="0"/>
        <v>-142.73399999999998</v>
      </c>
      <c r="F67" s="107">
        <f t="shared" si="1"/>
        <v>74.16106835819761</v>
      </c>
      <c r="G67" s="43"/>
      <c r="H67" s="43"/>
      <c r="I67" s="114"/>
      <c r="J67" s="115"/>
    </row>
    <row r="68" spans="1:10" s="5" customFormat="1" ht="37.5">
      <c r="A68" s="117">
        <v>22090100</v>
      </c>
      <c r="B68" s="88" t="s">
        <v>209</v>
      </c>
      <c r="C68" s="118">
        <v>295.87</v>
      </c>
      <c r="D68" s="43">
        <v>163.632</v>
      </c>
      <c r="E68" s="118">
        <f t="shared" si="0"/>
        <v>-132.238</v>
      </c>
      <c r="F68" s="107">
        <f t="shared" si="1"/>
        <v>55.30537060195356</v>
      </c>
      <c r="G68" s="43"/>
      <c r="H68" s="43"/>
      <c r="I68" s="114"/>
      <c r="J68" s="115"/>
    </row>
    <row r="69" spans="1:10" s="5" customFormat="1" ht="18.75">
      <c r="A69" s="117">
        <v>22090200</v>
      </c>
      <c r="B69" s="88" t="s">
        <v>210</v>
      </c>
      <c r="C69" s="118">
        <v>10.282</v>
      </c>
      <c r="D69" s="43">
        <v>9.066</v>
      </c>
      <c r="E69" s="118">
        <f t="shared" si="0"/>
        <v>-1.2159999999999993</v>
      </c>
      <c r="F69" s="107">
        <f t="shared" si="1"/>
        <v>88.17350709978604</v>
      </c>
      <c r="G69" s="43"/>
      <c r="H69" s="43"/>
      <c r="I69" s="114"/>
      <c r="J69" s="115"/>
    </row>
    <row r="70" spans="1:10" s="5" customFormat="1" ht="37.5">
      <c r="A70" s="117">
        <v>22090400</v>
      </c>
      <c r="B70" s="88" t="s">
        <v>211</v>
      </c>
      <c r="C70" s="118">
        <v>246.247</v>
      </c>
      <c r="D70" s="43">
        <v>236.967</v>
      </c>
      <c r="E70" s="118">
        <f t="shared" si="0"/>
        <v>-9.280000000000001</v>
      </c>
      <c r="F70" s="107">
        <f t="shared" si="1"/>
        <v>96.23142616965892</v>
      </c>
      <c r="G70" s="43"/>
      <c r="H70" s="43"/>
      <c r="I70" s="114"/>
      <c r="J70" s="115"/>
    </row>
    <row r="71" spans="1:10" s="5" customFormat="1" ht="18" customHeight="1">
      <c r="A71" s="117">
        <v>24000000</v>
      </c>
      <c r="B71" s="88" t="s">
        <v>11</v>
      </c>
      <c r="C71" s="43">
        <f>SUM(C72:C73)</f>
        <v>5619.76</v>
      </c>
      <c r="D71" s="43">
        <f>D73</f>
        <v>9383.346000000001</v>
      </c>
      <c r="E71" s="118">
        <f t="shared" si="0"/>
        <v>3763.586000000001</v>
      </c>
      <c r="F71" s="107" t="s">
        <v>479</v>
      </c>
      <c r="G71" s="43">
        <f>G73+G79+G80</f>
        <v>12638.121</v>
      </c>
      <c r="H71" s="43">
        <f>H77+H79+H80</f>
        <v>5352.103</v>
      </c>
      <c r="I71" s="118">
        <f>H71-G71</f>
        <v>-7286.017999999999</v>
      </c>
      <c r="J71" s="107">
        <f>H71/G71*100</f>
        <v>42.3488824011101</v>
      </c>
    </row>
    <row r="72" spans="1:10" s="5" customFormat="1" ht="36" customHeight="1">
      <c r="A72" s="117">
        <v>24030000</v>
      </c>
      <c r="B72" s="88" t="s">
        <v>440</v>
      </c>
      <c r="C72" s="43">
        <v>0.042</v>
      </c>
      <c r="D72" s="43"/>
      <c r="E72" s="118">
        <f t="shared" si="0"/>
        <v>-0.042</v>
      </c>
      <c r="F72" s="107"/>
      <c r="G72" s="43"/>
      <c r="H72" s="43"/>
      <c r="I72" s="118"/>
      <c r="J72" s="107"/>
    </row>
    <row r="73" spans="1:10" s="5" customFormat="1" ht="18.75">
      <c r="A73" s="117">
        <v>24060000</v>
      </c>
      <c r="B73" s="88" t="s">
        <v>8</v>
      </c>
      <c r="C73" s="43">
        <f>C74+C78+C76</f>
        <v>5619.718</v>
      </c>
      <c r="D73" s="43">
        <f>D74+D75+D76+D78</f>
        <v>9383.346000000001</v>
      </c>
      <c r="E73" s="118">
        <f t="shared" si="0"/>
        <v>3763.6280000000015</v>
      </c>
      <c r="F73" s="107" t="s">
        <v>479</v>
      </c>
      <c r="G73" s="43">
        <f>G77</f>
        <v>2048.786</v>
      </c>
      <c r="H73" s="43">
        <f>H77</f>
        <v>1515.382</v>
      </c>
      <c r="I73" s="118">
        <f>H73-G73</f>
        <v>-533.404</v>
      </c>
      <c r="J73" s="107">
        <f>H73/G73*100</f>
        <v>73.9648748087892</v>
      </c>
    </row>
    <row r="74" spans="1:10" s="5" customFormat="1" ht="18.75">
      <c r="A74" s="117">
        <v>24060300</v>
      </c>
      <c r="B74" s="88" t="s">
        <v>8</v>
      </c>
      <c r="C74" s="118">
        <v>4674.407</v>
      </c>
      <c r="D74" s="43">
        <v>7791.737</v>
      </c>
      <c r="E74" s="118">
        <f t="shared" si="0"/>
        <v>3117.33</v>
      </c>
      <c r="F74" s="107" t="s">
        <v>479</v>
      </c>
      <c r="G74" s="43"/>
      <c r="H74" s="43"/>
      <c r="I74" s="114"/>
      <c r="J74" s="107"/>
    </row>
    <row r="75" spans="1:10" s="5" customFormat="1" ht="18.75">
      <c r="A75" s="117">
        <v>24060600</v>
      </c>
      <c r="B75" s="121" t="s">
        <v>446</v>
      </c>
      <c r="C75" s="118"/>
      <c r="D75" s="43">
        <v>0.136</v>
      </c>
      <c r="E75" s="118">
        <f aca="true" t="shared" si="2" ref="E75:E118">D75-C75</f>
        <v>0.136</v>
      </c>
      <c r="F75" s="107"/>
      <c r="G75" s="43"/>
      <c r="H75" s="43"/>
      <c r="I75" s="114"/>
      <c r="J75" s="107"/>
    </row>
    <row r="76" spans="1:10" s="5" customFormat="1" ht="37.5">
      <c r="A76" s="117">
        <v>24061900</v>
      </c>
      <c r="B76" s="88" t="s">
        <v>439</v>
      </c>
      <c r="C76" s="118">
        <v>799</v>
      </c>
      <c r="D76" s="43">
        <v>145.8</v>
      </c>
      <c r="E76" s="118">
        <f t="shared" si="2"/>
        <v>-653.2</v>
      </c>
      <c r="F76" s="107">
        <f aca="true" t="shared" si="3" ref="F76:F118">D76/C76*100</f>
        <v>18.247809762202756</v>
      </c>
      <c r="G76" s="43"/>
      <c r="H76" s="43"/>
      <c r="I76" s="114"/>
      <c r="J76" s="107"/>
    </row>
    <row r="77" spans="1:10" s="5" customFormat="1" ht="37.5">
      <c r="A77" s="117">
        <v>24062100</v>
      </c>
      <c r="B77" s="88" t="s">
        <v>30</v>
      </c>
      <c r="C77" s="118"/>
      <c r="D77" s="43"/>
      <c r="E77" s="118"/>
      <c r="F77" s="107"/>
      <c r="G77" s="43">
        <v>2048.786</v>
      </c>
      <c r="H77" s="43">
        <v>1515.382</v>
      </c>
      <c r="I77" s="118">
        <f>H77-G77</f>
        <v>-533.404</v>
      </c>
      <c r="J77" s="107">
        <f>H77/G77*100</f>
        <v>73.9648748087892</v>
      </c>
    </row>
    <row r="78" spans="1:10" s="5" customFormat="1" ht="131.25">
      <c r="A78" s="117">
        <v>24062200</v>
      </c>
      <c r="B78" s="127" t="s">
        <v>214</v>
      </c>
      <c r="C78" s="118">
        <v>146.311</v>
      </c>
      <c r="D78" s="43">
        <v>1445.673</v>
      </c>
      <c r="E78" s="118">
        <f t="shared" si="2"/>
        <v>1299.362</v>
      </c>
      <c r="F78" s="107" t="s">
        <v>475</v>
      </c>
      <c r="G78" s="43"/>
      <c r="H78" s="43"/>
      <c r="I78" s="114"/>
      <c r="J78" s="115"/>
    </row>
    <row r="79" spans="1:10" s="9" customFormat="1" ht="56.25">
      <c r="A79" s="117">
        <v>24110900</v>
      </c>
      <c r="B79" s="88" t="s">
        <v>212</v>
      </c>
      <c r="C79" s="43"/>
      <c r="D79" s="43"/>
      <c r="E79" s="118"/>
      <c r="F79" s="107"/>
      <c r="G79" s="43">
        <v>206.673</v>
      </c>
      <c r="H79" s="43">
        <v>306.33</v>
      </c>
      <c r="I79" s="118">
        <f>H79-G79</f>
        <v>99.65699999999998</v>
      </c>
      <c r="J79" s="107">
        <f>H79/G79*100</f>
        <v>148.21965133326557</v>
      </c>
    </row>
    <row r="80" spans="1:10" s="5" customFormat="1" ht="18.75">
      <c r="A80" s="117">
        <v>24170000</v>
      </c>
      <c r="B80" s="88" t="s">
        <v>38</v>
      </c>
      <c r="C80" s="43"/>
      <c r="D80" s="43"/>
      <c r="E80" s="118"/>
      <c r="F80" s="107"/>
      <c r="G80" s="43">
        <v>10382.662</v>
      </c>
      <c r="H80" s="43">
        <v>3530.391</v>
      </c>
      <c r="I80" s="118">
        <f>H80-G80</f>
        <v>-6852.271000000001</v>
      </c>
      <c r="J80" s="107">
        <f>H80/G80*100</f>
        <v>34.00275382170776</v>
      </c>
    </row>
    <row r="81" spans="1:10" s="25" customFormat="1" ht="27" customHeight="1">
      <c r="A81" s="117">
        <v>25000000</v>
      </c>
      <c r="B81" s="88" t="s">
        <v>12</v>
      </c>
      <c r="C81" s="43"/>
      <c r="D81" s="43"/>
      <c r="E81" s="118"/>
      <c r="F81" s="107"/>
      <c r="G81" s="128">
        <v>88409.049</v>
      </c>
      <c r="H81" s="128">
        <v>83741.662</v>
      </c>
      <c r="I81" s="118">
        <f>H81-G81</f>
        <v>-4667.387000000002</v>
      </c>
      <c r="J81" s="107">
        <f>H81/G81*100</f>
        <v>94.72069086502673</v>
      </c>
    </row>
    <row r="82" spans="1:10" s="8" customFormat="1" ht="29.25" customHeight="1">
      <c r="A82" s="112">
        <v>30000000</v>
      </c>
      <c r="B82" s="113" t="s">
        <v>13</v>
      </c>
      <c r="C82" s="114">
        <f>C84+C85</f>
        <v>111.49100000000001</v>
      </c>
      <c r="D82" s="114">
        <f>D84+D85</f>
        <v>92.364</v>
      </c>
      <c r="E82" s="114">
        <f t="shared" si="2"/>
        <v>-19.12700000000001</v>
      </c>
      <c r="F82" s="115">
        <f t="shared" si="3"/>
        <v>82.84435514974302</v>
      </c>
      <c r="G82" s="114">
        <f>G86+G87</f>
        <v>6168.367</v>
      </c>
      <c r="H82" s="114">
        <f>H86+H87</f>
        <v>570.9290000000001</v>
      </c>
      <c r="I82" s="114">
        <f>H82-G82</f>
        <v>-5597.438</v>
      </c>
      <c r="J82" s="115">
        <f>H82/G82*100</f>
        <v>9.255756021001995</v>
      </c>
    </row>
    <row r="83" spans="1:10" s="21" customFormat="1" ht="20.25">
      <c r="A83" s="117">
        <v>31000000</v>
      </c>
      <c r="B83" s="88" t="s">
        <v>213</v>
      </c>
      <c r="C83" s="118">
        <f>SUM(C84:C85)</f>
        <v>111.49100000000001</v>
      </c>
      <c r="D83" s="118">
        <f>SUM(D84:D85)</f>
        <v>92.364</v>
      </c>
      <c r="E83" s="118">
        <f t="shared" si="2"/>
        <v>-19.12700000000001</v>
      </c>
      <c r="F83" s="107">
        <f t="shared" si="3"/>
        <v>82.84435514974302</v>
      </c>
      <c r="G83" s="118"/>
      <c r="H83" s="118"/>
      <c r="I83" s="114"/>
      <c r="J83" s="115"/>
    </row>
    <row r="84" spans="1:10" s="5" customFormat="1" ht="56.25">
      <c r="A84" s="117">
        <v>31010200</v>
      </c>
      <c r="B84" s="88" t="s">
        <v>77</v>
      </c>
      <c r="C84" s="118">
        <v>88.888</v>
      </c>
      <c r="D84" s="118">
        <v>82.375</v>
      </c>
      <c r="E84" s="118">
        <f t="shared" si="2"/>
        <v>-6.513000000000005</v>
      </c>
      <c r="F84" s="107">
        <f t="shared" si="3"/>
        <v>92.67280172801728</v>
      </c>
      <c r="G84" s="118"/>
      <c r="H84" s="118"/>
      <c r="I84" s="114"/>
      <c r="J84" s="115"/>
    </row>
    <row r="85" spans="1:10" s="5" customFormat="1" ht="18.75">
      <c r="A85" s="117">
        <v>31020000</v>
      </c>
      <c r="B85" s="88" t="s">
        <v>39</v>
      </c>
      <c r="C85" s="118">
        <v>22.603</v>
      </c>
      <c r="D85" s="118">
        <v>9.989</v>
      </c>
      <c r="E85" s="118">
        <f t="shared" si="2"/>
        <v>-12.614</v>
      </c>
      <c r="F85" s="107">
        <f t="shared" si="3"/>
        <v>44.19324868380304</v>
      </c>
      <c r="G85" s="118"/>
      <c r="H85" s="118"/>
      <c r="I85" s="114"/>
      <c r="J85" s="115"/>
    </row>
    <row r="86" spans="1:10" s="5" customFormat="1" ht="37.5">
      <c r="A86" s="117">
        <v>31030000</v>
      </c>
      <c r="B86" s="88" t="s">
        <v>32</v>
      </c>
      <c r="C86" s="118"/>
      <c r="D86" s="118"/>
      <c r="E86" s="118"/>
      <c r="F86" s="107"/>
      <c r="G86" s="118"/>
      <c r="H86" s="118">
        <v>5.041</v>
      </c>
      <c r="I86" s="118">
        <f>H86-G86</f>
        <v>5.041</v>
      </c>
      <c r="J86" s="115"/>
    </row>
    <row r="87" spans="1:10" s="5" customFormat="1" ht="18.75">
      <c r="A87" s="117">
        <v>33010000</v>
      </c>
      <c r="B87" s="88" t="s">
        <v>31</v>
      </c>
      <c r="C87" s="118"/>
      <c r="D87" s="118"/>
      <c r="E87" s="118"/>
      <c r="F87" s="107"/>
      <c r="G87" s="118">
        <v>6168.367</v>
      </c>
      <c r="H87" s="118">
        <v>565.888</v>
      </c>
      <c r="I87" s="118">
        <f>H87-G87</f>
        <v>-5602.479</v>
      </c>
      <c r="J87" s="107">
        <f>H87/G87*100</f>
        <v>9.174032608630453</v>
      </c>
    </row>
    <row r="88" spans="1:10" s="5" customFormat="1" ht="37.5">
      <c r="A88" s="117">
        <v>50110000</v>
      </c>
      <c r="B88" s="88" t="s">
        <v>469</v>
      </c>
      <c r="C88" s="118"/>
      <c r="D88" s="118"/>
      <c r="E88" s="118"/>
      <c r="F88" s="107"/>
      <c r="G88" s="118"/>
      <c r="H88" s="118">
        <v>3000</v>
      </c>
      <c r="I88" s="118">
        <f>H88-G88</f>
        <v>3000</v>
      </c>
      <c r="J88" s="107"/>
    </row>
    <row r="89" spans="1:10" s="5" customFormat="1" ht="20.25" customHeight="1">
      <c r="A89" s="112"/>
      <c r="B89" s="129" t="s">
        <v>33</v>
      </c>
      <c r="C89" s="114">
        <f>C8+C50+C82</f>
        <v>2473405.0149999997</v>
      </c>
      <c r="D89" s="114">
        <f>D8+D50+D82</f>
        <v>2865691.9120000005</v>
      </c>
      <c r="E89" s="114">
        <f t="shared" si="2"/>
        <v>392286.8970000008</v>
      </c>
      <c r="F89" s="115">
        <f t="shared" si="3"/>
        <v>115.86019655579945</v>
      </c>
      <c r="G89" s="114">
        <f>G8+G50+G82</f>
        <v>108116.988</v>
      </c>
      <c r="H89" s="114">
        <f>H8+H50+H82+H88</f>
        <v>93360.22</v>
      </c>
      <c r="I89" s="114">
        <f>H89-G89</f>
        <v>-14756.767999999996</v>
      </c>
      <c r="J89" s="115">
        <f>H89/G89*100</f>
        <v>86.35111070611772</v>
      </c>
    </row>
    <row r="90" spans="1:10" s="24" customFormat="1" ht="20.25">
      <c r="A90" s="112">
        <v>40000000</v>
      </c>
      <c r="B90" s="113" t="s">
        <v>14</v>
      </c>
      <c r="C90" s="114">
        <f>C91+C96+C98</f>
        <v>2011267.2249999999</v>
      </c>
      <c r="D90" s="114">
        <f>D91+D96+D98</f>
        <v>1714200.1639999999</v>
      </c>
      <c r="E90" s="114">
        <f t="shared" si="2"/>
        <v>-297067.061</v>
      </c>
      <c r="F90" s="115">
        <f t="shared" si="3"/>
        <v>85.2298562166447</v>
      </c>
      <c r="G90" s="130">
        <f>G98</f>
        <v>3064.085</v>
      </c>
      <c r="H90" s="130">
        <f>H98</f>
        <v>396.789</v>
      </c>
      <c r="I90" s="114">
        <f>H90-G90</f>
        <v>-2667.2960000000003</v>
      </c>
      <c r="J90" s="115">
        <f>H90/G90*100</f>
        <v>12.94967339352531</v>
      </c>
    </row>
    <row r="91" spans="1:10" s="5" customFormat="1" ht="18.75">
      <c r="A91" s="122">
        <v>41030000</v>
      </c>
      <c r="B91" s="65" t="s">
        <v>217</v>
      </c>
      <c r="C91" s="43">
        <f>SUM(C92:C95)</f>
        <v>906413.95</v>
      </c>
      <c r="D91" s="43">
        <f>SUM(D92:D95)</f>
        <v>914496.733</v>
      </c>
      <c r="E91" s="118">
        <f t="shared" si="2"/>
        <v>8082.783000000054</v>
      </c>
      <c r="F91" s="107">
        <f t="shared" si="3"/>
        <v>100.891731973013</v>
      </c>
      <c r="G91" s="43"/>
      <c r="H91" s="114"/>
      <c r="I91" s="118"/>
      <c r="J91" s="107"/>
    </row>
    <row r="92" spans="1:10" s="5" customFormat="1" ht="37.5">
      <c r="A92" s="122">
        <v>41033800</v>
      </c>
      <c r="B92" s="65" t="s">
        <v>438</v>
      </c>
      <c r="C92" s="43">
        <v>3129.332</v>
      </c>
      <c r="D92" s="43">
        <v>266</v>
      </c>
      <c r="E92" s="118">
        <f t="shared" si="2"/>
        <v>-2863.332</v>
      </c>
      <c r="F92" s="107">
        <f t="shared" si="3"/>
        <v>8.500216659657717</v>
      </c>
      <c r="G92" s="43"/>
      <c r="H92" s="114"/>
      <c r="I92" s="118"/>
      <c r="J92" s="107"/>
    </row>
    <row r="93" spans="1:10" s="5" customFormat="1" ht="18.75">
      <c r="A93" s="122">
        <v>41033900</v>
      </c>
      <c r="B93" s="65" t="s">
        <v>416</v>
      </c>
      <c r="C93" s="118">
        <v>411622.4</v>
      </c>
      <c r="D93" s="43">
        <v>494149.2</v>
      </c>
      <c r="E93" s="118">
        <f t="shared" si="2"/>
        <v>82526.79999999999</v>
      </c>
      <c r="F93" s="107">
        <f t="shared" si="3"/>
        <v>120.04915184402014</v>
      </c>
      <c r="G93" s="118"/>
      <c r="H93" s="118"/>
      <c r="I93" s="114"/>
      <c r="J93" s="115"/>
    </row>
    <row r="94" spans="1:10" s="3" customFormat="1" ht="18.75">
      <c r="A94" s="122">
        <v>41034200</v>
      </c>
      <c r="B94" s="65" t="s">
        <v>66</v>
      </c>
      <c r="C94" s="118">
        <v>461781.9</v>
      </c>
      <c r="D94" s="43">
        <v>358610.1</v>
      </c>
      <c r="E94" s="118">
        <f t="shared" si="2"/>
        <v>-103171.80000000005</v>
      </c>
      <c r="F94" s="107">
        <f t="shared" si="3"/>
        <v>77.65789434362844</v>
      </c>
      <c r="G94" s="118"/>
      <c r="H94" s="118"/>
      <c r="I94" s="114"/>
      <c r="J94" s="115"/>
    </row>
    <row r="95" spans="1:10" s="5" customFormat="1" ht="37.5">
      <c r="A95" s="131" t="s">
        <v>417</v>
      </c>
      <c r="B95" s="65" t="s">
        <v>398</v>
      </c>
      <c r="C95" s="118">
        <v>29880.318</v>
      </c>
      <c r="D95" s="43">
        <v>61471.433</v>
      </c>
      <c r="E95" s="118">
        <f t="shared" si="2"/>
        <v>31591.114999999998</v>
      </c>
      <c r="F95" s="107" t="s">
        <v>476</v>
      </c>
      <c r="G95" s="118"/>
      <c r="H95" s="118"/>
      <c r="I95" s="114"/>
      <c r="J95" s="115"/>
    </row>
    <row r="96" spans="1:10" s="5" customFormat="1" ht="18.75">
      <c r="A96" s="131">
        <v>41040000</v>
      </c>
      <c r="B96" s="65" t="s">
        <v>464</v>
      </c>
      <c r="C96" s="118">
        <f>C97</f>
        <v>95.7</v>
      </c>
      <c r="D96" s="43">
        <f>D97</f>
        <v>83.6</v>
      </c>
      <c r="E96" s="118">
        <f t="shared" si="2"/>
        <v>-12.100000000000009</v>
      </c>
      <c r="F96" s="107">
        <f t="shared" si="3"/>
        <v>87.35632183908045</v>
      </c>
      <c r="G96" s="118"/>
      <c r="H96" s="118"/>
      <c r="I96" s="114"/>
      <c r="J96" s="115"/>
    </row>
    <row r="97" spans="1:10" s="5" customFormat="1" ht="18.75">
      <c r="A97" s="131">
        <v>41040100</v>
      </c>
      <c r="B97" s="65" t="s">
        <v>465</v>
      </c>
      <c r="C97" s="118">
        <v>95.7</v>
      </c>
      <c r="D97" s="43">
        <v>83.6</v>
      </c>
      <c r="E97" s="118">
        <f t="shared" si="2"/>
        <v>-12.100000000000009</v>
      </c>
      <c r="F97" s="107">
        <f t="shared" si="3"/>
        <v>87.35632183908045</v>
      </c>
      <c r="G97" s="118"/>
      <c r="H97" s="118"/>
      <c r="I97" s="114"/>
      <c r="J97" s="115"/>
    </row>
    <row r="98" spans="1:10" s="5" customFormat="1" ht="18.75">
      <c r="A98" s="131">
        <v>41050000</v>
      </c>
      <c r="B98" s="65" t="s">
        <v>381</v>
      </c>
      <c r="C98" s="118">
        <f>SUM(C99:C116)</f>
        <v>1104757.575</v>
      </c>
      <c r="D98" s="118">
        <f>SUM(D99:D117)</f>
        <v>799619.831</v>
      </c>
      <c r="E98" s="118">
        <f t="shared" si="2"/>
        <v>-305137.74399999995</v>
      </c>
      <c r="F98" s="107">
        <f t="shared" si="3"/>
        <v>72.37966492332039</v>
      </c>
      <c r="G98" s="118">
        <f>G115</f>
        <v>3064.085</v>
      </c>
      <c r="H98" s="118">
        <f>H114</f>
        <v>396.789</v>
      </c>
      <c r="I98" s="118">
        <f>H98-G98</f>
        <v>-2667.2960000000003</v>
      </c>
      <c r="J98" s="107">
        <f>H98/G98*100</f>
        <v>12.94967339352531</v>
      </c>
    </row>
    <row r="99" spans="1:10" s="5" customFormat="1" ht="159" customHeight="1">
      <c r="A99" s="131">
        <v>41050100</v>
      </c>
      <c r="B99" s="85" t="s">
        <v>422</v>
      </c>
      <c r="C99" s="118">
        <v>487902.541</v>
      </c>
      <c r="D99" s="43">
        <v>167514.021</v>
      </c>
      <c r="E99" s="118">
        <f t="shared" si="2"/>
        <v>-320388.52</v>
      </c>
      <c r="F99" s="107">
        <f t="shared" si="3"/>
        <v>34.33350042749624</v>
      </c>
      <c r="G99" s="118"/>
      <c r="H99" s="118"/>
      <c r="I99" s="114"/>
      <c r="J99" s="115"/>
    </row>
    <row r="100" spans="1:10" s="5" customFormat="1" ht="59.25" customHeight="1">
      <c r="A100" s="131">
        <v>41050200</v>
      </c>
      <c r="B100" s="65" t="s">
        <v>418</v>
      </c>
      <c r="C100" s="118">
        <v>1102.483</v>
      </c>
      <c r="D100" s="43">
        <v>740.307</v>
      </c>
      <c r="E100" s="118">
        <f t="shared" si="2"/>
        <v>-362.17599999999993</v>
      </c>
      <c r="F100" s="107">
        <f t="shared" si="3"/>
        <v>67.1490626159315</v>
      </c>
      <c r="G100" s="118"/>
      <c r="H100" s="118"/>
      <c r="I100" s="114"/>
      <c r="J100" s="115"/>
    </row>
    <row r="101" spans="1:10" s="5" customFormat="1" ht="150">
      <c r="A101" s="131">
        <v>41050300</v>
      </c>
      <c r="B101" s="65" t="s">
        <v>419</v>
      </c>
      <c r="C101" s="118">
        <v>510137.773</v>
      </c>
      <c r="D101" s="43">
        <v>524894.75</v>
      </c>
      <c r="E101" s="118">
        <f t="shared" si="2"/>
        <v>14756.977000000014</v>
      </c>
      <c r="F101" s="107">
        <f t="shared" si="3"/>
        <v>102.8927434471707</v>
      </c>
      <c r="G101" s="118"/>
      <c r="H101" s="118"/>
      <c r="I101" s="114"/>
      <c r="J101" s="115"/>
    </row>
    <row r="102" spans="1:10" s="25" customFormat="1" ht="192.75" customHeight="1">
      <c r="A102" s="131">
        <v>41050400</v>
      </c>
      <c r="B102" s="50" t="s">
        <v>455</v>
      </c>
      <c r="C102" s="118">
        <v>1798.558</v>
      </c>
      <c r="D102" s="43">
        <v>867.345</v>
      </c>
      <c r="E102" s="118">
        <f t="shared" si="2"/>
        <v>-931.213</v>
      </c>
      <c r="F102" s="107">
        <f t="shared" si="3"/>
        <v>48.22446648926529</v>
      </c>
      <c r="G102" s="118"/>
      <c r="H102" s="118"/>
      <c r="I102" s="114"/>
      <c r="J102" s="115"/>
    </row>
    <row r="103" spans="1:10" s="25" customFormat="1" ht="168.75">
      <c r="A103" s="131">
        <v>41050500</v>
      </c>
      <c r="B103" s="120" t="s">
        <v>456</v>
      </c>
      <c r="C103" s="118">
        <v>2845.528</v>
      </c>
      <c r="D103" s="43"/>
      <c r="E103" s="118">
        <f t="shared" si="2"/>
        <v>-2845.528</v>
      </c>
      <c r="F103" s="107"/>
      <c r="G103" s="118"/>
      <c r="H103" s="118"/>
      <c r="I103" s="114"/>
      <c r="J103" s="115"/>
    </row>
    <row r="104" spans="1:10" s="5" customFormat="1" ht="118.5" customHeight="1">
      <c r="A104" s="131">
        <v>41050700</v>
      </c>
      <c r="B104" s="85" t="s">
        <v>420</v>
      </c>
      <c r="C104" s="118">
        <v>4588.556</v>
      </c>
      <c r="D104" s="43">
        <v>6112.654</v>
      </c>
      <c r="E104" s="118">
        <f t="shared" si="2"/>
        <v>1524.0980000000009</v>
      </c>
      <c r="F104" s="107">
        <f t="shared" si="3"/>
        <v>133.21519885558772</v>
      </c>
      <c r="G104" s="118"/>
      <c r="H104" s="118"/>
      <c r="I104" s="114"/>
      <c r="J104" s="115"/>
    </row>
    <row r="105" spans="1:10" s="5" customFormat="1" ht="82.5" customHeight="1">
      <c r="A105" s="131">
        <v>41050900</v>
      </c>
      <c r="B105" s="85" t="s">
        <v>466</v>
      </c>
      <c r="C105" s="118">
        <v>8961.514</v>
      </c>
      <c r="D105" s="43">
        <v>13270.8</v>
      </c>
      <c r="E105" s="118">
        <f t="shared" si="2"/>
        <v>4309.286</v>
      </c>
      <c r="F105" s="107">
        <f t="shared" si="3"/>
        <v>148.08658447668552</v>
      </c>
      <c r="G105" s="118"/>
      <c r="H105" s="118"/>
      <c r="I105" s="114"/>
      <c r="J105" s="115"/>
    </row>
    <row r="106" spans="1:10" s="5" customFormat="1" ht="37.5">
      <c r="A106" s="131">
        <v>41051000</v>
      </c>
      <c r="B106" s="85" t="s">
        <v>421</v>
      </c>
      <c r="C106" s="118"/>
      <c r="D106" s="43">
        <v>2081.12</v>
      </c>
      <c r="E106" s="118">
        <f t="shared" si="2"/>
        <v>2081.12</v>
      </c>
      <c r="F106" s="107"/>
      <c r="G106" s="118"/>
      <c r="H106" s="118"/>
      <c r="I106" s="118"/>
      <c r="J106" s="115"/>
    </row>
    <row r="107" spans="1:10" s="5" customFormat="1" ht="39" customHeight="1">
      <c r="A107" s="131">
        <v>41051100</v>
      </c>
      <c r="B107" s="85" t="s">
        <v>437</v>
      </c>
      <c r="C107" s="118">
        <v>1096.943</v>
      </c>
      <c r="D107" s="43">
        <v>1044.427</v>
      </c>
      <c r="E107" s="118">
        <f t="shared" si="2"/>
        <v>-52.516000000000076</v>
      </c>
      <c r="F107" s="107">
        <f t="shared" si="3"/>
        <v>95.21251332111149</v>
      </c>
      <c r="G107" s="118"/>
      <c r="H107" s="118"/>
      <c r="I107" s="118"/>
      <c r="J107" s="115"/>
    </row>
    <row r="108" spans="1:10" s="5" customFormat="1" ht="38.25" customHeight="1">
      <c r="A108" s="123" t="s">
        <v>382</v>
      </c>
      <c r="B108" s="85" t="s">
        <v>383</v>
      </c>
      <c r="C108" s="118">
        <v>2555.211</v>
      </c>
      <c r="D108" s="43">
        <v>4511.891</v>
      </c>
      <c r="E108" s="118">
        <f t="shared" si="2"/>
        <v>1956.6799999999998</v>
      </c>
      <c r="F108" s="107" t="s">
        <v>477</v>
      </c>
      <c r="G108" s="118"/>
      <c r="H108" s="118"/>
      <c r="I108" s="114"/>
      <c r="J108" s="115"/>
    </row>
    <row r="109" spans="1:10" s="5" customFormat="1" ht="39.75" customHeight="1">
      <c r="A109" s="123" t="s">
        <v>431</v>
      </c>
      <c r="B109" s="85" t="s">
        <v>436</v>
      </c>
      <c r="C109" s="118">
        <v>6513.953</v>
      </c>
      <c r="D109" s="43">
        <v>5335.46</v>
      </c>
      <c r="E109" s="118">
        <f t="shared" si="2"/>
        <v>-1178.4930000000004</v>
      </c>
      <c r="F109" s="107">
        <f t="shared" si="3"/>
        <v>81.90817465216588</v>
      </c>
      <c r="G109" s="118"/>
      <c r="H109" s="118"/>
      <c r="I109" s="114"/>
      <c r="J109" s="115"/>
    </row>
    <row r="110" spans="1:10" s="5" customFormat="1" ht="40.5" customHeight="1">
      <c r="A110" s="123" t="s">
        <v>384</v>
      </c>
      <c r="B110" s="85" t="s">
        <v>218</v>
      </c>
      <c r="C110" s="118">
        <v>55721.712</v>
      </c>
      <c r="D110" s="43">
        <v>48628.714</v>
      </c>
      <c r="E110" s="118">
        <f t="shared" si="2"/>
        <v>-7092.998</v>
      </c>
      <c r="F110" s="107">
        <f t="shared" si="3"/>
        <v>87.27067466986657</v>
      </c>
      <c r="G110" s="118"/>
      <c r="H110" s="118"/>
      <c r="I110" s="114"/>
      <c r="J110" s="115"/>
    </row>
    <row r="111" spans="1:10" s="5" customFormat="1" ht="37.5">
      <c r="A111" s="123" t="s">
        <v>432</v>
      </c>
      <c r="B111" s="85" t="s">
        <v>435</v>
      </c>
      <c r="C111" s="118">
        <v>198.11</v>
      </c>
      <c r="D111" s="43">
        <v>1458.251</v>
      </c>
      <c r="E111" s="118">
        <f t="shared" si="2"/>
        <v>1260.141</v>
      </c>
      <c r="F111" s="107" t="s">
        <v>478</v>
      </c>
      <c r="G111" s="118"/>
      <c r="H111" s="118"/>
      <c r="I111" s="114"/>
      <c r="J111" s="115"/>
    </row>
    <row r="112" spans="1:10" s="5" customFormat="1" ht="37.5">
      <c r="A112" s="123" t="s">
        <v>433</v>
      </c>
      <c r="B112" s="85" t="s">
        <v>434</v>
      </c>
      <c r="C112" s="118"/>
      <c r="D112" s="43">
        <v>5769.25</v>
      </c>
      <c r="E112" s="118">
        <f t="shared" si="2"/>
        <v>5769.25</v>
      </c>
      <c r="F112" s="107"/>
      <c r="G112" s="118"/>
      <c r="H112" s="118"/>
      <c r="I112" s="114"/>
      <c r="J112" s="115"/>
    </row>
    <row r="113" spans="1:10" s="5" customFormat="1" ht="37.5">
      <c r="A113" s="123" t="s">
        <v>385</v>
      </c>
      <c r="B113" s="85" t="s">
        <v>386</v>
      </c>
      <c r="C113" s="118">
        <v>14776.121</v>
      </c>
      <c r="D113" s="43">
        <v>3240.708</v>
      </c>
      <c r="E113" s="118">
        <f t="shared" si="2"/>
        <v>-11535.412999999999</v>
      </c>
      <c r="F113" s="107">
        <f t="shared" si="3"/>
        <v>21.932061871989276</v>
      </c>
      <c r="G113" s="118"/>
      <c r="H113" s="118"/>
      <c r="I113" s="114"/>
      <c r="J113" s="115"/>
    </row>
    <row r="114" spans="1:10" s="25" customFormat="1" ht="75">
      <c r="A114" s="123" t="s">
        <v>451</v>
      </c>
      <c r="B114" s="50" t="s">
        <v>452</v>
      </c>
      <c r="C114" s="118"/>
      <c r="D114" s="43"/>
      <c r="E114" s="118"/>
      <c r="F114" s="107"/>
      <c r="G114" s="118"/>
      <c r="H114" s="118">
        <v>396.789</v>
      </c>
      <c r="I114" s="118">
        <f>H114-G114</f>
        <v>396.789</v>
      </c>
      <c r="J114" s="115"/>
    </row>
    <row r="115" spans="1:10" s="25" customFormat="1" ht="150">
      <c r="A115" s="123" t="s">
        <v>467</v>
      </c>
      <c r="B115" s="120" t="s">
        <v>468</v>
      </c>
      <c r="C115" s="118"/>
      <c r="D115" s="43"/>
      <c r="E115" s="118"/>
      <c r="F115" s="107"/>
      <c r="G115" s="118">
        <v>3064.085</v>
      </c>
      <c r="H115" s="118"/>
      <c r="I115" s="118">
        <f>H115-G115</f>
        <v>-3064.085</v>
      </c>
      <c r="J115" s="115"/>
    </row>
    <row r="116" spans="1:10" s="5" customFormat="1" ht="18.75">
      <c r="A116" s="123" t="s">
        <v>387</v>
      </c>
      <c r="B116" s="133" t="s">
        <v>388</v>
      </c>
      <c r="C116" s="118">
        <v>6558.572</v>
      </c>
      <c r="D116" s="43">
        <v>12985.623</v>
      </c>
      <c r="E116" s="118">
        <f t="shared" si="2"/>
        <v>6427.0509999999995</v>
      </c>
      <c r="F116" s="107" t="s">
        <v>480</v>
      </c>
      <c r="G116" s="118"/>
      <c r="H116" s="118"/>
      <c r="I116" s="114"/>
      <c r="J116" s="115"/>
    </row>
    <row r="117" spans="1:10" s="25" customFormat="1" ht="37.5">
      <c r="A117" s="123" t="s">
        <v>447</v>
      </c>
      <c r="B117" s="120" t="s">
        <v>448</v>
      </c>
      <c r="C117" s="118"/>
      <c r="D117" s="43">
        <v>1164.51</v>
      </c>
      <c r="E117" s="118">
        <f t="shared" si="2"/>
        <v>1164.51</v>
      </c>
      <c r="F117" s="107"/>
      <c r="G117" s="118"/>
      <c r="H117" s="118"/>
      <c r="I117" s="114"/>
      <c r="J117" s="115"/>
    </row>
    <row r="118" spans="1:10" s="5" customFormat="1" ht="20.25">
      <c r="A118" s="132"/>
      <c r="B118" s="125" t="s">
        <v>389</v>
      </c>
      <c r="C118" s="114">
        <f>C89+C90</f>
        <v>4484672.239999999</v>
      </c>
      <c r="D118" s="114">
        <f>D89+D90</f>
        <v>4579892.076</v>
      </c>
      <c r="E118" s="118">
        <f t="shared" si="2"/>
        <v>95219.83600000106</v>
      </c>
      <c r="F118" s="107">
        <f t="shared" si="3"/>
        <v>102.12322843017844</v>
      </c>
      <c r="G118" s="114">
        <f>G89+G90</f>
        <v>111181.073</v>
      </c>
      <c r="H118" s="114">
        <f>H89+H90</f>
        <v>93757.009</v>
      </c>
      <c r="I118" s="114">
        <f>H118-G118</f>
        <v>-17424.064</v>
      </c>
      <c r="J118" s="115">
        <f>H118/G118*100</f>
        <v>84.32821025211729</v>
      </c>
    </row>
    <row r="119" spans="1:10" s="151" customFormat="1" ht="22.5">
      <c r="A119" s="213" t="s">
        <v>442</v>
      </c>
      <c r="B119" s="213"/>
      <c r="C119" s="213"/>
      <c r="D119" s="213"/>
      <c r="E119" s="213"/>
      <c r="F119" s="213"/>
      <c r="G119" s="213"/>
      <c r="H119" s="213"/>
      <c r="I119" s="213"/>
      <c r="J119" s="213"/>
    </row>
    <row r="120" spans="1:10" s="5" customFormat="1" ht="20.25">
      <c r="A120" s="95" t="s">
        <v>78</v>
      </c>
      <c r="B120" s="62" t="s">
        <v>15</v>
      </c>
      <c r="C120" s="55">
        <f>SUM(C121:C122)</f>
        <v>196875.772</v>
      </c>
      <c r="D120" s="55">
        <f>SUM(D121:D122)</f>
        <v>272360.927</v>
      </c>
      <c r="E120" s="56">
        <f>SUM(D120-C120)</f>
        <v>75485.15500000003</v>
      </c>
      <c r="F120" s="57">
        <f>SUM(D120/C120*100)</f>
        <v>138.34151568431693</v>
      </c>
      <c r="G120" s="58">
        <f>G121</f>
        <v>8155.244</v>
      </c>
      <c r="H120" s="58">
        <f>H121</f>
        <v>10285.634</v>
      </c>
      <c r="I120" s="56">
        <f>SUM(H120-G120)</f>
        <v>2130.3900000000003</v>
      </c>
      <c r="J120" s="57">
        <f>SUM(H120/G120*100)</f>
        <v>126.12294616813426</v>
      </c>
    </row>
    <row r="121" spans="1:10" s="5" customFormat="1" ht="18.75">
      <c r="A121" s="49" t="s">
        <v>258</v>
      </c>
      <c r="B121" s="51" t="s">
        <v>16</v>
      </c>
      <c r="C121" s="144">
        <v>196677.772</v>
      </c>
      <c r="D121" s="144">
        <v>272125.927</v>
      </c>
      <c r="E121" s="44">
        <f>SUM(D121-C121)</f>
        <v>75448.15500000003</v>
      </c>
      <c r="F121" s="45">
        <f aca="true" t="shared" si="4" ref="F121:F181">SUM(D121/C121*100)</f>
        <v>138.36130246584247</v>
      </c>
      <c r="G121" s="144">
        <v>8155.244</v>
      </c>
      <c r="H121" s="144">
        <v>10285.634</v>
      </c>
      <c r="I121" s="44">
        <f>SUM(H121-G121)</f>
        <v>2130.3900000000003</v>
      </c>
      <c r="J121" s="45">
        <f>SUM(H121/G121*100)</f>
        <v>126.12294616813426</v>
      </c>
    </row>
    <row r="122" spans="1:10" s="5" customFormat="1" ht="18.75">
      <c r="A122" s="49" t="s">
        <v>411</v>
      </c>
      <c r="B122" s="51" t="s">
        <v>412</v>
      </c>
      <c r="C122" s="144">
        <v>198</v>
      </c>
      <c r="D122" s="144">
        <v>235</v>
      </c>
      <c r="E122" s="44">
        <f>SUM(D122-C122)</f>
        <v>37</v>
      </c>
      <c r="F122" s="45">
        <f t="shared" si="4"/>
        <v>118.68686868686868</v>
      </c>
      <c r="G122" s="144"/>
      <c r="H122" s="144"/>
      <c r="I122" s="44"/>
      <c r="J122" s="45"/>
    </row>
    <row r="123" spans="1:10" s="5" customFormat="1" ht="20.25">
      <c r="A123" s="95" t="s">
        <v>79</v>
      </c>
      <c r="B123" s="54" t="s">
        <v>17</v>
      </c>
      <c r="C123" s="55">
        <f>SUM(C124:C133)+C136</f>
        <v>1231880.0847300002</v>
      </c>
      <c r="D123" s="55">
        <f>SUM(D124:D133)+D136</f>
        <v>1387208.9883499995</v>
      </c>
      <c r="E123" s="56">
        <f>SUM(D123-C123)</f>
        <v>155328.9036199993</v>
      </c>
      <c r="F123" s="57">
        <f t="shared" si="4"/>
        <v>112.60909284478318</v>
      </c>
      <c r="G123" s="55">
        <f>SUM(G124:G133)+G136</f>
        <v>136435.35763</v>
      </c>
      <c r="H123" s="55">
        <f>SUM(H124:H133)+H136</f>
        <v>122158.50326</v>
      </c>
      <c r="I123" s="56">
        <f>SUM(H123-G123)</f>
        <v>-14276.854370000015</v>
      </c>
      <c r="J123" s="57">
        <f aca="true" t="shared" si="5" ref="J123:J134">SUM(H123/G123*100)</f>
        <v>89.53581049809866</v>
      </c>
    </row>
    <row r="124" spans="1:10" s="5" customFormat="1" ht="18.75">
      <c r="A124" s="49" t="s">
        <v>80</v>
      </c>
      <c r="B124" s="51" t="s">
        <v>81</v>
      </c>
      <c r="C124" s="42">
        <v>350020.65058</v>
      </c>
      <c r="D124" s="42">
        <v>393660.19101</v>
      </c>
      <c r="E124" s="44">
        <f>SUM(D124-C124)</f>
        <v>43639.540429999994</v>
      </c>
      <c r="F124" s="45">
        <f t="shared" si="4"/>
        <v>112.46770450763042</v>
      </c>
      <c r="G124" s="43">
        <v>42794.01333</v>
      </c>
      <c r="H124" s="43">
        <v>49858.74703</v>
      </c>
      <c r="I124" s="44">
        <f>SUM(H124-G124)</f>
        <v>7064.733699999997</v>
      </c>
      <c r="J124" s="45">
        <f t="shared" si="5"/>
        <v>116.50869631114358</v>
      </c>
    </row>
    <row r="125" spans="1:10" s="5" customFormat="1" ht="58.5" customHeight="1">
      <c r="A125" s="49" t="s">
        <v>82</v>
      </c>
      <c r="B125" s="51" t="s">
        <v>83</v>
      </c>
      <c r="C125" s="42">
        <v>620402.05601</v>
      </c>
      <c r="D125" s="42">
        <v>709431.48079</v>
      </c>
      <c r="E125" s="44">
        <f>SUM(D125-C125)</f>
        <v>89029.42478</v>
      </c>
      <c r="F125" s="45">
        <f t="shared" si="4"/>
        <v>114.35027880993434</v>
      </c>
      <c r="G125" s="43">
        <v>72258.81892</v>
      </c>
      <c r="H125" s="43">
        <v>52360.98343</v>
      </c>
      <c r="I125" s="44">
        <f>SUM(H125-G125)</f>
        <v>-19897.835490000005</v>
      </c>
      <c r="J125" s="45">
        <f t="shared" si="5"/>
        <v>72.46310445230289</v>
      </c>
    </row>
    <row r="126" spans="1:10" s="5" customFormat="1" ht="18.75">
      <c r="A126" s="49" t="s">
        <v>84</v>
      </c>
      <c r="B126" s="51" t="s">
        <v>85</v>
      </c>
      <c r="C126" s="42">
        <v>8515.29863</v>
      </c>
      <c r="D126" s="42">
        <v>9044.79222</v>
      </c>
      <c r="E126" s="44">
        <f>SUM(D126-C126)</f>
        <v>529.49359</v>
      </c>
      <c r="F126" s="45">
        <f t="shared" si="4"/>
        <v>106.21814469470931</v>
      </c>
      <c r="G126" s="43">
        <v>11.15756</v>
      </c>
      <c r="H126" s="43">
        <v>3.76082</v>
      </c>
      <c r="I126" s="44">
        <f>SUM(H126-G126)</f>
        <v>-7.39674</v>
      </c>
      <c r="J126" s="45">
        <f t="shared" si="5"/>
        <v>33.706473458354694</v>
      </c>
    </row>
    <row r="127" spans="1:10" s="5" customFormat="1" ht="56.25">
      <c r="A127" s="49" t="s">
        <v>88</v>
      </c>
      <c r="B127" s="86" t="s">
        <v>89</v>
      </c>
      <c r="C127" s="42">
        <v>15009.56029</v>
      </c>
      <c r="D127" s="42">
        <v>16712.57014</v>
      </c>
      <c r="E127" s="44">
        <f>SUM(D127-C127)</f>
        <v>1703.0098500000004</v>
      </c>
      <c r="F127" s="45">
        <f t="shared" si="4"/>
        <v>111.34616748989387</v>
      </c>
      <c r="G127" s="43">
        <v>107.54447</v>
      </c>
      <c r="H127" s="43">
        <v>87.9756</v>
      </c>
      <c r="I127" s="44">
        <f aca="true" t="shared" si="6" ref="I127:I136">SUM(H127-G127)</f>
        <v>-19.568870000000004</v>
      </c>
      <c r="J127" s="45">
        <f t="shared" si="5"/>
        <v>81.80392724981583</v>
      </c>
    </row>
    <row r="128" spans="1:10" s="5" customFormat="1" ht="37.5">
      <c r="A128" s="49" t="s">
        <v>90</v>
      </c>
      <c r="B128" s="51" t="s">
        <v>91</v>
      </c>
      <c r="C128" s="42">
        <v>34170.42915</v>
      </c>
      <c r="D128" s="42">
        <v>38457.23828</v>
      </c>
      <c r="E128" s="44">
        <f aca="true" t="shared" si="7" ref="E128:E136">SUM(D128-C128)</f>
        <v>4286.809129999994</v>
      </c>
      <c r="F128" s="45">
        <f t="shared" si="4"/>
        <v>112.54537691400341</v>
      </c>
      <c r="G128" s="43">
        <v>4027.65783</v>
      </c>
      <c r="H128" s="43">
        <v>1644.60654</v>
      </c>
      <c r="I128" s="44">
        <f t="shared" si="6"/>
        <v>-2383.0512900000003</v>
      </c>
      <c r="J128" s="45">
        <f t="shared" si="5"/>
        <v>40.832826655485775</v>
      </c>
    </row>
    <row r="129" spans="1:10" s="5" customFormat="1" ht="37.5">
      <c r="A129" s="41" t="s">
        <v>92</v>
      </c>
      <c r="B129" s="143" t="s">
        <v>355</v>
      </c>
      <c r="C129" s="42">
        <v>42579.612</v>
      </c>
      <c r="D129" s="43">
        <v>50205.954</v>
      </c>
      <c r="E129" s="44">
        <f t="shared" si="7"/>
        <v>7626.341999999997</v>
      </c>
      <c r="F129" s="45">
        <f t="shared" si="4"/>
        <v>117.9107832170946</v>
      </c>
      <c r="G129" s="43">
        <v>5652.551</v>
      </c>
      <c r="H129" s="43">
        <v>5980.006</v>
      </c>
      <c r="I129" s="44">
        <f t="shared" si="6"/>
        <v>327.4549999999999</v>
      </c>
      <c r="J129" s="45">
        <f t="shared" si="5"/>
        <v>105.79304812995052</v>
      </c>
    </row>
    <row r="130" spans="1:10" s="5" customFormat="1" ht="18.75">
      <c r="A130" s="41" t="s">
        <v>220</v>
      </c>
      <c r="B130" s="88" t="s">
        <v>259</v>
      </c>
      <c r="C130" s="42">
        <v>134341.13391</v>
      </c>
      <c r="D130" s="42">
        <v>135811.61118</v>
      </c>
      <c r="E130" s="44">
        <f t="shared" si="7"/>
        <v>1470.477270000003</v>
      </c>
      <c r="F130" s="45">
        <f t="shared" si="4"/>
        <v>101.09458453059146</v>
      </c>
      <c r="G130" s="43">
        <v>10413.12412</v>
      </c>
      <c r="H130" s="43">
        <v>10698.64621</v>
      </c>
      <c r="I130" s="44">
        <f t="shared" si="6"/>
        <v>285.5220900000004</v>
      </c>
      <c r="J130" s="45">
        <f t="shared" si="5"/>
        <v>102.74194455678878</v>
      </c>
    </row>
    <row r="131" spans="1:10" s="5" customFormat="1" ht="37.5">
      <c r="A131" s="49" t="s">
        <v>93</v>
      </c>
      <c r="B131" s="86" t="s">
        <v>415</v>
      </c>
      <c r="C131" s="42">
        <v>4233.02658</v>
      </c>
      <c r="D131" s="42">
        <v>4926.91795</v>
      </c>
      <c r="E131" s="44">
        <f t="shared" si="7"/>
        <v>693.8913700000003</v>
      </c>
      <c r="F131" s="45">
        <f t="shared" si="4"/>
        <v>116.39232253533358</v>
      </c>
      <c r="G131" s="43">
        <v>11.14436</v>
      </c>
      <c r="H131" s="43">
        <v>28.1474</v>
      </c>
      <c r="I131" s="44">
        <f t="shared" si="6"/>
        <v>17.00304</v>
      </c>
      <c r="J131" s="45" t="s">
        <v>482</v>
      </c>
    </row>
    <row r="132" spans="1:10" s="5" customFormat="1" ht="18.75">
      <c r="A132" s="49" t="s">
        <v>219</v>
      </c>
      <c r="B132" s="50" t="s">
        <v>260</v>
      </c>
      <c r="C132" s="42">
        <v>6388.40754</v>
      </c>
      <c r="D132" s="42">
        <v>6534.27819</v>
      </c>
      <c r="E132" s="44">
        <f t="shared" si="7"/>
        <v>145.87064999999984</v>
      </c>
      <c r="F132" s="45">
        <f t="shared" si="4"/>
        <v>102.2833648148878</v>
      </c>
      <c r="G132" s="43">
        <v>163.75503</v>
      </c>
      <c r="H132" s="43"/>
      <c r="I132" s="44">
        <f t="shared" si="6"/>
        <v>-163.75503</v>
      </c>
      <c r="J132" s="45">
        <f t="shared" si="5"/>
        <v>0</v>
      </c>
    </row>
    <row r="133" spans="1:10" s="5" customFormat="1" ht="18.75">
      <c r="A133" s="41" t="s">
        <v>195</v>
      </c>
      <c r="B133" s="88" t="s">
        <v>354</v>
      </c>
      <c r="C133" s="42">
        <f>C134+C135</f>
        <v>16219.91004</v>
      </c>
      <c r="D133" s="42">
        <f>D134+D135</f>
        <v>17193.51841</v>
      </c>
      <c r="E133" s="44">
        <f t="shared" si="7"/>
        <v>973.6083699999999</v>
      </c>
      <c r="F133" s="45">
        <f t="shared" si="4"/>
        <v>106.00255098578832</v>
      </c>
      <c r="G133" s="42">
        <f>G134+G135</f>
        <v>995.59101</v>
      </c>
      <c r="H133" s="43">
        <f>H134+H135</f>
        <v>626.48123</v>
      </c>
      <c r="I133" s="44">
        <f t="shared" si="6"/>
        <v>-369.10978</v>
      </c>
      <c r="J133" s="45">
        <f t="shared" si="5"/>
        <v>62.92556116994267</v>
      </c>
    </row>
    <row r="134" spans="1:10" s="5" customFormat="1" ht="18.75">
      <c r="A134" s="41" t="s">
        <v>221</v>
      </c>
      <c r="B134" s="50" t="s">
        <v>261</v>
      </c>
      <c r="C134" s="42">
        <v>15183.55004</v>
      </c>
      <c r="D134" s="42">
        <v>15961.68841</v>
      </c>
      <c r="E134" s="44">
        <f t="shared" si="7"/>
        <v>778.1383700000006</v>
      </c>
      <c r="F134" s="45">
        <f t="shared" si="4"/>
        <v>105.12487769955017</v>
      </c>
      <c r="G134" s="43">
        <v>995.59101</v>
      </c>
      <c r="H134" s="43">
        <v>626.48123</v>
      </c>
      <c r="I134" s="44">
        <f t="shared" si="6"/>
        <v>-369.10978</v>
      </c>
      <c r="J134" s="45">
        <f t="shared" si="5"/>
        <v>62.92556116994267</v>
      </c>
    </row>
    <row r="135" spans="1:10" s="5" customFormat="1" ht="18.75">
      <c r="A135" s="41" t="s">
        <v>222</v>
      </c>
      <c r="B135" s="50" t="s">
        <v>262</v>
      </c>
      <c r="C135" s="42">
        <v>1036.36</v>
      </c>
      <c r="D135" s="42">
        <v>1231.83</v>
      </c>
      <c r="E135" s="44">
        <f t="shared" si="7"/>
        <v>195.47000000000003</v>
      </c>
      <c r="F135" s="45">
        <f t="shared" si="4"/>
        <v>118.86120653054924</v>
      </c>
      <c r="G135" s="43"/>
      <c r="H135" s="43"/>
      <c r="I135" s="44"/>
      <c r="J135" s="45"/>
    </row>
    <row r="136" spans="1:10" s="5" customFormat="1" ht="18.75">
      <c r="A136" s="41" t="s">
        <v>453</v>
      </c>
      <c r="B136" s="154" t="s">
        <v>487</v>
      </c>
      <c r="C136" s="42"/>
      <c r="D136" s="42">
        <v>5230.43618</v>
      </c>
      <c r="E136" s="44">
        <f t="shared" si="7"/>
        <v>5230.43618</v>
      </c>
      <c r="F136" s="45"/>
      <c r="G136" s="43"/>
      <c r="H136" s="43">
        <v>869.149</v>
      </c>
      <c r="I136" s="44">
        <f t="shared" si="6"/>
        <v>869.149</v>
      </c>
      <c r="J136" s="45"/>
    </row>
    <row r="137" spans="1:10" s="5" customFormat="1" ht="20.25">
      <c r="A137" s="53" t="s">
        <v>94</v>
      </c>
      <c r="B137" s="54" t="s">
        <v>18</v>
      </c>
      <c r="C137" s="55">
        <f>C138+C139+C140+C141+C142+C145+C146+C147</f>
        <v>628765.81466</v>
      </c>
      <c r="D137" s="55">
        <f>SUM(D138:D141)+D142+D147+D144</f>
        <v>528541.5492299999</v>
      </c>
      <c r="E137" s="56">
        <f aca="true" t="shared" si="8" ref="E137:E149">SUM(D137-C137)</f>
        <v>-100224.26543000014</v>
      </c>
      <c r="F137" s="57">
        <f aca="true" t="shared" si="9" ref="F137:F149">SUM(D137/C137*100)</f>
        <v>84.06015990481359</v>
      </c>
      <c r="G137" s="58">
        <f>SUM(G138:G142)+G147</f>
        <v>41130.41829256</v>
      </c>
      <c r="H137" s="55">
        <f>SUM(H138:H142)+H147</f>
        <v>83535.96655000003</v>
      </c>
      <c r="I137" s="56">
        <f aca="true" t="shared" si="10" ref="I137:I143">SUM(H137-G137)</f>
        <v>42405.54825744002</v>
      </c>
      <c r="J137" s="57" t="s">
        <v>480</v>
      </c>
    </row>
    <row r="138" spans="1:10" s="5" customFormat="1" ht="18.75">
      <c r="A138" s="49" t="s">
        <v>95</v>
      </c>
      <c r="B138" s="51" t="s">
        <v>96</v>
      </c>
      <c r="C138" s="42">
        <v>338847.5997</v>
      </c>
      <c r="D138" s="42">
        <v>375922.63456</v>
      </c>
      <c r="E138" s="44">
        <f t="shared" si="8"/>
        <v>37075.034859999956</v>
      </c>
      <c r="F138" s="45">
        <f t="shared" si="9"/>
        <v>110.94150730087051</v>
      </c>
      <c r="G138" s="43">
        <v>28631.30094</v>
      </c>
      <c r="H138" s="43">
        <v>71204.75411</v>
      </c>
      <c r="I138" s="44">
        <f t="shared" si="10"/>
        <v>42573.45316999999</v>
      </c>
      <c r="J138" s="45" t="s">
        <v>482</v>
      </c>
    </row>
    <row r="139" spans="1:10" s="5" customFormat="1" ht="18.75">
      <c r="A139" s="49" t="s">
        <v>223</v>
      </c>
      <c r="B139" s="50" t="s">
        <v>263</v>
      </c>
      <c r="C139" s="42">
        <v>69201.44706</v>
      </c>
      <c r="D139" s="42">
        <v>77303.28075</v>
      </c>
      <c r="E139" s="44">
        <f t="shared" si="8"/>
        <v>8101.8336899999995</v>
      </c>
      <c r="F139" s="45">
        <f t="shared" si="9"/>
        <v>111.70760733222158</v>
      </c>
      <c r="G139" s="43">
        <v>3377.74082</v>
      </c>
      <c r="H139" s="43">
        <v>11137.20635</v>
      </c>
      <c r="I139" s="44">
        <f t="shared" si="10"/>
        <v>7759.46553</v>
      </c>
      <c r="J139" s="45" t="s">
        <v>508</v>
      </c>
    </row>
    <row r="140" spans="1:10" s="5" customFormat="1" ht="18.75">
      <c r="A140" s="49" t="s">
        <v>224</v>
      </c>
      <c r="B140" s="97" t="s">
        <v>399</v>
      </c>
      <c r="C140" s="42">
        <v>34348.87495</v>
      </c>
      <c r="D140" s="42">
        <v>17808.01408</v>
      </c>
      <c r="E140" s="44">
        <f t="shared" si="8"/>
        <v>-16540.860869999997</v>
      </c>
      <c r="F140" s="45">
        <f t="shared" si="9"/>
        <v>51.84453379018168</v>
      </c>
      <c r="G140" s="43">
        <v>750.25697256</v>
      </c>
      <c r="H140" s="43">
        <v>678.09665</v>
      </c>
      <c r="I140" s="44">
        <f t="shared" si="10"/>
        <v>-72.16032256000005</v>
      </c>
      <c r="J140" s="45">
        <f>SUM(H140/G140*100)</f>
        <v>90.38191910249402</v>
      </c>
    </row>
    <row r="141" spans="1:10" s="5" customFormat="1" ht="18.75">
      <c r="A141" s="49" t="s">
        <v>225</v>
      </c>
      <c r="B141" s="97" t="s">
        <v>264</v>
      </c>
      <c r="C141" s="42">
        <v>11826.83226</v>
      </c>
      <c r="D141" s="42">
        <v>12960.36599</v>
      </c>
      <c r="E141" s="44">
        <f t="shared" si="8"/>
        <v>1133.533730000001</v>
      </c>
      <c r="F141" s="45">
        <f t="shared" si="9"/>
        <v>109.58442383455265</v>
      </c>
      <c r="G141" s="43">
        <v>321.07977</v>
      </c>
      <c r="H141" s="43">
        <v>174.33242</v>
      </c>
      <c r="I141" s="44">
        <f t="shared" si="10"/>
        <v>-146.74734999999998</v>
      </c>
      <c r="J141" s="45">
        <f>SUM(H141/G141*100)</f>
        <v>54.29567238072956</v>
      </c>
    </row>
    <row r="142" spans="1:10" s="5" customFormat="1" ht="18.75">
      <c r="A142" s="49" t="s">
        <v>226</v>
      </c>
      <c r="B142" s="97" t="s">
        <v>400</v>
      </c>
      <c r="C142" s="42">
        <f>C143</f>
        <v>140145.87927</v>
      </c>
      <c r="D142" s="42">
        <f>D143</f>
        <v>15513.67149</v>
      </c>
      <c r="E142" s="44">
        <f t="shared" si="8"/>
        <v>-124632.20778</v>
      </c>
      <c r="F142" s="45">
        <f t="shared" si="9"/>
        <v>11.069659394060327</v>
      </c>
      <c r="G142" s="43">
        <f>G143</f>
        <v>7895.03979</v>
      </c>
      <c r="H142" s="43">
        <f>H143</f>
        <v>322.02632</v>
      </c>
      <c r="I142" s="44">
        <f t="shared" si="10"/>
        <v>-7573.01347</v>
      </c>
      <c r="J142" s="45">
        <f>SUM(H142/G142*100)</f>
        <v>4.078843534238857</v>
      </c>
    </row>
    <row r="143" spans="1:10" s="5" customFormat="1" ht="37.5">
      <c r="A143" s="49" t="s">
        <v>227</v>
      </c>
      <c r="B143" s="97" t="s">
        <v>265</v>
      </c>
      <c r="C143" s="42">
        <v>140145.87927</v>
      </c>
      <c r="D143" s="42">
        <v>15513.67149</v>
      </c>
      <c r="E143" s="44">
        <f t="shared" si="8"/>
        <v>-124632.20778</v>
      </c>
      <c r="F143" s="45">
        <f t="shared" si="9"/>
        <v>11.069659394060327</v>
      </c>
      <c r="G143" s="43">
        <v>7895.03979</v>
      </c>
      <c r="H143" s="43">
        <v>322.02632</v>
      </c>
      <c r="I143" s="44">
        <f t="shared" si="10"/>
        <v>-7573.01347</v>
      </c>
      <c r="J143" s="45">
        <f>SUM(H143/G143*100)</f>
        <v>4.078843534238857</v>
      </c>
    </row>
    <row r="144" spans="1:10" s="5" customFormat="1" ht="18.75">
      <c r="A144" s="49" t="s">
        <v>97</v>
      </c>
      <c r="B144" s="98" t="s">
        <v>353</v>
      </c>
      <c r="C144" s="42">
        <f>C145+C146</f>
        <v>28646.79562</v>
      </c>
      <c r="D144" s="42">
        <f>SUM(D145:D146)</f>
        <v>21665.09201</v>
      </c>
      <c r="E144" s="44">
        <f t="shared" si="8"/>
        <v>-6981.7036100000005</v>
      </c>
      <c r="F144" s="45">
        <f t="shared" si="9"/>
        <v>75.62832610455857</v>
      </c>
      <c r="G144" s="43">
        <f>G145+G146</f>
        <v>0</v>
      </c>
      <c r="H144" s="43"/>
      <c r="I144" s="44"/>
      <c r="J144" s="45"/>
    </row>
    <row r="145" spans="1:10" s="5" customFormat="1" ht="18.75">
      <c r="A145" s="49" t="s">
        <v>228</v>
      </c>
      <c r="B145" s="97" t="s">
        <v>266</v>
      </c>
      <c r="C145" s="42">
        <v>13870.67495</v>
      </c>
      <c r="D145" s="42">
        <v>18424.38364</v>
      </c>
      <c r="E145" s="44">
        <f t="shared" si="8"/>
        <v>4553.7086899999995</v>
      </c>
      <c r="F145" s="45">
        <f t="shared" si="9"/>
        <v>132.8297556277173</v>
      </c>
      <c r="G145" s="43"/>
      <c r="H145" s="43"/>
      <c r="I145" s="44"/>
      <c r="J145" s="45"/>
    </row>
    <row r="146" spans="1:10" s="5" customFormat="1" ht="18.75">
      <c r="A146" s="49" t="s">
        <v>229</v>
      </c>
      <c r="B146" s="97" t="s">
        <v>267</v>
      </c>
      <c r="C146" s="42">
        <v>14776.12067</v>
      </c>
      <c r="D146" s="42">
        <v>3240.70837</v>
      </c>
      <c r="E146" s="44">
        <f t="shared" si="8"/>
        <v>-11535.4123</v>
      </c>
      <c r="F146" s="45">
        <f t="shared" si="9"/>
        <v>21.932064865845465</v>
      </c>
      <c r="G146" s="43"/>
      <c r="H146" s="43"/>
      <c r="I146" s="44"/>
      <c r="J146" s="45"/>
    </row>
    <row r="147" spans="1:10" s="5" customFormat="1" ht="18.75">
      <c r="A147" s="49" t="s">
        <v>230</v>
      </c>
      <c r="B147" s="97" t="s">
        <v>268</v>
      </c>
      <c r="C147" s="42">
        <f>C148+C149</f>
        <v>5748.3858</v>
      </c>
      <c r="D147" s="42">
        <f>SUM(D148:D149)</f>
        <v>7368.49035</v>
      </c>
      <c r="E147" s="44">
        <f t="shared" si="8"/>
        <v>1620.10455</v>
      </c>
      <c r="F147" s="45">
        <f t="shared" si="9"/>
        <v>128.18364331078823</v>
      </c>
      <c r="G147" s="43">
        <f>G148+G149</f>
        <v>155</v>
      </c>
      <c r="H147" s="43">
        <f>H148</f>
        <v>19.5507</v>
      </c>
      <c r="I147" s="44">
        <f>SUM(H147-G147)</f>
        <v>-135.4493</v>
      </c>
      <c r="J147" s="45">
        <f>SUM(H147/G147*100)</f>
        <v>12.613354838709675</v>
      </c>
    </row>
    <row r="148" spans="1:10" s="5" customFormat="1" ht="18.75">
      <c r="A148" s="49" t="s">
        <v>231</v>
      </c>
      <c r="B148" s="97" t="s">
        <v>269</v>
      </c>
      <c r="C148" s="42">
        <v>3799.59649</v>
      </c>
      <c r="D148" s="42">
        <v>5670.312</v>
      </c>
      <c r="E148" s="44">
        <f t="shared" si="8"/>
        <v>1870.71551</v>
      </c>
      <c r="F148" s="45">
        <f t="shared" si="9"/>
        <v>149.2345835912697</v>
      </c>
      <c r="G148" s="43">
        <v>155</v>
      </c>
      <c r="H148" s="43">
        <v>19.5507</v>
      </c>
      <c r="I148" s="44">
        <f>SUM(H148-G148)</f>
        <v>-135.4493</v>
      </c>
      <c r="J148" s="45">
        <f>SUM(H148/G148*100)</f>
        <v>12.613354838709675</v>
      </c>
    </row>
    <row r="149" spans="1:10" s="5" customFormat="1" ht="18.75">
      <c r="A149" s="49" t="s">
        <v>232</v>
      </c>
      <c r="B149" s="97" t="s">
        <v>270</v>
      </c>
      <c r="C149" s="42">
        <v>1948.78931</v>
      </c>
      <c r="D149" s="42">
        <v>1698.17835</v>
      </c>
      <c r="E149" s="44">
        <f t="shared" si="8"/>
        <v>-250.61095999999998</v>
      </c>
      <c r="F149" s="45">
        <f t="shared" si="9"/>
        <v>87.14017165867972</v>
      </c>
      <c r="G149" s="43"/>
      <c r="H149" s="43"/>
      <c r="I149" s="44"/>
      <c r="J149" s="45"/>
    </row>
    <row r="150" spans="1:10" s="5" customFormat="1" ht="18.75">
      <c r="A150" s="49"/>
      <c r="B150" s="50"/>
      <c r="C150" s="42"/>
      <c r="D150" s="42"/>
      <c r="E150" s="44"/>
      <c r="F150" s="45"/>
      <c r="G150" s="43"/>
      <c r="H150" s="43"/>
      <c r="I150" s="44"/>
      <c r="J150" s="45"/>
    </row>
    <row r="151" spans="1:10" s="5" customFormat="1" ht="18.75">
      <c r="A151" s="49"/>
      <c r="B151" s="50"/>
      <c r="C151" s="42"/>
      <c r="D151" s="42"/>
      <c r="E151" s="44"/>
      <c r="F151" s="45"/>
      <c r="G151" s="43"/>
      <c r="H151" s="43"/>
      <c r="I151" s="44"/>
      <c r="J151" s="45"/>
    </row>
    <row r="152" spans="1:10" ht="20.25">
      <c r="A152" s="95" t="s">
        <v>98</v>
      </c>
      <c r="B152" s="54" t="s">
        <v>19</v>
      </c>
      <c r="C152" s="55">
        <f>C153+C156+C159+C166+C175+C176+C185+C188+C194+C195+C196+C199+C200+C203+C204+C210+C211+C184+C192</f>
        <v>1177527.5287</v>
      </c>
      <c r="D152" s="55">
        <f>D153+D156+D159+D166+D175+D176+D185+D188+D194+D195+D196+D199+D200+D203+D204+D210+D211+D184+D192</f>
        <v>899573.6776100001</v>
      </c>
      <c r="E152" s="58">
        <f aca="true" t="shared" si="11" ref="E152:E172">SUM(D152-C152)</f>
        <v>-277953.8510899998</v>
      </c>
      <c r="F152" s="96">
        <f t="shared" si="4"/>
        <v>76.39512925894284</v>
      </c>
      <c r="G152" s="55">
        <f>G153+G156+G159+G166+G175+G176+G185+G188+G194+G195+G196+G199+G200+G203+G204+G210+G211+G184+G192+G207</f>
        <v>8020.205</v>
      </c>
      <c r="H152" s="55">
        <f>H153+H156+H159+H166+H175+H176+H185+H188+H194+H195+H196+H199+H200+H203+H204+H210+H211+H184+H192+H207</f>
        <v>9587.999</v>
      </c>
      <c r="I152" s="58">
        <f>SUM(H152-G152)</f>
        <v>1567.7939999999999</v>
      </c>
      <c r="J152" s="96">
        <f>SUM(H152/G152*100)</f>
        <v>119.54805394625198</v>
      </c>
    </row>
    <row r="153" spans="1:10" ht="56.25">
      <c r="A153" s="49" t="s">
        <v>99</v>
      </c>
      <c r="B153" s="85" t="s">
        <v>100</v>
      </c>
      <c r="C153" s="42">
        <f>SUM(C154:C155)</f>
        <v>487902.54000000004</v>
      </c>
      <c r="D153" s="42">
        <f>SUM(D154:D155)</f>
        <v>167514.021</v>
      </c>
      <c r="E153" s="44">
        <f t="shared" si="11"/>
        <v>-320388.51900000003</v>
      </c>
      <c r="F153" s="45">
        <f t="shared" si="4"/>
        <v>34.33350049786582</v>
      </c>
      <c r="G153" s="47"/>
      <c r="H153" s="43"/>
      <c r="I153" s="44"/>
      <c r="J153" s="45"/>
    </row>
    <row r="154" spans="1:10" ht="37.5">
      <c r="A154" s="49" t="s">
        <v>106</v>
      </c>
      <c r="B154" s="85" t="s">
        <v>322</v>
      </c>
      <c r="C154" s="42">
        <v>78344.312</v>
      </c>
      <c r="D154" s="42">
        <v>90248.158</v>
      </c>
      <c r="E154" s="44">
        <f t="shared" si="11"/>
        <v>11903.84599999999</v>
      </c>
      <c r="F154" s="45">
        <f t="shared" si="4"/>
        <v>115.19426962355605</v>
      </c>
      <c r="G154" s="43"/>
      <c r="H154" s="43"/>
      <c r="I154" s="44"/>
      <c r="J154" s="45"/>
    </row>
    <row r="155" spans="1:10" ht="37.5">
      <c r="A155" s="49" t="s">
        <v>107</v>
      </c>
      <c r="B155" s="85" t="s">
        <v>108</v>
      </c>
      <c r="C155" s="42">
        <v>409558.228</v>
      </c>
      <c r="D155" s="42">
        <v>77265.863</v>
      </c>
      <c r="E155" s="44">
        <f t="shared" si="11"/>
        <v>-332292.365</v>
      </c>
      <c r="F155" s="45">
        <f t="shared" si="4"/>
        <v>18.86566004968651</v>
      </c>
      <c r="G155" s="43"/>
      <c r="H155" s="43"/>
      <c r="I155" s="44"/>
      <c r="J155" s="45"/>
    </row>
    <row r="156" spans="1:10" ht="37.5">
      <c r="A156" s="49" t="s">
        <v>109</v>
      </c>
      <c r="B156" s="84" t="s">
        <v>110</v>
      </c>
      <c r="C156" s="42">
        <f>SUM(C157:C158)</f>
        <v>1102.483</v>
      </c>
      <c r="D156" s="42">
        <f>SUM(D157:D158)</f>
        <v>740.307</v>
      </c>
      <c r="E156" s="44">
        <f t="shared" si="11"/>
        <v>-362.17599999999993</v>
      </c>
      <c r="F156" s="45">
        <f t="shared" si="4"/>
        <v>67.1490626159315</v>
      </c>
      <c r="G156" s="43"/>
      <c r="H156" s="43"/>
      <c r="I156" s="44"/>
      <c r="J156" s="45"/>
    </row>
    <row r="157" spans="1:10" ht="37.5">
      <c r="A157" s="49" t="s">
        <v>111</v>
      </c>
      <c r="B157" s="84" t="s">
        <v>326</v>
      </c>
      <c r="C157" s="42">
        <v>116.966</v>
      </c>
      <c r="D157" s="42">
        <v>117.03</v>
      </c>
      <c r="E157" s="44">
        <f>SUM(D157-C157)</f>
        <v>0.06400000000000716</v>
      </c>
      <c r="F157" s="45">
        <f t="shared" si="4"/>
        <v>100.05471675529643</v>
      </c>
      <c r="G157" s="43"/>
      <c r="H157" s="43"/>
      <c r="I157" s="44"/>
      <c r="J157" s="45"/>
    </row>
    <row r="158" spans="1:10" ht="37.5">
      <c r="A158" s="49" t="s">
        <v>112</v>
      </c>
      <c r="B158" s="84" t="s">
        <v>327</v>
      </c>
      <c r="C158" s="42">
        <v>985.517</v>
      </c>
      <c r="D158" s="42">
        <v>623.277</v>
      </c>
      <c r="E158" s="44">
        <f t="shared" si="11"/>
        <v>-362.24</v>
      </c>
      <c r="F158" s="45">
        <f t="shared" si="4"/>
        <v>63.24365789732699</v>
      </c>
      <c r="G158" s="43"/>
      <c r="H158" s="43"/>
      <c r="I158" s="44"/>
      <c r="J158" s="45"/>
    </row>
    <row r="159" spans="1:10" s="5" customFormat="1" ht="37.5">
      <c r="A159" s="49" t="s">
        <v>113</v>
      </c>
      <c r="B159" s="84" t="s">
        <v>332</v>
      </c>
      <c r="C159" s="42">
        <f>SUM(C160:C165)</f>
        <v>100462.374</v>
      </c>
      <c r="D159" s="42">
        <f>SUM(D160:D165)</f>
        <v>113217.2528</v>
      </c>
      <c r="E159" s="44">
        <f t="shared" si="11"/>
        <v>12754.878800000006</v>
      </c>
      <c r="F159" s="45">
        <f t="shared" si="4"/>
        <v>112.69617498786164</v>
      </c>
      <c r="G159" s="42">
        <f>SUM(G160:G165)</f>
        <v>81.518</v>
      </c>
      <c r="H159" s="42">
        <f>SUM(H160:H165)</f>
        <v>629.989</v>
      </c>
      <c r="I159" s="44">
        <f>SUM(H159-G159)</f>
        <v>548.471</v>
      </c>
      <c r="J159" s="107" t="s">
        <v>481</v>
      </c>
    </row>
    <row r="160" spans="1:10" ht="18.75">
      <c r="A160" s="49" t="s">
        <v>114</v>
      </c>
      <c r="B160" s="84" t="s">
        <v>429</v>
      </c>
      <c r="C160" s="42">
        <v>1271.626</v>
      </c>
      <c r="D160" s="42">
        <v>1254.386</v>
      </c>
      <c r="E160" s="44">
        <f t="shared" si="11"/>
        <v>-17.24000000000001</v>
      </c>
      <c r="F160" s="45">
        <f t="shared" si="4"/>
        <v>98.64425546505025</v>
      </c>
      <c r="G160" s="43">
        <v>81.518</v>
      </c>
      <c r="H160" s="43">
        <v>629.989</v>
      </c>
      <c r="I160" s="44">
        <f>SUM(H160-G160)</f>
        <v>548.471</v>
      </c>
      <c r="J160" s="107" t="s">
        <v>481</v>
      </c>
    </row>
    <row r="161" spans="1:10" ht="18.75">
      <c r="A161" s="49" t="s">
        <v>333</v>
      </c>
      <c r="B161" s="51" t="s">
        <v>117</v>
      </c>
      <c r="C161" s="42">
        <v>3377.285</v>
      </c>
      <c r="D161" s="42">
        <v>2450.325</v>
      </c>
      <c r="E161" s="44">
        <f t="shared" si="11"/>
        <v>-926.96</v>
      </c>
      <c r="F161" s="45">
        <f t="shared" si="4"/>
        <v>72.55310108563535</v>
      </c>
      <c r="G161" s="43"/>
      <c r="H161" s="43"/>
      <c r="I161" s="44"/>
      <c r="J161" s="45"/>
    </row>
    <row r="162" spans="1:10" s="5" customFormat="1" ht="37.5">
      <c r="A162" s="49" t="s">
        <v>115</v>
      </c>
      <c r="B162" s="82" t="s">
        <v>23</v>
      </c>
      <c r="C162" s="42">
        <v>5561.693</v>
      </c>
      <c r="D162" s="42">
        <v>8889.048</v>
      </c>
      <c r="E162" s="44">
        <f t="shared" si="11"/>
        <v>3327.3550000000005</v>
      </c>
      <c r="F162" s="45" t="s">
        <v>494</v>
      </c>
      <c r="G162" s="43"/>
      <c r="H162" s="43"/>
      <c r="I162" s="44"/>
      <c r="J162" s="45"/>
    </row>
    <row r="163" spans="1:10" s="5" customFormat="1" ht="37.5">
      <c r="A163" s="49" t="s">
        <v>116</v>
      </c>
      <c r="B163" s="83" t="s">
        <v>24</v>
      </c>
      <c r="C163" s="42">
        <v>1414.008</v>
      </c>
      <c r="D163" s="42">
        <v>1492.766</v>
      </c>
      <c r="E163" s="44">
        <f t="shared" si="11"/>
        <v>78.75800000000004</v>
      </c>
      <c r="F163" s="45">
        <f t="shared" si="4"/>
        <v>105.56984118901731</v>
      </c>
      <c r="G163" s="43"/>
      <c r="H163" s="43"/>
      <c r="I163" s="44"/>
      <c r="J163" s="45"/>
    </row>
    <row r="164" spans="1:10" s="5" customFormat="1" ht="37.5">
      <c r="A164" s="49" t="s">
        <v>118</v>
      </c>
      <c r="B164" s="51" t="s">
        <v>25</v>
      </c>
      <c r="C164" s="42">
        <v>1244.13</v>
      </c>
      <c r="D164" s="42">
        <v>1232.9798</v>
      </c>
      <c r="E164" s="44">
        <f t="shared" si="11"/>
        <v>-11.15020000000004</v>
      </c>
      <c r="F164" s="45">
        <f t="shared" si="4"/>
        <v>99.10377532894472</v>
      </c>
      <c r="G164" s="43"/>
      <c r="H164" s="43"/>
      <c r="I164" s="44"/>
      <c r="J164" s="45"/>
    </row>
    <row r="165" spans="1:10" s="5" customFormat="1" ht="37.5">
      <c r="A165" s="49" t="s">
        <v>119</v>
      </c>
      <c r="B165" s="84" t="s">
        <v>120</v>
      </c>
      <c r="C165" s="42">
        <v>87593.632</v>
      </c>
      <c r="D165" s="42">
        <v>97897.748</v>
      </c>
      <c r="E165" s="44">
        <f t="shared" si="11"/>
        <v>10304.116000000009</v>
      </c>
      <c r="F165" s="45">
        <f t="shared" si="4"/>
        <v>111.7635446375828</v>
      </c>
      <c r="G165" s="43"/>
      <c r="H165" s="43"/>
      <c r="I165" s="44"/>
      <c r="J165" s="45"/>
    </row>
    <row r="166" spans="1:10" ht="37.5">
      <c r="A166" s="73" t="s">
        <v>121</v>
      </c>
      <c r="B166" s="80" t="s">
        <v>122</v>
      </c>
      <c r="C166" s="67">
        <f>SUM(C167:C174)</f>
        <v>366468.44138</v>
      </c>
      <c r="D166" s="67">
        <f>SUM(D167:D174)</f>
        <v>344377.86063</v>
      </c>
      <c r="E166" s="70">
        <f t="shared" si="11"/>
        <v>-22090.580749999965</v>
      </c>
      <c r="F166" s="71">
        <f t="shared" si="4"/>
        <v>93.97203735557308</v>
      </c>
      <c r="G166" s="72"/>
      <c r="H166" s="72"/>
      <c r="I166" s="70"/>
      <c r="J166" s="71"/>
    </row>
    <row r="167" spans="1:10" ht="18.75">
      <c r="A167" s="73" t="s">
        <v>123</v>
      </c>
      <c r="B167" s="80" t="s">
        <v>124</v>
      </c>
      <c r="C167" s="67">
        <v>3804.97493</v>
      </c>
      <c r="D167" s="67">
        <v>3711.50571</v>
      </c>
      <c r="E167" s="70">
        <f t="shared" si="11"/>
        <v>-93.46921999999995</v>
      </c>
      <c r="F167" s="71">
        <f t="shared" si="4"/>
        <v>97.54349971499023</v>
      </c>
      <c r="G167" s="72"/>
      <c r="H167" s="72"/>
      <c r="I167" s="70"/>
      <c r="J167" s="71"/>
    </row>
    <row r="168" spans="1:10" ht="18.75" customHeight="1">
      <c r="A168" s="73" t="s">
        <v>125</v>
      </c>
      <c r="B168" s="80" t="s">
        <v>275</v>
      </c>
      <c r="C168" s="67">
        <v>745.62</v>
      </c>
      <c r="D168" s="67">
        <v>608.88</v>
      </c>
      <c r="E168" s="70">
        <f t="shared" si="11"/>
        <v>-136.74</v>
      </c>
      <c r="F168" s="71">
        <f t="shared" si="4"/>
        <v>81.66089965397923</v>
      </c>
      <c r="G168" s="72"/>
      <c r="H168" s="72"/>
      <c r="I168" s="70"/>
      <c r="J168" s="71"/>
    </row>
    <row r="169" spans="1:10" ht="18.75">
      <c r="A169" s="81" t="s">
        <v>126</v>
      </c>
      <c r="B169" s="80" t="s">
        <v>127</v>
      </c>
      <c r="C169" s="67">
        <v>196531.39322</v>
      </c>
      <c r="D169" s="67">
        <v>170746.3509</v>
      </c>
      <c r="E169" s="70">
        <f t="shared" si="11"/>
        <v>-25785.042320000008</v>
      </c>
      <c r="F169" s="71">
        <f t="shared" si="4"/>
        <v>86.879937145138</v>
      </c>
      <c r="G169" s="72"/>
      <c r="H169" s="72"/>
      <c r="I169" s="70"/>
      <c r="J169" s="71"/>
    </row>
    <row r="170" spans="1:10" ht="18.75">
      <c r="A170" s="81" t="s">
        <v>128</v>
      </c>
      <c r="B170" s="80" t="s">
        <v>129</v>
      </c>
      <c r="C170" s="67">
        <v>21630.357</v>
      </c>
      <c r="D170" s="67">
        <v>22863.48753</v>
      </c>
      <c r="E170" s="70">
        <f t="shared" si="11"/>
        <v>1233.1305299999985</v>
      </c>
      <c r="F170" s="71">
        <f t="shared" si="4"/>
        <v>105.70092546322745</v>
      </c>
      <c r="G170" s="72"/>
      <c r="H170" s="72"/>
      <c r="I170" s="70"/>
      <c r="J170" s="71"/>
    </row>
    <row r="171" spans="1:10" ht="18.75">
      <c r="A171" s="81" t="s">
        <v>130</v>
      </c>
      <c r="B171" s="80" t="s">
        <v>145</v>
      </c>
      <c r="C171" s="67">
        <v>77052.40179</v>
      </c>
      <c r="D171" s="67">
        <v>82720.15131</v>
      </c>
      <c r="E171" s="70">
        <f t="shared" si="11"/>
        <v>5667.749519999998</v>
      </c>
      <c r="F171" s="71">
        <f t="shared" si="4"/>
        <v>107.35570778889797</v>
      </c>
      <c r="G171" s="72"/>
      <c r="H171" s="72"/>
      <c r="I171" s="70"/>
      <c r="J171" s="71"/>
    </row>
    <row r="172" spans="1:10" ht="18.75">
      <c r="A172" s="81" t="s">
        <v>131</v>
      </c>
      <c r="B172" s="80" t="s">
        <v>146</v>
      </c>
      <c r="C172" s="67">
        <v>3250.64939</v>
      </c>
      <c r="D172" s="67">
        <v>2511.48767</v>
      </c>
      <c r="E172" s="70">
        <f t="shared" si="11"/>
        <v>-739.1617200000001</v>
      </c>
      <c r="F172" s="71">
        <f t="shared" si="4"/>
        <v>77.26110597242848</v>
      </c>
      <c r="G172" s="72"/>
      <c r="H172" s="72"/>
      <c r="I172" s="70"/>
      <c r="J172" s="71"/>
    </row>
    <row r="173" spans="1:10" ht="18.75">
      <c r="A173" s="81" t="s">
        <v>132</v>
      </c>
      <c r="B173" s="80" t="s">
        <v>276</v>
      </c>
      <c r="C173" s="67">
        <v>63453.04505</v>
      </c>
      <c r="D173" s="67">
        <v>60082.23606</v>
      </c>
      <c r="E173" s="70">
        <f aca="true" t="shared" si="12" ref="E173:E200">SUM(D173-C173)</f>
        <v>-3370.8089899999977</v>
      </c>
      <c r="F173" s="71">
        <f t="shared" si="4"/>
        <v>94.68771122434887</v>
      </c>
      <c r="G173" s="72"/>
      <c r="H173" s="72"/>
      <c r="I173" s="70"/>
      <c r="J173" s="71"/>
    </row>
    <row r="174" spans="1:10" ht="18.75">
      <c r="A174" s="81" t="s">
        <v>424</v>
      </c>
      <c r="B174" s="80" t="s">
        <v>425</v>
      </c>
      <c r="C174" s="67">
        <v>0</v>
      </c>
      <c r="D174" s="67">
        <v>1133.76145</v>
      </c>
      <c r="E174" s="70">
        <f t="shared" si="12"/>
        <v>1133.76145</v>
      </c>
      <c r="F174" s="71"/>
      <c r="G174" s="72"/>
      <c r="H174" s="72"/>
      <c r="I174" s="70"/>
      <c r="J174" s="71"/>
    </row>
    <row r="175" spans="1:10" s="5" customFormat="1" ht="37.5">
      <c r="A175" s="52" t="s">
        <v>133</v>
      </c>
      <c r="B175" s="51" t="s">
        <v>147</v>
      </c>
      <c r="C175" s="42">
        <v>713.682</v>
      </c>
      <c r="D175" s="42">
        <v>778.732</v>
      </c>
      <c r="E175" s="44">
        <f t="shared" si="12"/>
        <v>65.04999999999995</v>
      </c>
      <c r="F175" s="45">
        <f t="shared" si="4"/>
        <v>109.11470374760748</v>
      </c>
      <c r="G175" s="43"/>
      <c r="H175" s="43"/>
      <c r="I175" s="44"/>
      <c r="J175" s="45"/>
    </row>
    <row r="176" spans="1:10" ht="93.75">
      <c r="A176" s="73" t="s">
        <v>134</v>
      </c>
      <c r="B176" s="74" t="s">
        <v>277</v>
      </c>
      <c r="C176" s="67">
        <f>SUM(C177:C183)</f>
        <v>143669.33204</v>
      </c>
      <c r="D176" s="67">
        <f>SUM(D177:D183)</f>
        <v>180516.88957</v>
      </c>
      <c r="E176" s="70">
        <f t="shared" si="12"/>
        <v>36847.55752999999</v>
      </c>
      <c r="F176" s="71">
        <f t="shared" si="4"/>
        <v>125.64747605267699</v>
      </c>
      <c r="G176" s="72"/>
      <c r="H176" s="72"/>
      <c r="I176" s="70"/>
      <c r="J176" s="71"/>
    </row>
    <row r="177" spans="1:10" ht="37.5">
      <c r="A177" s="73" t="s">
        <v>233</v>
      </c>
      <c r="B177" s="75" t="s">
        <v>254</v>
      </c>
      <c r="C177" s="67">
        <v>95838.64519</v>
      </c>
      <c r="D177" s="67">
        <v>104457.53558</v>
      </c>
      <c r="E177" s="70">
        <f t="shared" si="12"/>
        <v>8618.89039</v>
      </c>
      <c r="F177" s="71">
        <f t="shared" si="4"/>
        <v>108.99312628315339</v>
      </c>
      <c r="G177" s="72"/>
      <c r="H177" s="72"/>
      <c r="I177" s="70"/>
      <c r="J177" s="71"/>
    </row>
    <row r="178" spans="1:10" ht="37.5">
      <c r="A178" s="73" t="s">
        <v>234</v>
      </c>
      <c r="B178" s="76" t="s">
        <v>255</v>
      </c>
      <c r="C178" s="67">
        <v>30491.31057</v>
      </c>
      <c r="D178" s="67">
        <v>34668.29934</v>
      </c>
      <c r="E178" s="70">
        <f>SUM(D178-C178)</f>
        <v>4176.988769999996</v>
      </c>
      <c r="F178" s="71">
        <f t="shared" si="4"/>
        <v>113.69894796883437</v>
      </c>
      <c r="G178" s="72"/>
      <c r="H178" s="72"/>
      <c r="I178" s="70"/>
      <c r="J178" s="71"/>
    </row>
    <row r="179" spans="1:10" ht="37.5">
      <c r="A179" s="73" t="s">
        <v>235</v>
      </c>
      <c r="B179" s="76" t="s">
        <v>256</v>
      </c>
      <c r="C179" s="67">
        <v>16538.15178</v>
      </c>
      <c r="D179" s="67">
        <v>17954.13105</v>
      </c>
      <c r="E179" s="70">
        <f t="shared" si="12"/>
        <v>1415.9792699999998</v>
      </c>
      <c r="F179" s="71">
        <f t="shared" si="4"/>
        <v>108.56189548164856</v>
      </c>
      <c r="G179" s="72"/>
      <c r="H179" s="72"/>
      <c r="I179" s="70"/>
      <c r="J179" s="71"/>
    </row>
    <row r="180" spans="1:10" ht="39" customHeight="1">
      <c r="A180" s="77" t="s">
        <v>278</v>
      </c>
      <c r="B180" s="78" t="s">
        <v>279</v>
      </c>
      <c r="C180" s="67">
        <v>690.44581</v>
      </c>
      <c r="D180" s="67">
        <v>2888.80664</v>
      </c>
      <c r="E180" s="70">
        <f t="shared" si="12"/>
        <v>2198.3608299999996</v>
      </c>
      <c r="F180" s="71" t="s">
        <v>504</v>
      </c>
      <c r="G180" s="72"/>
      <c r="H180" s="72"/>
      <c r="I180" s="70"/>
      <c r="J180" s="71"/>
    </row>
    <row r="181" spans="1:10" ht="37.5">
      <c r="A181" s="73" t="s">
        <v>236</v>
      </c>
      <c r="B181" s="76" t="s">
        <v>257</v>
      </c>
      <c r="C181" s="67">
        <v>110.77869</v>
      </c>
      <c r="D181" s="67">
        <v>141.84226</v>
      </c>
      <c r="E181" s="70">
        <f>SUM(D181-C181)</f>
        <v>31.063570000000013</v>
      </c>
      <c r="F181" s="71">
        <f t="shared" si="4"/>
        <v>128.04110610082137</v>
      </c>
      <c r="G181" s="72"/>
      <c r="H181" s="72"/>
      <c r="I181" s="70"/>
      <c r="J181" s="71"/>
    </row>
    <row r="182" spans="1:10" ht="114" customHeight="1">
      <c r="A182" s="73" t="s">
        <v>413</v>
      </c>
      <c r="B182" s="79" t="s">
        <v>423</v>
      </c>
      <c r="C182" s="67">
        <v>0</v>
      </c>
      <c r="D182" s="67">
        <v>35.27883</v>
      </c>
      <c r="E182" s="70">
        <f t="shared" si="12"/>
        <v>35.27883</v>
      </c>
      <c r="F182" s="71"/>
      <c r="G182" s="72"/>
      <c r="H182" s="72"/>
      <c r="I182" s="70"/>
      <c r="J182" s="71"/>
    </row>
    <row r="183" spans="1:10" ht="21" customHeight="1">
      <c r="A183" s="73" t="s">
        <v>426</v>
      </c>
      <c r="B183" s="79" t="s">
        <v>427</v>
      </c>
      <c r="C183" s="67">
        <v>0</v>
      </c>
      <c r="D183" s="67">
        <v>20370.99587</v>
      </c>
      <c r="E183" s="70">
        <f t="shared" si="12"/>
        <v>20370.99587</v>
      </c>
      <c r="F183" s="71"/>
      <c r="G183" s="72"/>
      <c r="H183" s="72"/>
      <c r="I183" s="70"/>
      <c r="J183" s="71"/>
    </row>
    <row r="184" spans="1:10" ht="18.75">
      <c r="A184" s="49" t="s">
        <v>135</v>
      </c>
      <c r="B184" s="86" t="s">
        <v>334</v>
      </c>
      <c r="C184" s="42">
        <v>233.817</v>
      </c>
      <c r="D184" s="42">
        <v>371.166</v>
      </c>
      <c r="E184" s="44">
        <f t="shared" si="12"/>
        <v>137.349</v>
      </c>
      <c r="F184" s="45" t="s">
        <v>494</v>
      </c>
      <c r="G184" s="43"/>
      <c r="H184" s="43"/>
      <c r="I184" s="44"/>
      <c r="J184" s="45"/>
    </row>
    <row r="185" spans="1:10" ht="37.5">
      <c r="A185" s="49" t="s">
        <v>136</v>
      </c>
      <c r="B185" s="86" t="s">
        <v>335</v>
      </c>
      <c r="C185" s="42">
        <f>C186+C187</f>
        <v>26452.851000000002</v>
      </c>
      <c r="D185" s="42">
        <f>D186+D187</f>
        <v>30253.935</v>
      </c>
      <c r="E185" s="44">
        <f t="shared" si="12"/>
        <v>3801.083999999999</v>
      </c>
      <c r="F185" s="45">
        <f aca="true" t="shared" si="13" ref="F185:F246">SUM(D185/C185*100)</f>
        <v>114.36927913743588</v>
      </c>
      <c r="G185" s="43">
        <f>G186+G187</f>
        <v>978.309</v>
      </c>
      <c r="H185" s="43">
        <f>H186+H187</f>
        <v>2529.36</v>
      </c>
      <c r="I185" s="44">
        <f>SUM(H185-G185)</f>
        <v>1551.0510000000002</v>
      </c>
      <c r="J185" s="45" t="s">
        <v>483</v>
      </c>
    </row>
    <row r="186" spans="1:10" ht="37.5">
      <c r="A186" s="49" t="s">
        <v>137</v>
      </c>
      <c r="B186" s="86" t="s">
        <v>148</v>
      </c>
      <c r="C186" s="42">
        <v>23121.901</v>
      </c>
      <c r="D186" s="42">
        <v>26467.775</v>
      </c>
      <c r="E186" s="44">
        <f t="shared" si="12"/>
        <v>3345.874</v>
      </c>
      <c r="F186" s="45">
        <f t="shared" si="13"/>
        <v>114.4705835389573</v>
      </c>
      <c r="G186" s="43">
        <v>891.495</v>
      </c>
      <c r="H186" s="43">
        <v>2384.65</v>
      </c>
      <c r="I186" s="44">
        <f>SUM(H186-G186)</f>
        <v>1493.1550000000002</v>
      </c>
      <c r="J186" s="45" t="s">
        <v>470</v>
      </c>
    </row>
    <row r="187" spans="1:10" ht="18.75">
      <c r="A187" s="49" t="s">
        <v>138</v>
      </c>
      <c r="B187" s="86" t="s">
        <v>336</v>
      </c>
      <c r="C187" s="42">
        <v>3330.95</v>
      </c>
      <c r="D187" s="42">
        <v>3786.16</v>
      </c>
      <c r="E187" s="44">
        <f t="shared" si="12"/>
        <v>455.21000000000004</v>
      </c>
      <c r="F187" s="45">
        <f t="shared" si="13"/>
        <v>113.66607124093728</v>
      </c>
      <c r="G187" s="43">
        <v>86.814</v>
      </c>
      <c r="H187" s="43">
        <v>144.71</v>
      </c>
      <c r="I187" s="44">
        <f>SUM(H187-G187)</f>
        <v>57.896000000000015</v>
      </c>
      <c r="J187" s="45" t="s">
        <v>479</v>
      </c>
    </row>
    <row r="188" spans="1:10" ht="18.75">
      <c r="A188" s="49" t="s">
        <v>237</v>
      </c>
      <c r="B188" s="86" t="s">
        <v>149</v>
      </c>
      <c r="C188" s="42">
        <f>C189+C190+C191</f>
        <v>2358.53</v>
      </c>
      <c r="D188" s="42">
        <f>D189+D190+D191</f>
        <v>2681.629</v>
      </c>
      <c r="E188" s="44">
        <f t="shared" si="12"/>
        <v>323.0989999999997</v>
      </c>
      <c r="F188" s="45">
        <f t="shared" si="13"/>
        <v>113.69916854990183</v>
      </c>
      <c r="G188" s="42">
        <f>G189+G190+G191</f>
        <v>0</v>
      </c>
      <c r="H188" s="42">
        <f>H189+H190+H191</f>
        <v>64.397</v>
      </c>
      <c r="I188" s="44">
        <f>SUM(H188-G188)</f>
        <v>64.397</v>
      </c>
      <c r="J188" s="45"/>
    </row>
    <row r="189" spans="1:10" ht="18.75">
      <c r="A189" s="49" t="s">
        <v>238</v>
      </c>
      <c r="B189" s="86" t="s">
        <v>337</v>
      </c>
      <c r="C189" s="42">
        <v>1946.632</v>
      </c>
      <c r="D189" s="42">
        <v>2175.269</v>
      </c>
      <c r="E189" s="44">
        <f t="shared" si="12"/>
        <v>228.63699999999972</v>
      </c>
      <c r="F189" s="45">
        <f t="shared" si="13"/>
        <v>111.74526053203687</v>
      </c>
      <c r="G189" s="43">
        <v>0</v>
      </c>
      <c r="H189" s="43">
        <v>64.397</v>
      </c>
      <c r="I189" s="44">
        <f>SUM(H189-G189)</f>
        <v>64.397</v>
      </c>
      <c r="J189" s="45"/>
    </row>
    <row r="190" spans="1:10" ht="18.75">
      <c r="A190" s="49" t="s">
        <v>239</v>
      </c>
      <c r="B190" s="86" t="s">
        <v>150</v>
      </c>
      <c r="C190" s="42">
        <v>65.491</v>
      </c>
      <c r="D190" s="42">
        <v>94.598</v>
      </c>
      <c r="E190" s="44">
        <f t="shared" si="12"/>
        <v>29.107</v>
      </c>
      <c r="F190" s="45">
        <f t="shared" si="13"/>
        <v>144.44427478584842</v>
      </c>
      <c r="G190" s="43"/>
      <c r="H190" s="43"/>
      <c r="I190" s="44"/>
      <c r="J190" s="45"/>
    </row>
    <row r="191" spans="1:10" ht="18.75">
      <c r="A191" s="49" t="s">
        <v>338</v>
      </c>
      <c r="B191" s="86" t="s">
        <v>151</v>
      </c>
      <c r="C191" s="42">
        <v>346.407</v>
      </c>
      <c r="D191" s="42">
        <v>411.762</v>
      </c>
      <c r="E191" s="44">
        <f>SUM(D191-C191)</f>
        <v>65.35500000000002</v>
      </c>
      <c r="F191" s="45">
        <f t="shared" si="13"/>
        <v>118.86653560695946</v>
      </c>
      <c r="G191" s="43"/>
      <c r="H191" s="43"/>
      <c r="I191" s="44"/>
      <c r="J191" s="45"/>
    </row>
    <row r="192" spans="1:10" ht="18" customHeight="1">
      <c r="A192" s="49" t="s">
        <v>139</v>
      </c>
      <c r="B192" s="50" t="s">
        <v>152</v>
      </c>
      <c r="C192" s="42">
        <f>SUM(C193)</f>
        <v>2624.205</v>
      </c>
      <c r="D192" s="42">
        <f>SUM(D193)</f>
        <v>3798.589</v>
      </c>
      <c r="E192" s="44">
        <f t="shared" si="12"/>
        <v>1174.384</v>
      </c>
      <c r="F192" s="45">
        <f t="shared" si="13"/>
        <v>144.75199155553778</v>
      </c>
      <c r="G192" s="42"/>
      <c r="H192" s="42"/>
      <c r="I192" s="44"/>
      <c r="J192" s="45"/>
    </row>
    <row r="193" spans="1:10" ht="19.5" customHeight="1">
      <c r="A193" s="52" t="s">
        <v>140</v>
      </c>
      <c r="B193" s="50" t="s">
        <v>339</v>
      </c>
      <c r="C193" s="42">
        <v>2624.205</v>
      </c>
      <c r="D193" s="42">
        <v>3798.589</v>
      </c>
      <c r="E193" s="44">
        <f t="shared" si="12"/>
        <v>1174.384</v>
      </c>
      <c r="F193" s="45">
        <f t="shared" si="13"/>
        <v>144.75199155553778</v>
      </c>
      <c r="G193" s="43"/>
      <c r="H193" s="43"/>
      <c r="I193" s="44"/>
      <c r="J193" s="45"/>
    </row>
    <row r="194" spans="1:10" ht="56.25">
      <c r="A194" s="52" t="s">
        <v>141</v>
      </c>
      <c r="B194" s="50" t="s">
        <v>340</v>
      </c>
      <c r="C194" s="42">
        <v>11809.558</v>
      </c>
      <c r="D194" s="42">
        <v>12751.111</v>
      </c>
      <c r="E194" s="44">
        <f t="shared" si="12"/>
        <v>941.5529999999999</v>
      </c>
      <c r="F194" s="45">
        <f t="shared" si="13"/>
        <v>107.97280474002497</v>
      </c>
      <c r="G194" s="43"/>
      <c r="H194" s="43"/>
      <c r="I194" s="44"/>
      <c r="J194" s="45"/>
    </row>
    <row r="195" spans="1:10" ht="56.25">
      <c r="A195" s="52" t="s">
        <v>194</v>
      </c>
      <c r="B195" s="50" t="s">
        <v>341</v>
      </c>
      <c r="C195" s="42">
        <v>1685.783</v>
      </c>
      <c r="D195" s="42">
        <v>1873.799</v>
      </c>
      <c r="E195" s="44">
        <f t="shared" si="12"/>
        <v>188.01600000000008</v>
      </c>
      <c r="F195" s="45">
        <f t="shared" si="13"/>
        <v>111.15303689739426</v>
      </c>
      <c r="G195" s="43"/>
      <c r="H195" s="43"/>
      <c r="I195" s="44"/>
      <c r="J195" s="45"/>
    </row>
    <row r="196" spans="1:10" ht="18.75">
      <c r="A196" s="87" t="s">
        <v>240</v>
      </c>
      <c r="B196" s="88" t="s">
        <v>342</v>
      </c>
      <c r="C196" s="42">
        <f>C197+C198</f>
        <v>207.042</v>
      </c>
      <c r="D196" s="42">
        <f>D197+D198</f>
        <v>217.197</v>
      </c>
      <c r="E196" s="44">
        <f t="shared" si="12"/>
        <v>10.155000000000001</v>
      </c>
      <c r="F196" s="45">
        <f t="shared" si="13"/>
        <v>104.90480192424725</v>
      </c>
      <c r="G196" s="43"/>
      <c r="H196" s="43"/>
      <c r="I196" s="44"/>
      <c r="J196" s="45"/>
    </row>
    <row r="197" spans="1:10" ht="37.5">
      <c r="A197" s="87" t="s">
        <v>241</v>
      </c>
      <c r="B197" s="88" t="s">
        <v>394</v>
      </c>
      <c r="C197" s="42">
        <v>206.79</v>
      </c>
      <c r="D197" s="42">
        <v>217.113</v>
      </c>
      <c r="E197" s="44">
        <f t="shared" si="12"/>
        <v>10.323000000000008</v>
      </c>
      <c r="F197" s="45">
        <f t="shared" si="13"/>
        <v>104.99202089075874</v>
      </c>
      <c r="G197" s="43"/>
      <c r="H197" s="43"/>
      <c r="I197" s="44"/>
      <c r="J197" s="45"/>
    </row>
    <row r="198" spans="1:10" ht="18.75">
      <c r="A198" s="87" t="s">
        <v>343</v>
      </c>
      <c r="B198" s="88" t="s">
        <v>344</v>
      </c>
      <c r="C198" s="42">
        <v>0.252</v>
      </c>
      <c r="D198" s="42">
        <v>0.084</v>
      </c>
      <c r="E198" s="44">
        <f>SUM(D198-C198)</f>
        <v>-0.16799999999999998</v>
      </c>
      <c r="F198" s="45">
        <f t="shared" si="13"/>
        <v>33.333333333333336</v>
      </c>
      <c r="G198" s="43"/>
      <c r="H198" s="43"/>
      <c r="I198" s="44"/>
      <c r="J198" s="45"/>
    </row>
    <row r="199" spans="1:10" ht="56.25">
      <c r="A199" s="87" t="s">
        <v>142</v>
      </c>
      <c r="B199" s="88" t="s">
        <v>345</v>
      </c>
      <c r="C199" s="42">
        <v>55.493</v>
      </c>
      <c r="D199" s="42">
        <v>49.12</v>
      </c>
      <c r="E199" s="44">
        <f t="shared" si="12"/>
        <v>-6.373000000000005</v>
      </c>
      <c r="F199" s="45">
        <f t="shared" si="13"/>
        <v>88.51566864289188</v>
      </c>
      <c r="G199" s="43"/>
      <c r="H199" s="43"/>
      <c r="I199" s="44"/>
      <c r="J199" s="45"/>
    </row>
    <row r="200" spans="1:10" ht="18.75">
      <c r="A200" s="87" t="s">
        <v>143</v>
      </c>
      <c r="B200" s="88" t="s">
        <v>153</v>
      </c>
      <c r="C200" s="42">
        <f>C201+C202</f>
        <v>12648.732</v>
      </c>
      <c r="D200" s="42">
        <f>D201+D202</f>
        <v>13853.119</v>
      </c>
      <c r="E200" s="44">
        <f t="shared" si="12"/>
        <v>1204.3870000000006</v>
      </c>
      <c r="F200" s="45">
        <f t="shared" si="13"/>
        <v>109.52180028796563</v>
      </c>
      <c r="G200" s="89"/>
      <c r="H200" s="89"/>
      <c r="I200" s="90"/>
      <c r="J200" s="45"/>
    </row>
    <row r="201" spans="1:10" ht="19.5" customHeight="1">
      <c r="A201" s="52" t="s">
        <v>242</v>
      </c>
      <c r="B201" s="86" t="s">
        <v>347</v>
      </c>
      <c r="C201" s="42">
        <v>11234.452</v>
      </c>
      <c r="D201" s="42">
        <v>12148.767</v>
      </c>
      <c r="E201" s="44">
        <f aca="true" t="shared" si="14" ref="E201:E213">SUM(D201-C201)</f>
        <v>914.3150000000005</v>
      </c>
      <c r="F201" s="45">
        <f t="shared" si="13"/>
        <v>108.1384922023789</v>
      </c>
      <c r="G201" s="43"/>
      <c r="H201" s="43"/>
      <c r="I201" s="44"/>
      <c r="J201" s="45"/>
    </row>
    <row r="202" spans="1:10" ht="19.5" customHeight="1">
      <c r="A202" s="52" t="s">
        <v>243</v>
      </c>
      <c r="B202" s="85" t="s">
        <v>348</v>
      </c>
      <c r="C202" s="42">
        <v>1414.28</v>
      </c>
      <c r="D202" s="42">
        <v>1704.352</v>
      </c>
      <c r="E202" s="44">
        <f t="shared" si="14"/>
        <v>290.0720000000001</v>
      </c>
      <c r="F202" s="45">
        <f t="shared" si="13"/>
        <v>120.51022428373447</v>
      </c>
      <c r="G202" s="43"/>
      <c r="H202" s="43"/>
      <c r="I202" s="44"/>
      <c r="J202" s="45"/>
    </row>
    <row r="203" spans="1:10" ht="18.75">
      <c r="A203" s="52" t="s">
        <v>244</v>
      </c>
      <c r="B203" s="85" t="s">
        <v>349</v>
      </c>
      <c r="C203" s="42">
        <v>1065.774</v>
      </c>
      <c r="D203" s="42">
        <v>1189.523</v>
      </c>
      <c r="E203" s="44">
        <f t="shared" si="14"/>
        <v>123.74900000000002</v>
      </c>
      <c r="F203" s="45">
        <f t="shared" si="13"/>
        <v>111.61118586116756</v>
      </c>
      <c r="G203" s="43">
        <v>1066.004</v>
      </c>
      <c r="H203" s="43">
        <v>1189.523</v>
      </c>
      <c r="I203" s="44">
        <f>SUM(H203-G203)</f>
        <v>123.519</v>
      </c>
      <c r="J203" s="45">
        <f aca="true" t="shared" si="15" ref="J203:J242">SUM(H203/G203*100)</f>
        <v>111.587104738819</v>
      </c>
    </row>
    <row r="204" spans="1:10" ht="37.5">
      <c r="A204" s="52" t="s">
        <v>364</v>
      </c>
      <c r="B204" s="85" t="s">
        <v>366</v>
      </c>
      <c r="C204" s="42">
        <f>C205+C206</f>
        <v>0</v>
      </c>
      <c r="D204" s="42"/>
      <c r="E204" s="42"/>
      <c r="F204" s="91"/>
      <c r="G204" s="42"/>
      <c r="H204" s="42"/>
      <c r="I204" s="42"/>
      <c r="J204" s="91"/>
    </row>
    <row r="205" spans="1:10" ht="131.25">
      <c r="A205" s="52" t="s">
        <v>365</v>
      </c>
      <c r="B205" s="85" t="s">
        <v>367</v>
      </c>
      <c r="C205" s="42"/>
      <c r="D205" s="42"/>
      <c r="E205" s="42"/>
      <c r="F205" s="91"/>
      <c r="G205" s="42"/>
      <c r="H205" s="42"/>
      <c r="I205" s="92"/>
      <c r="J205" s="91"/>
    </row>
    <row r="206" spans="1:10" ht="150">
      <c r="A206" s="52" t="s">
        <v>392</v>
      </c>
      <c r="B206" s="93" t="s">
        <v>393</v>
      </c>
      <c r="C206" s="42"/>
      <c r="D206" s="42"/>
      <c r="E206" s="42"/>
      <c r="F206" s="91"/>
      <c r="G206" s="42"/>
      <c r="H206" s="42"/>
      <c r="I206" s="92"/>
      <c r="J206" s="91"/>
    </row>
    <row r="207" spans="1:10" ht="37.5">
      <c r="A207" s="52" t="s">
        <v>364</v>
      </c>
      <c r="B207" s="85" t="s">
        <v>366</v>
      </c>
      <c r="C207" s="42">
        <f>SUM(C208+C209)</f>
        <v>0</v>
      </c>
      <c r="D207" s="42">
        <f>SUM(D208+D209)</f>
        <v>0</v>
      </c>
      <c r="E207" s="42">
        <f>SUM(E208+E209)</f>
        <v>0</v>
      </c>
      <c r="F207" s="91"/>
      <c r="G207" s="42">
        <f>SUM(G208+G209)</f>
        <v>4644.085</v>
      </c>
      <c r="H207" s="42">
        <f>SUM(H208+H209)</f>
        <v>867.345</v>
      </c>
      <c r="I207" s="42">
        <f>SUM(I208+I209)</f>
        <v>-3776.74</v>
      </c>
      <c r="J207" s="91">
        <f t="shared" si="15"/>
        <v>18.676337750062714</v>
      </c>
    </row>
    <row r="208" spans="1:10" ht="131.25">
      <c r="A208" s="52" t="s">
        <v>365</v>
      </c>
      <c r="B208" s="94" t="s">
        <v>367</v>
      </c>
      <c r="C208" s="42">
        <v>0</v>
      </c>
      <c r="D208" s="42">
        <v>0</v>
      </c>
      <c r="E208" s="42">
        <v>0</v>
      </c>
      <c r="F208" s="91"/>
      <c r="G208" s="42">
        <v>1798.558</v>
      </c>
      <c r="H208" s="42">
        <v>867.345</v>
      </c>
      <c r="I208" s="48">
        <f>SUM(H208-G208)</f>
        <v>-931.213</v>
      </c>
      <c r="J208" s="91">
        <f t="shared" si="15"/>
        <v>48.22446648926529</v>
      </c>
    </row>
    <row r="209" spans="1:10" ht="150">
      <c r="A209" s="52" t="s">
        <v>392</v>
      </c>
      <c r="B209" s="88" t="s">
        <v>393</v>
      </c>
      <c r="C209" s="42">
        <v>0</v>
      </c>
      <c r="D209" s="42">
        <v>0</v>
      </c>
      <c r="E209" s="42">
        <v>0</v>
      </c>
      <c r="F209" s="91"/>
      <c r="G209" s="42">
        <v>2845.527</v>
      </c>
      <c r="H209" s="42">
        <v>0</v>
      </c>
      <c r="I209" s="48">
        <f>SUM(H209-G209)</f>
        <v>-2845.527</v>
      </c>
      <c r="J209" s="91">
        <f t="shared" si="15"/>
        <v>0</v>
      </c>
    </row>
    <row r="210" spans="1:10" ht="115.5" customHeight="1">
      <c r="A210" s="68" t="s">
        <v>245</v>
      </c>
      <c r="B210" s="69" t="s">
        <v>280</v>
      </c>
      <c r="C210" s="67">
        <v>4588.55628</v>
      </c>
      <c r="D210" s="67">
        <v>6112.65361</v>
      </c>
      <c r="E210" s="70">
        <f t="shared" si="14"/>
        <v>1524.0973300000005</v>
      </c>
      <c r="F210" s="71">
        <f t="shared" si="13"/>
        <v>133.2151822272081</v>
      </c>
      <c r="G210" s="72"/>
      <c r="H210" s="72"/>
      <c r="I210" s="70"/>
      <c r="J210" s="71"/>
    </row>
    <row r="211" spans="1:10" ht="18.75">
      <c r="A211" s="52" t="s">
        <v>144</v>
      </c>
      <c r="B211" s="51" t="s">
        <v>350</v>
      </c>
      <c r="C211" s="42">
        <f>C212+C213</f>
        <v>13478.335</v>
      </c>
      <c r="D211" s="42">
        <f>D212+D213</f>
        <v>19276.773</v>
      </c>
      <c r="E211" s="44">
        <f t="shared" si="14"/>
        <v>5798.438000000002</v>
      </c>
      <c r="F211" s="45">
        <f t="shared" si="13"/>
        <v>143.02043241987977</v>
      </c>
      <c r="G211" s="43">
        <f>G212+G213</f>
        <v>1250.289</v>
      </c>
      <c r="H211" s="43">
        <f>H212+H213</f>
        <v>4307.385</v>
      </c>
      <c r="I211" s="44">
        <f>SUM(H211-G211)</f>
        <v>3057.0960000000005</v>
      </c>
      <c r="J211" s="45" t="s">
        <v>484</v>
      </c>
    </row>
    <row r="212" spans="1:10" ht="37.5">
      <c r="A212" s="52" t="s">
        <v>246</v>
      </c>
      <c r="B212" s="51" t="s">
        <v>351</v>
      </c>
      <c r="C212" s="42">
        <v>6120.266</v>
      </c>
      <c r="D212" s="42">
        <v>8412.587</v>
      </c>
      <c r="E212" s="44">
        <f t="shared" si="14"/>
        <v>2292.321</v>
      </c>
      <c r="F212" s="45">
        <f t="shared" si="13"/>
        <v>137.45459756160926</v>
      </c>
      <c r="G212" s="43">
        <v>1250.289</v>
      </c>
      <c r="H212" s="43">
        <v>4307.385</v>
      </c>
      <c r="I212" s="44">
        <f>SUM(H212-G212)</f>
        <v>3057.0960000000005</v>
      </c>
      <c r="J212" s="45" t="s">
        <v>484</v>
      </c>
    </row>
    <row r="213" spans="1:10" ht="18.75">
      <c r="A213" s="52" t="s">
        <v>247</v>
      </c>
      <c r="B213" s="51" t="s">
        <v>352</v>
      </c>
      <c r="C213" s="42">
        <v>7358.069</v>
      </c>
      <c r="D213" s="42">
        <v>10864.186</v>
      </c>
      <c r="E213" s="44">
        <f t="shared" si="14"/>
        <v>3506.1169999999993</v>
      </c>
      <c r="F213" s="45">
        <f t="shared" si="13"/>
        <v>147.64996087968188</v>
      </c>
      <c r="G213" s="43"/>
      <c r="H213" s="43"/>
      <c r="I213" s="44"/>
      <c r="J213" s="45"/>
    </row>
    <row r="214" spans="1:10" s="5" customFormat="1" ht="15.75" customHeight="1">
      <c r="A214" s="52"/>
      <c r="B214" s="50"/>
      <c r="C214" s="46"/>
      <c r="D214" s="46"/>
      <c r="E214" s="44"/>
      <c r="F214" s="45"/>
      <c r="G214" s="47"/>
      <c r="H214" s="47"/>
      <c r="I214" s="44"/>
      <c r="J214" s="45"/>
    </row>
    <row r="215" spans="1:10" s="5" customFormat="1" ht="20.25">
      <c r="A215" s="53" t="s">
        <v>156</v>
      </c>
      <c r="B215" s="54" t="s">
        <v>21</v>
      </c>
      <c r="C215" s="55">
        <f>SUM(C216:C218)</f>
        <v>98512.94</v>
      </c>
      <c r="D215" s="55">
        <f>SUM(D216:D218)</f>
        <v>106286.876</v>
      </c>
      <c r="E215" s="56">
        <f aca="true" t="shared" si="16" ref="E215:E220">SUM(D215-C215)</f>
        <v>7773.9360000000015</v>
      </c>
      <c r="F215" s="57">
        <f t="shared" si="13"/>
        <v>107.8912841297803</v>
      </c>
      <c r="G215" s="55">
        <f>SUM(G216:G218)</f>
        <v>12084.538999999999</v>
      </c>
      <c r="H215" s="55">
        <f>SUM(H216:H218)</f>
        <v>8259.762999999999</v>
      </c>
      <c r="I215" s="56">
        <f aca="true" t="shared" si="17" ref="I215:I220">SUM(H215-G215)</f>
        <v>-3824.776</v>
      </c>
      <c r="J215" s="57">
        <f t="shared" si="15"/>
        <v>68.34983941050626</v>
      </c>
    </row>
    <row r="216" spans="1:10" s="5" customFormat="1" ht="18.75">
      <c r="A216" s="49" t="s">
        <v>248</v>
      </c>
      <c r="B216" s="50" t="s">
        <v>271</v>
      </c>
      <c r="C216" s="46">
        <v>32382.609</v>
      </c>
      <c r="D216" s="46">
        <v>35473.567</v>
      </c>
      <c r="E216" s="44">
        <f t="shared" si="16"/>
        <v>3090.9580000000024</v>
      </c>
      <c r="F216" s="45">
        <f t="shared" si="13"/>
        <v>109.54511725722904</v>
      </c>
      <c r="G216" s="44">
        <v>4138.927</v>
      </c>
      <c r="H216" s="44">
        <v>2428.274</v>
      </c>
      <c r="I216" s="44">
        <f t="shared" si="17"/>
        <v>-1710.6529999999998</v>
      </c>
      <c r="J216" s="45">
        <f t="shared" si="15"/>
        <v>58.66916715370917</v>
      </c>
    </row>
    <row r="217" spans="1:10" s="5" customFormat="1" ht="20.25" customHeight="1">
      <c r="A217" s="49" t="s">
        <v>157</v>
      </c>
      <c r="B217" s="51" t="s">
        <v>359</v>
      </c>
      <c r="C217" s="42">
        <v>20465.6</v>
      </c>
      <c r="D217" s="42">
        <v>22927.364</v>
      </c>
      <c r="E217" s="44">
        <f t="shared" si="16"/>
        <v>2461.764000000003</v>
      </c>
      <c r="F217" s="45">
        <f t="shared" si="13"/>
        <v>112.0287897740599</v>
      </c>
      <c r="G217" s="43">
        <v>5212.96</v>
      </c>
      <c r="H217" s="43">
        <v>2177.829</v>
      </c>
      <c r="I217" s="44">
        <f t="shared" si="17"/>
        <v>-3035.131</v>
      </c>
      <c r="J217" s="45">
        <f t="shared" si="15"/>
        <v>41.77720527301188</v>
      </c>
    </row>
    <row r="218" spans="1:10" s="5" customFormat="1" ht="20.25" customHeight="1">
      <c r="A218" s="49" t="s">
        <v>249</v>
      </c>
      <c r="B218" s="50" t="s">
        <v>272</v>
      </c>
      <c r="C218" s="42">
        <f>SUM(C219:C220)</f>
        <v>45664.731</v>
      </c>
      <c r="D218" s="42">
        <f>SUM(D219:D220)</f>
        <v>47885.945</v>
      </c>
      <c r="E218" s="44">
        <f t="shared" si="16"/>
        <v>2221.214</v>
      </c>
      <c r="F218" s="45">
        <f t="shared" si="13"/>
        <v>104.86417844003067</v>
      </c>
      <c r="G218" s="66">
        <f>SUM(G219:G220)</f>
        <v>2732.652</v>
      </c>
      <c r="H218" s="66">
        <f>SUM(H219:H220)</f>
        <v>3653.66</v>
      </c>
      <c r="I218" s="44">
        <f t="shared" si="17"/>
        <v>921.0079999999998</v>
      </c>
      <c r="J218" s="45">
        <f t="shared" si="15"/>
        <v>133.7038159267993</v>
      </c>
    </row>
    <row r="219" spans="1:10" s="5" customFormat="1" ht="20.25" customHeight="1">
      <c r="A219" s="49" t="s">
        <v>250</v>
      </c>
      <c r="B219" s="50" t="s">
        <v>273</v>
      </c>
      <c r="C219" s="42">
        <v>40460.329</v>
      </c>
      <c r="D219" s="42">
        <v>40408.282</v>
      </c>
      <c r="E219" s="44">
        <f t="shared" si="16"/>
        <v>-52.04699999999866</v>
      </c>
      <c r="F219" s="45">
        <f t="shared" si="13"/>
        <v>99.87136288486434</v>
      </c>
      <c r="G219" s="43">
        <v>1083.391</v>
      </c>
      <c r="H219" s="43">
        <v>3160.507</v>
      </c>
      <c r="I219" s="44">
        <f t="shared" si="17"/>
        <v>2077.116</v>
      </c>
      <c r="J219" s="45" t="s">
        <v>485</v>
      </c>
    </row>
    <row r="220" spans="1:10" s="5" customFormat="1" ht="20.25" customHeight="1">
      <c r="A220" s="49" t="s">
        <v>251</v>
      </c>
      <c r="B220" s="50" t="s">
        <v>274</v>
      </c>
      <c r="C220" s="42">
        <v>5204.402</v>
      </c>
      <c r="D220" s="42">
        <v>7477.663</v>
      </c>
      <c r="E220" s="44">
        <f t="shared" si="16"/>
        <v>2273.2609999999995</v>
      </c>
      <c r="F220" s="45">
        <f t="shared" si="13"/>
        <v>143.6795812467984</v>
      </c>
      <c r="G220" s="43">
        <v>1649.261</v>
      </c>
      <c r="H220" s="43">
        <v>493.153</v>
      </c>
      <c r="I220" s="44">
        <f t="shared" si="17"/>
        <v>-1156.108</v>
      </c>
      <c r="J220" s="45">
        <f t="shared" si="15"/>
        <v>29.90145283251105</v>
      </c>
    </row>
    <row r="221" spans="1:10" s="5" customFormat="1" ht="18.75">
      <c r="A221" s="49"/>
      <c r="B221" s="51"/>
      <c r="C221" s="42"/>
      <c r="D221" s="42"/>
      <c r="E221" s="44"/>
      <c r="F221" s="45"/>
      <c r="G221" s="43"/>
      <c r="H221" s="43"/>
      <c r="I221" s="44"/>
      <c r="J221" s="45"/>
    </row>
    <row r="222" spans="1:10" s="5" customFormat="1" ht="20.25">
      <c r="A222" s="53" t="s">
        <v>158</v>
      </c>
      <c r="B222" s="62" t="s">
        <v>22</v>
      </c>
      <c r="C222" s="55">
        <f>C223+C226+C230+C232</f>
        <v>94706.46757</v>
      </c>
      <c r="D222" s="55">
        <f>SUM(D223+D226+D230+D232)</f>
        <v>121706.47655</v>
      </c>
      <c r="E222" s="56">
        <f>SUM(D222-C222)</f>
        <v>27000.008980000013</v>
      </c>
      <c r="F222" s="57">
        <f t="shared" si="13"/>
        <v>128.5091500852818</v>
      </c>
      <c r="G222" s="58">
        <f>G223+G226+G230+G232</f>
        <v>21974.019829999997</v>
      </c>
      <c r="H222" s="58">
        <f>SUM(H223+H226+H230+H232)</f>
        <v>18934.92173</v>
      </c>
      <c r="I222" s="56">
        <f aca="true" t="shared" si="18" ref="I222:I227">SUM(H222-G222)</f>
        <v>-3039.0980999999992</v>
      </c>
      <c r="J222" s="57">
        <f t="shared" si="15"/>
        <v>86.16958515778312</v>
      </c>
    </row>
    <row r="223" spans="1:10" s="5" customFormat="1" ht="20.25">
      <c r="A223" s="52" t="s">
        <v>160</v>
      </c>
      <c r="B223" s="63" t="s">
        <v>159</v>
      </c>
      <c r="C223" s="46">
        <f>C224+C225</f>
        <v>3622.70657</v>
      </c>
      <c r="D223" s="46">
        <f>D224+D225</f>
        <v>4057.3250700000003</v>
      </c>
      <c r="E223" s="44">
        <f>SUM(D223-C223)</f>
        <v>434.6185000000005</v>
      </c>
      <c r="F223" s="45">
        <f t="shared" si="13"/>
        <v>111.99706604998374</v>
      </c>
      <c r="G223" s="47"/>
      <c r="H223" s="47">
        <f>H224+H225</f>
        <v>0.13919</v>
      </c>
      <c r="I223" s="60">
        <f t="shared" si="18"/>
        <v>0.13919</v>
      </c>
      <c r="J223" s="61"/>
    </row>
    <row r="224" spans="1:10" s="5" customFormat="1" ht="18.75">
      <c r="A224" s="49" t="s">
        <v>161</v>
      </c>
      <c r="B224" s="63" t="s">
        <v>172</v>
      </c>
      <c r="C224" s="42">
        <v>3228.34973</v>
      </c>
      <c r="D224" s="42">
        <v>3712.3877</v>
      </c>
      <c r="E224" s="44">
        <f aca="true" t="shared" si="19" ref="E224:E234">SUM(D224-C224)</f>
        <v>484.0379700000003</v>
      </c>
      <c r="F224" s="45">
        <f t="shared" si="13"/>
        <v>114.9933560636877</v>
      </c>
      <c r="G224" s="43"/>
      <c r="H224" s="43"/>
      <c r="I224" s="60">
        <f t="shared" si="18"/>
        <v>0</v>
      </c>
      <c r="J224" s="61"/>
    </row>
    <row r="225" spans="1:10" s="5" customFormat="1" ht="18.75">
      <c r="A225" s="49" t="s">
        <v>162</v>
      </c>
      <c r="B225" s="63" t="s">
        <v>173</v>
      </c>
      <c r="C225" s="42">
        <v>394.35684</v>
      </c>
      <c r="D225" s="42">
        <v>344.93737</v>
      </c>
      <c r="E225" s="44">
        <f t="shared" si="19"/>
        <v>-49.41946999999999</v>
      </c>
      <c r="F225" s="45">
        <f t="shared" si="13"/>
        <v>87.46833705230014</v>
      </c>
      <c r="G225" s="43"/>
      <c r="H225" s="43">
        <v>0.13919</v>
      </c>
      <c r="I225" s="60">
        <f t="shared" si="18"/>
        <v>0.13919</v>
      </c>
      <c r="J225" s="61"/>
    </row>
    <row r="226" spans="1:10" s="5" customFormat="1" ht="18.75">
      <c r="A226" s="41" t="s">
        <v>163</v>
      </c>
      <c r="B226" s="64" t="s">
        <v>174</v>
      </c>
      <c r="C226" s="42">
        <f>C227+C228+C229</f>
        <v>69828.16024</v>
      </c>
      <c r="D226" s="42">
        <f>D227+D228+D229</f>
        <v>90983.97723</v>
      </c>
      <c r="E226" s="44">
        <f t="shared" si="19"/>
        <v>21155.816990000007</v>
      </c>
      <c r="F226" s="45">
        <f t="shared" si="13"/>
        <v>130.29697033014656</v>
      </c>
      <c r="G226" s="43">
        <f>G227+G228+G229</f>
        <v>16320.64317</v>
      </c>
      <c r="H226" s="43">
        <f>H227+H228+H229</f>
        <v>10620.00116</v>
      </c>
      <c r="I226" s="44">
        <f t="shared" si="18"/>
        <v>-5700.64201</v>
      </c>
      <c r="J226" s="45">
        <f t="shared" si="15"/>
        <v>65.0709720773829</v>
      </c>
    </row>
    <row r="227" spans="1:10" s="5" customFormat="1" ht="37.5">
      <c r="A227" s="41" t="s">
        <v>164</v>
      </c>
      <c r="B227" s="64" t="s">
        <v>175</v>
      </c>
      <c r="C227" s="42">
        <v>57392.65049</v>
      </c>
      <c r="D227" s="42">
        <v>74942.78462</v>
      </c>
      <c r="E227" s="44">
        <f t="shared" si="19"/>
        <v>17550.134130000006</v>
      </c>
      <c r="F227" s="45">
        <f t="shared" si="13"/>
        <v>130.5790619184906</v>
      </c>
      <c r="G227" s="43">
        <v>15190.8419</v>
      </c>
      <c r="H227" s="43">
        <v>7993.4428</v>
      </c>
      <c r="I227" s="44">
        <f t="shared" si="18"/>
        <v>-7197.3991</v>
      </c>
      <c r="J227" s="45">
        <f t="shared" si="15"/>
        <v>52.62014345630178</v>
      </c>
    </row>
    <row r="228" spans="1:10" s="5" customFormat="1" ht="17.25" customHeight="1">
      <c r="A228" s="41" t="s">
        <v>165</v>
      </c>
      <c r="B228" s="64" t="s">
        <v>176</v>
      </c>
      <c r="C228" s="42">
        <v>3166.10913</v>
      </c>
      <c r="D228" s="42">
        <v>4308.75323</v>
      </c>
      <c r="E228" s="44">
        <f t="shared" si="19"/>
        <v>1142.6441000000004</v>
      </c>
      <c r="F228" s="45">
        <f t="shared" si="13"/>
        <v>136.08985202604183</v>
      </c>
      <c r="G228" s="43"/>
      <c r="H228" s="43"/>
      <c r="I228" s="44"/>
      <c r="J228" s="45"/>
    </row>
    <row r="229" spans="1:10" s="5" customFormat="1" ht="37.5">
      <c r="A229" s="41" t="s">
        <v>166</v>
      </c>
      <c r="B229" s="64" t="s">
        <v>177</v>
      </c>
      <c r="C229" s="42">
        <v>9269.40062</v>
      </c>
      <c r="D229" s="42">
        <v>11732.43938</v>
      </c>
      <c r="E229" s="44">
        <f t="shared" si="19"/>
        <v>2463.0387599999995</v>
      </c>
      <c r="F229" s="45">
        <f t="shared" si="13"/>
        <v>126.57171548595771</v>
      </c>
      <c r="G229" s="43">
        <v>1129.80127</v>
      </c>
      <c r="H229" s="59">
        <v>2626.55836</v>
      </c>
      <c r="I229" s="44">
        <f aca="true" t="shared" si="20" ref="I229:I238">SUM(H229-G229)</f>
        <v>1496.75709</v>
      </c>
      <c r="J229" s="45" t="s">
        <v>505</v>
      </c>
    </row>
    <row r="230" spans="1:10" s="5" customFormat="1" ht="18.75">
      <c r="A230" s="41" t="s">
        <v>167</v>
      </c>
      <c r="B230" s="64" t="s">
        <v>178</v>
      </c>
      <c r="C230" s="48">
        <f>C231</f>
        <v>8427.79827</v>
      </c>
      <c r="D230" s="48">
        <f>D231</f>
        <v>11946.18531</v>
      </c>
      <c r="E230" s="44">
        <f t="shared" si="19"/>
        <v>3518.3870400000014</v>
      </c>
      <c r="F230" s="45">
        <f t="shared" si="13"/>
        <v>141.74740456857188</v>
      </c>
      <c r="G230" s="43">
        <f>G231</f>
        <v>5493.37666</v>
      </c>
      <c r="H230" s="44">
        <f>H231</f>
        <v>7706.21538</v>
      </c>
      <c r="I230" s="44">
        <f t="shared" si="20"/>
        <v>2212.8387199999997</v>
      </c>
      <c r="J230" s="45">
        <f t="shared" si="15"/>
        <v>140.2819405432869</v>
      </c>
    </row>
    <row r="231" spans="1:10" s="5" customFormat="1" ht="18.75">
      <c r="A231" s="41" t="s">
        <v>168</v>
      </c>
      <c r="B231" s="64" t="s">
        <v>179</v>
      </c>
      <c r="C231" s="46">
        <v>8427.79827</v>
      </c>
      <c r="D231" s="42">
        <v>11946.18531</v>
      </c>
      <c r="E231" s="44">
        <f t="shared" si="19"/>
        <v>3518.3870400000014</v>
      </c>
      <c r="F231" s="45">
        <f t="shared" si="13"/>
        <v>141.74740456857188</v>
      </c>
      <c r="G231" s="43">
        <v>5493.37666</v>
      </c>
      <c r="H231" s="59">
        <v>7706.21538</v>
      </c>
      <c r="I231" s="44">
        <f t="shared" si="20"/>
        <v>2212.8387199999997</v>
      </c>
      <c r="J231" s="45">
        <f t="shared" si="15"/>
        <v>140.2819405432869</v>
      </c>
    </row>
    <row r="232" spans="1:10" s="5" customFormat="1" ht="18.75">
      <c r="A232" s="41" t="s">
        <v>169</v>
      </c>
      <c r="B232" s="65" t="s">
        <v>180</v>
      </c>
      <c r="C232" s="42">
        <f>C233+C234</f>
        <v>12827.802489999998</v>
      </c>
      <c r="D232" s="42">
        <f>D233+D234</f>
        <v>14718.98894</v>
      </c>
      <c r="E232" s="44">
        <f t="shared" si="19"/>
        <v>1891.186450000001</v>
      </c>
      <c r="F232" s="45">
        <f t="shared" si="13"/>
        <v>114.74287159842294</v>
      </c>
      <c r="G232" s="43">
        <f>G233+G234</f>
        <v>160</v>
      </c>
      <c r="H232" s="43">
        <f>H233+H234</f>
        <v>608.566</v>
      </c>
      <c r="I232" s="44">
        <f>SUM(H232-G232)</f>
        <v>448.56600000000003</v>
      </c>
      <c r="J232" s="45" t="s">
        <v>486</v>
      </c>
    </row>
    <row r="233" spans="1:10" s="5" customFormat="1" ht="37.5">
      <c r="A233" s="41" t="s">
        <v>170</v>
      </c>
      <c r="B233" s="65" t="s">
        <v>181</v>
      </c>
      <c r="C233" s="42">
        <v>9937.1948</v>
      </c>
      <c r="D233" s="42">
        <v>11364.78337</v>
      </c>
      <c r="E233" s="44">
        <f t="shared" si="19"/>
        <v>1427.58857</v>
      </c>
      <c r="F233" s="45">
        <f t="shared" si="13"/>
        <v>114.36611235597394</v>
      </c>
      <c r="G233" s="43">
        <v>160</v>
      </c>
      <c r="H233" s="59"/>
      <c r="I233" s="44"/>
      <c r="J233" s="45">
        <f t="shared" si="15"/>
        <v>0</v>
      </c>
    </row>
    <row r="234" spans="1:10" s="5" customFormat="1" ht="18.75">
      <c r="A234" s="41" t="s">
        <v>171</v>
      </c>
      <c r="B234" s="65" t="s">
        <v>182</v>
      </c>
      <c r="C234" s="42">
        <v>2890.60769</v>
      </c>
      <c r="D234" s="42">
        <v>3354.20557</v>
      </c>
      <c r="E234" s="44">
        <f t="shared" si="19"/>
        <v>463.59788000000026</v>
      </c>
      <c r="F234" s="45">
        <f t="shared" si="13"/>
        <v>116.03807675471867</v>
      </c>
      <c r="G234" s="43"/>
      <c r="H234" s="59">
        <v>608.566</v>
      </c>
      <c r="I234" s="44">
        <f>SUM(H234-G234)</f>
        <v>608.566</v>
      </c>
      <c r="J234" s="45"/>
    </row>
    <row r="235" spans="1:10" s="39" customFormat="1" ht="18.75">
      <c r="A235" s="187"/>
      <c r="B235" s="169"/>
      <c r="C235" s="67"/>
      <c r="D235" s="67"/>
      <c r="E235" s="70"/>
      <c r="F235" s="71"/>
      <c r="G235" s="72"/>
      <c r="H235" s="188"/>
      <c r="I235" s="70"/>
      <c r="J235" s="71"/>
    </row>
    <row r="236" spans="1:10" s="5" customFormat="1" ht="20.25">
      <c r="A236" s="53" t="s">
        <v>154</v>
      </c>
      <c r="B236" s="54" t="s">
        <v>20</v>
      </c>
      <c r="C236" s="55">
        <f>SUM(C237+C242+C243+C244+C246+C251)</f>
        <v>336807.82899999997</v>
      </c>
      <c r="D236" s="55">
        <f>SUM(D237+D242+D243+D244+D246+D251)</f>
        <v>310149.61066999997</v>
      </c>
      <c r="E236" s="58">
        <f>SUM(D236-C236)</f>
        <v>-26658.218330000003</v>
      </c>
      <c r="F236" s="45">
        <f>SUM(D236/C236*100)</f>
        <v>92.08503602509785</v>
      </c>
      <c r="G236" s="55">
        <f>SUM(G237+G242+G243+G244+G246+G251)+G245</f>
        <v>105536.72903999999</v>
      </c>
      <c r="H236" s="55">
        <f>SUM(H237+H242+H243+H244+H246+H251)+H245</f>
        <v>145040.94861</v>
      </c>
      <c r="I236" s="58">
        <f t="shared" si="20"/>
        <v>39504.21957</v>
      </c>
      <c r="J236" s="96">
        <f t="shared" si="15"/>
        <v>137.4317263092618</v>
      </c>
    </row>
    <row r="237" spans="1:10" s="5" customFormat="1" ht="18.75">
      <c r="A237" s="87" t="s">
        <v>155</v>
      </c>
      <c r="B237" s="143" t="s">
        <v>281</v>
      </c>
      <c r="C237" s="44">
        <v>120951.4847</v>
      </c>
      <c r="D237" s="44">
        <v>77879.7253</v>
      </c>
      <c r="E237" s="44">
        <f>SUM(D237-C237)</f>
        <v>-43071.759399999995</v>
      </c>
      <c r="F237" s="45">
        <f t="shared" si="13"/>
        <v>64.38922638541203</v>
      </c>
      <c r="G237" s="44">
        <v>69274.68217</v>
      </c>
      <c r="H237" s="44">
        <v>88384.90531</v>
      </c>
      <c r="I237" s="44">
        <f>SUM(H237-G237)</f>
        <v>19110.223140000002</v>
      </c>
      <c r="J237" s="45">
        <f t="shared" si="15"/>
        <v>127.58615780163889</v>
      </c>
    </row>
    <row r="238" spans="1:10" s="5" customFormat="1" ht="18.75">
      <c r="A238" s="87" t="s">
        <v>252</v>
      </c>
      <c r="B238" s="143" t="s">
        <v>282</v>
      </c>
      <c r="C238" s="46">
        <v>73460.05528</v>
      </c>
      <c r="D238" s="46">
        <v>59806.96168</v>
      </c>
      <c r="E238" s="44">
        <f>SUM(D238-C238)</f>
        <v>-13653.0936</v>
      </c>
      <c r="F238" s="45">
        <f t="shared" si="13"/>
        <v>81.41426173998926</v>
      </c>
      <c r="G238" s="43">
        <v>66861.78707</v>
      </c>
      <c r="H238" s="44">
        <v>87422.9059</v>
      </c>
      <c r="I238" s="44">
        <f t="shared" si="20"/>
        <v>20561.118829999992</v>
      </c>
      <c r="J238" s="45">
        <f t="shared" si="15"/>
        <v>130.75167405931555</v>
      </c>
    </row>
    <row r="239" spans="1:10" s="5" customFormat="1" ht="18.75">
      <c r="A239" s="87" t="s">
        <v>406</v>
      </c>
      <c r="B239" s="179" t="s">
        <v>407</v>
      </c>
      <c r="C239" s="46">
        <v>35000</v>
      </c>
      <c r="D239" s="46"/>
      <c r="E239" s="44"/>
      <c r="F239" s="45"/>
      <c r="G239" s="43"/>
      <c r="H239" s="44"/>
      <c r="I239" s="44"/>
      <c r="J239" s="45"/>
    </row>
    <row r="240" spans="1:10" s="5" customFormat="1" ht="37.5">
      <c r="A240" s="87" t="s">
        <v>253</v>
      </c>
      <c r="B240" s="178" t="s">
        <v>188</v>
      </c>
      <c r="C240" s="46">
        <v>11624.31505</v>
      </c>
      <c r="D240" s="46">
        <v>16894.70122</v>
      </c>
      <c r="E240" s="44">
        <f>SUM(D240-C240)</f>
        <v>5270.38617</v>
      </c>
      <c r="F240" s="45">
        <f t="shared" si="13"/>
        <v>145.33932663843277</v>
      </c>
      <c r="G240" s="43"/>
      <c r="H240" s="44"/>
      <c r="I240" s="44"/>
      <c r="J240" s="45"/>
    </row>
    <row r="241" spans="1:10" s="5" customFormat="1" ht="18.75">
      <c r="A241" s="177">
        <v>6016</v>
      </c>
      <c r="B241" s="178" t="s">
        <v>186</v>
      </c>
      <c r="C241" s="42">
        <v>867.11437</v>
      </c>
      <c r="D241" s="42">
        <v>1178.0624</v>
      </c>
      <c r="E241" s="44"/>
      <c r="F241" s="45"/>
      <c r="G241" s="43">
        <v>2412.8951</v>
      </c>
      <c r="H241" s="43">
        <v>961.99941</v>
      </c>
      <c r="I241" s="44">
        <f>SUM(H241-G241)</f>
        <v>-1450.8956900000003</v>
      </c>
      <c r="J241" s="45">
        <f t="shared" si="15"/>
        <v>39.86909377038396</v>
      </c>
    </row>
    <row r="242" spans="1:10" s="5" customFormat="1" ht="42" customHeight="1">
      <c r="A242" s="177">
        <v>6020</v>
      </c>
      <c r="B242" s="178" t="s">
        <v>283</v>
      </c>
      <c r="C242" s="42">
        <v>65312.78523</v>
      </c>
      <c r="D242" s="42">
        <v>79474.9951</v>
      </c>
      <c r="E242" s="44">
        <f>SUM(D242-C242)</f>
        <v>14162.209869999999</v>
      </c>
      <c r="F242" s="45">
        <f t="shared" si="13"/>
        <v>121.68367161211631</v>
      </c>
      <c r="G242" s="44">
        <v>5019.24018</v>
      </c>
      <c r="H242" s="43">
        <v>709.91041</v>
      </c>
      <c r="I242" s="44">
        <f>SUM(H242-G242)</f>
        <v>-4309.32977</v>
      </c>
      <c r="J242" s="45">
        <f t="shared" si="15"/>
        <v>14.143782416086731</v>
      </c>
    </row>
    <row r="243" spans="1:10" s="5" customFormat="1" ht="24" customHeight="1">
      <c r="A243" s="177">
        <v>6030</v>
      </c>
      <c r="B243" s="88" t="s">
        <v>284</v>
      </c>
      <c r="C243" s="42">
        <v>148512.59134</v>
      </c>
      <c r="D243" s="42">
        <v>150655.39787</v>
      </c>
      <c r="E243" s="44">
        <f>SUM(D243-C243)</f>
        <v>2142.8065299999726</v>
      </c>
      <c r="F243" s="45">
        <f t="shared" si="13"/>
        <v>101.44284502119709</v>
      </c>
      <c r="G243" s="43">
        <v>9378.36282</v>
      </c>
      <c r="H243" s="43">
        <v>35173.44938</v>
      </c>
      <c r="I243" s="44">
        <f>SUM(H243-G243)</f>
        <v>25795.086559999996</v>
      </c>
      <c r="J243" s="45" t="s">
        <v>486</v>
      </c>
    </row>
    <row r="244" spans="1:10" s="5" customFormat="1" ht="24" customHeight="1">
      <c r="A244" s="177">
        <v>6040</v>
      </c>
      <c r="B244" s="88" t="s">
        <v>187</v>
      </c>
      <c r="C244" s="42">
        <v>480</v>
      </c>
      <c r="D244" s="42">
        <v>750</v>
      </c>
      <c r="E244" s="44">
        <f>SUM(D244-C244)</f>
        <v>270</v>
      </c>
      <c r="F244" s="45" t="s">
        <v>494</v>
      </c>
      <c r="G244" s="43"/>
      <c r="H244" s="43"/>
      <c r="I244" s="44"/>
      <c r="J244" s="45"/>
    </row>
    <row r="245" spans="1:10" s="5" customFormat="1" ht="37.5">
      <c r="A245" s="177">
        <v>6072</v>
      </c>
      <c r="B245" s="50" t="s">
        <v>408</v>
      </c>
      <c r="C245" s="42"/>
      <c r="D245" s="42"/>
      <c r="E245" s="44"/>
      <c r="F245" s="45"/>
      <c r="G245" s="43">
        <v>3064.085</v>
      </c>
      <c r="H245" s="43"/>
      <c r="I245" s="44"/>
      <c r="J245" s="45"/>
    </row>
    <row r="246" spans="1:10" s="5" customFormat="1" ht="18.75">
      <c r="A246" s="177">
        <v>6080</v>
      </c>
      <c r="B246" s="178" t="s">
        <v>287</v>
      </c>
      <c r="C246" s="42">
        <v>1126.397</v>
      </c>
      <c r="D246" s="42">
        <v>1200</v>
      </c>
      <c r="E246" s="44">
        <f>SUM(D246-C246)</f>
        <v>73.60300000000007</v>
      </c>
      <c r="F246" s="45">
        <f t="shared" si="13"/>
        <v>106.53437464765976</v>
      </c>
      <c r="G246" s="42">
        <v>14550.86387</v>
      </c>
      <c r="H246" s="42">
        <v>15684.992</v>
      </c>
      <c r="I246" s="44">
        <f>SUM(H246-G246)</f>
        <v>1134.128130000001</v>
      </c>
      <c r="J246" s="45">
        <f>SUM(H246/G246*100)</f>
        <v>107.79423228842289</v>
      </c>
    </row>
    <row r="247" spans="1:10" s="5" customFormat="1" ht="18.75">
      <c r="A247" s="177">
        <v>6082</v>
      </c>
      <c r="B247" s="178" t="s">
        <v>401</v>
      </c>
      <c r="C247" s="42"/>
      <c r="D247" s="42"/>
      <c r="E247" s="44"/>
      <c r="F247" s="45"/>
      <c r="G247" s="194">
        <v>1608</v>
      </c>
      <c r="H247" s="194">
        <v>2011.414</v>
      </c>
      <c r="I247" s="44">
        <f>SUM(H247-G247)</f>
        <v>403.414</v>
      </c>
      <c r="J247" s="45">
        <f>SUM(H247/G247*100)</f>
        <v>125.08793532338309</v>
      </c>
    </row>
    <row r="248" spans="1:10" s="5" customFormat="1" ht="55.5" customHeight="1">
      <c r="A248" s="177">
        <v>6083</v>
      </c>
      <c r="B248" s="178" t="s">
        <v>402</v>
      </c>
      <c r="C248" s="42"/>
      <c r="D248" s="42"/>
      <c r="E248" s="44"/>
      <c r="F248" s="45"/>
      <c r="G248" s="194">
        <v>8961.51387</v>
      </c>
      <c r="H248" s="194">
        <v>13270.8</v>
      </c>
      <c r="I248" s="44">
        <f>SUM(H248-G248)</f>
        <v>4309.286129999999</v>
      </c>
      <c r="J248" s="45">
        <f>SUM(H248/G248*100)</f>
        <v>148.0865866249002</v>
      </c>
    </row>
    <row r="249" spans="1:10" s="5" customFormat="1" ht="42" customHeight="1">
      <c r="A249" s="177">
        <v>6084</v>
      </c>
      <c r="B249" s="178" t="s">
        <v>285</v>
      </c>
      <c r="C249" s="42">
        <v>1126.397</v>
      </c>
      <c r="D249" s="42">
        <v>1200</v>
      </c>
      <c r="E249" s="44">
        <f>SUM(D249-C249)</f>
        <v>73.60300000000007</v>
      </c>
      <c r="F249" s="45">
        <f>SUM(D249/C249*100)</f>
        <v>106.53437464765976</v>
      </c>
      <c r="G249" s="43"/>
      <c r="H249" s="43"/>
      <c r="I249" s="44"/>
      <c r="J249" s="45"/>
    </row>
    <row r="250" spans="1:10" s="5" customFormat="1" ht="18.75">
      <c r="A250" s="177">
        <v>6086</v>
      </c>
      <c r="B250" s="178" t="s">
        <v>403</v>
      </c>
      <c r="C250" s="42"/>
      <c r="D250" s="42"/>
      <c r="E250" s="44"/>
      <c r="F250" s="45"/>
      <c r="G250" s="43">
        <v>3981.35</v>
      </c>
      <c r="H250" s="43">
        <v>402.778</v>
      </c>
      <c r="I250" s="44">
        <f>SUM(H250-G250)</f>
        <v>-3578.572</v>
      </c>
      <c r="J250" s="45">
        <f>SUM(H250/G250*100)</f>
        <v>10.116618734851244</v>
      </c>
    </row>
    <row r="251" spans="1:10" s="5" customFormat="1" ht="18.75">
      <c r="A251" s="177">
        <v>6090</v>
      </c>
      <c r="B251" s="178" t="s">
        <v>286</v>
      </c>
      <c r="C251" s="42">
        <v>424.57073</v>
      </c>
      <c r="D251" s="42">
        <v>189.4924</v>
      </c>
      <c r="E251" s="44">
        <f>SUM(D251-C251)</f>
        <v>-235.07833000000002</v>
      </c>
      <c r="F251" s="45">
        <f>SUM(D251/C251*100)</f>
        <v>44.6315270014021</v>
      </c>
      <c r="G251" s="43">
        <v>4249.495</v>
      </c>
      <c r="H251" s="43">
        <v>5087.69151</v>
      </c>
      <c r="I251" s="44">
        <f>SUM(H251-G251)</f>
        <v>838.1965099999998</v>
      </c>
      <c r="J251" s="45">
        <f>SUM(H251/G251*100)</f>
        <v>119.72461457184913</v>
      </c>
    </row>
    <row r="252" spans="1:10" s="5" customFormat="1" ht="20.25">
      <c r="A252" s="190" t="s">
        <v>87</v>
      </c>
      <c r="B252" s="113" t="s">
        <v>289</v>
      </c>
      <c r="C252" s="135">
        <f>SUM(C253:C253)</f>
        <v>1495.381</v>
      </c>
      <c r="D252" s="135">
        <f>SUM(D253:D253)</f>
        <v>1158.7809</v>
      </c>
      <c r="E252" s="58">
        <f>SUM(D252-C252)</f>
        <v>-336.6001000000001</v>
      </c>
      <c r="F252" s="96">
        <f>SUM(D252/C252*100)</f>
        <v>77.49067963281597</v>
      </c>
      <c r="G252" s="136"/>
      <c r="H252" s="136"/>
      <c r="I252" s="58"/>
      <c r="J252" s="96"/>
    </row>
    <row r="253" spans="1:10" s="5" customFormat="1" ht="18.75">
      <c r="A253" s="49" t="s">
        <v>288</v>
      </c>
      <c r="B253" s="50" t="s">
        <v>290</v>
      </c>
      <c r="C253" s="150">
        <v>1495.381</v>
      </c>
      <c r="D253" s="150">
        <v>1158.7809</v>
      </c>
      <c r="E253" s="44">
        <f>SUM(D253-C253)</f>
        <v>-336.6001000000001</v>
      </c>
      <c r="F253" s="45">
        <f>SUM(D253/C253*100)</f>
        <v>77.49067963281597</v>
      </c>
      <c r="G253" s="43"/>
      <c r="H253" s="43"/>
      <c r="I253" s="44"/>
      <c r="J253" s="45"/>
    </row>
    <row r="254" spans="1:10" s="5" customFormat="1" ht="25.5" customHeight="1">
      <c r="A254" s="196" t="s">
        <v>183</v>
      </c>
      <c r="B254" s="113" t="s">
        <v>291</v>
      </c>
      <c r="C254" s="191">
        <f>SUM(C255+C256+C262+C266)+C265+C264</f>
        <v>279.6429</v>
      </c>
      <c r="D254" s="191">
        <f>SUM(D255+D256+D262+D266)+D265+D264</f>
        <v>199.084</v>
      </c>
      <c r="E254" s="191">
        <f>SUM(E255+E256+E262+E266)+E265+E264</f>
        <v>-80.5589</v>
      </c>
      <c r="F254" s="96">
        <f>SUM(D254/C254*100)</f>
        <v>71.19222408292862</v>
      </c>
      <c r="G254" s="191">
        <f>SUM(G255+G256+G262+G266)+G265+G264</f>
        <v>193117.94448999997</v>
      </c>
      <c r="H254" s="191">
        <f>SUM(H255+H256+H262+H266+H265+H264+H263)</f>
        <v>307196.01259</v>
      </c>
      <c r="I254" s="56">
        <f>SUM(H254-G254)</f>
        <v>114078.06810000003</v>
      </c>
      <c r="J254" s="206" t="s">
        <v>494</v>
      </c>
    </row>
    <row r="255" spans="1:10" s="5" customFormat="1" ht="21" customHeight="1">
      <c r="A255" s="179">
        <v>7310</v>
      </c>
      <c r="B255" s="179" t="s">
        <v>292</v>
      </c>
      <c r="C255" s="46"/>
      <c r="D255" s="42"/>
      <c r="E255" s="44"/>
      <c r="F255" s="45"/>
      <c r="G255" s="44">
        <v>12955.37</v>
      </c>
      <c r="H255" s="43">
        <v>126295.382</v>
      </c>
      <c r="I255" s="44">
        <f>SUM(H255-G255)</f>
        <v>113340.012</v>
      </c>
      <c r="J255" s="45" t="s">
        <v>495</v>
      </c>
    </row>
    <row r="256" spans="1:10" s="5" customFormat="1" ht="21" customHeight="1">
      <c r="A256" s="179">
        <v>7320</v>
      </c>
      <c r="B256" s="143" t="s">
        <v>297</v>
      </c>
      <c r="C256" s="44"/>
      <c r="D256" s="44"/>
      <c r="E256" s="44"/>
      <c r="F256" s="45"/>
      <c r="G256" s="189">
        <f>G257+G258+G259+G260+G261</f>
        <v>132681.372</v>
      </c>
      <c r="H256" s="189">
        <f>H257+H258+H259+H260+H261</f>
        <v>100679.259</v>
      </c>
      <c r="I256" s="44">
        <f aca="true" t="shared" si="21" ref="I256:I261">SUM(H256-G256)</f>
        <v>-32002.112999999998</v>
      </c>
      <c r="J256" s="45">
        <f>SUM(H256/G256*100)</f>
        <v>75.8804777810106</v>
      </c>
    </row>
    <row r="257" spans="1:10" s="5" customFormat="1" ht="21" customHeight="1">
      <c r="A257" s="179">
        <v>7321</v>
      </c>
      <c r="B257" s="179" t="s">
        <v>293</v>
      </c>
      <c r="C257" s="180"/>
      <c r="D257" s="181"/>
      <c r="E257" s="182"/>
      <c r="F257" s="183"/>
      <c r="G257" s="43">
        <v>59043.655</v>
      </c>
      <c r="H257" s="43">
        <v>79669.717</v>
      </c>
      <c r="I257" s="44">
        <f t="shared" si="21"/>
        <v>20626.062000000005</v>
      </c>
      <c r="J257" s="45">
        <f>SUM(H257/G257*100)</f>
        <v>134.93357923048634</v>
      </c>
    </row>
    <row r="258" spans="1:10" s="5" customFormat="1" ht="21" customHeight="1">
      <c r="A258" s="179">
        <v>7322</v>
      </c>
      <c r="B258" s="65" t="s">
        <v>294</v>
      </c>
      <c r="C258" s="180"/>
      <c r="D258" s="181"/>
      <c r="E258" s="182"/>
      <c r="F258" s="183"/>
      <c r="G258" s="43">
        <v>22474.655</v>
      </c>
      <c r="H258" s="43">
        <v>8085.507</v>
      </c>
      <c r="I258" s="44">
        <f t="shared" si="21"/>
        <v>-14389.148</v>
      </c>
      <c r="J258" s="45">
        <f>SUM(H258/G258*100)</f>
        <v>35.97611175788905</v>
      </c>
    </row>
    <row r="259" spans="1:10" s="5" customFormat="1" ht="21" customHeight="1">
      <c r="A259" s="179">
        <v>7323</v>
      </c>
      <c r="B259" s="65" t="s">
        <v>395</v>
      </c>
      <c r="C259" s="180"/>
      <c r="D259" s="181"/>
      <c r="E259" s="182"/>
      <c r="F259" s="183"/>
      <c r="G259" s="43">
        <v>657.502</v>
      </c>
      <c r="H259" s="43">
        <v>412.212</v>
      </c>
      <c r="I259" s="44">
        <f t="shared" si="21"/>
        <v>-245.28999999999996</v>
      </c>
      <c r="J259" s="45">
        <f>SUM(H259/G259*100)</f>
        <v>62.69364960106586</v>
      </c>
    </row>
    <row r="260" spans="1:10" s="5" customFormat="1" ht="21" customHeight="1">
      <c r="A260" s="179">
        <v>7324</v>
      </c>
      <c r="B260" s="65" t="s">
        <v>295</v>
      </c>
      <c r="C260" s="180"/>
      <c r="D260" s="181"/>
      <c r="E260" s="182"/>
      <c r="F260" s="183"/>
      <c r="G260" s="43">
        <v>26259.006</v>
      </c>
      <c r="H260" s="43">
        <v>1844.85</v>
      </c>
      <c r="I260" s="44">
        <f t="shared" si="21"/>
        <v>-24414.156000000003</v>
      </c>
      <c r="J260" s="45">
        <f>SUM(H260/G260*100)</f>
        <v>7.025589620566749</v>
      </c>
    </row>
    <row r="261" spans="1:10" s="5" customFormat="1" ht="21" customHeight="1">
      <c r="A261" s="179">
        <v>7325</v>
      </c>
      <c r="B261" s="65" t="s">
        <v>296</v>
      </c>
      <c r="C261" s="180"/>
      <c r="D261" s="181"/>
      <c r="E261" s="182"/>
      <c r="F261" s="183"/>
      <c r="G261" s="43">
        <v>24246.554</v>
      </c>
      <c r="H261" s="43">
        <v>10666.973</v>
      </c>
      <c r="I261" s="44">
        <f t="shared" si="21"/>
        <v>-13579.581</v>
      </c>
      <c r="J261" s="45">
        <f>SUM(H261/G261*100)</f>
        <v>43.99376917643637</v>
      </c>
    </row>
    <row r="262" spans="1:10" s="5" customFormat="1" ht="21" customHeight="1">
      <c r="A262" s="179">
        <v>7330</v>
      </c>
      <c r="B262" s="65" t="s">
        <v>488</v>
      </c>
      <c r="C262" s="46"/>
      <c r="D262" s="42"/>
      <c r="E262" s="44"/>
      <c r="F262" s="45"/>
      <c r="G262" s="43">
        <v>19495.414</v>
      </c>
      <c r="H262" s="43">
        <v>2372.59</v>
      </c>
      <c r="I262" s="44">
        <f>SUM(H262-G262)</f>
        <v>-17122.824</v>
      </c>
      <c r="J262" s="45">
        <f>SUM(H262/G262*100)</f>
        <v>12.16999033721469</v>
      </c>
    </row>
    <row r="263" spans="1:10" s="5" customFormat="1" ht="21" customHeight="1">
      <c r="A263" s="179">
        <v>7340</v>
      </c>
      <c r="B263" s="65" t="s">
        <v>489</v>
      </c>
      <c r="C263" s="46"/>
      <c r="D263" s="42"/>
      <c r="E263" s="44"/>
      <c r="F263" s="45"/>
      <c r="G263" s="43">
        <v>0</v>
      </c>
      <c r="H263" s="43">
        <v>87.448</v>
      </c>
      <c r="I263" s="44">
        <f>SUM(H263-G263)</f>
        <v>87.448</v>
      </c>
      <c r="J263" s="45"/>
    </row>
    <row r="264" spans="1:10" s="5" customFormat="1" ht="21" customHeight="1">
      <c r="A264" s="49" t="s">
        <v>298</v>
      </c>
      <c r="B264" s="51" t="s">
        <v>299</v>
      </c>
      <c r="C264" s="46"/>
      <c r="D264" s="42"/>
      <c r="E264" s="44"/>
      <c r="F264" s="45"/>
      <c r="G264" s="59">
        <v>1545.865</v>
      </c>
      <c r="H264" s="43">
        <v>1569.135</v>
      </c>
      <c r="I264" s="44">
        <f>SUM(H264-G264)</f>
        <v>23.269999999999982</v>
      </c>
      <c r="J264" s="45">
        <f>SUM(H264/G264*100)</f>
        <v>101.50530609076472</v>
      </c>
    </row>
    <row r="265" spans="1:10" s="5" customFormat="1" ht="42" customHeight="1">
      <c r="A265" s="49" t="s">
        <v>405</v>
      </c>
      <c r="B265" s="51" t="s">
        <v>404</v>
      </c>
      <c r="C265" s="46"/>
      <c r="D265" s="195"/>
      <c r="E265" s="44"/>
      <c r="F265" s="45"/>
      <c r="G265" s="59">
        <v>19124.27849</v>
      </c>
      <c r="H265" s="43">
        <v>75102.55859</v>
      </c>
      <c r="I265" s="44">
        <f>SUM(H265-G265)</f>
        <v>55978.2801</v>
      </c>
      <c r="J265" s="45" t="s">
        <v>496</v>
      </c>
    </row>
    <row r="266" spans="1:10" s="5" customFormat="1" ht="18" customHeight="1">
      <c r="A266" s="49" t="s">
        <v>311</v>
      </c>
      <c r="B266" s="51" t="s">
        <v>312</v>
      </c>
      <c r="C266" s="48">
        <v>279.6429</v>
      </c>
      <c r="D266" s="48">
        <v>199.084</v>
      </c>
      <c r="E266" s="44">
        <f aca="true" t="shared" si="22" ref="E266:E271">SUM(D266-C266)</f>
        <v>-80.5589</v>
      </c>
      <c r="F266" s="45">
        <f>SUM(D266/C266*100)</f>
        <v>71.19222408292862</v>
      </c>
      <c r="G266" s="43">
        <v>7315.645</v>
      </c>
      <c r="H266" s="43">
        <v>1089.64</v>
      </c>
      <c r="I266" s="44">
        <f>SUM(H266-G266)</f>
        <v>-6226.005</v>
      </c>
      <c r="J266" s="45">
        <f>SUM(H266/G266*100)</f>
        <v>14.894653854854903</v>
      </c>
    </row>
    <row r="267" spans="1:10" s="5" customFormat="1" ht="20.25">
      <c r="A267" s="170" t="s">
        <v>190</v>
      </c>
      <c r="B267" s="171" t="s">
        <v>300</v>
      </c>
      <c r="C267" s="161">
        <f>SUM(C268+C270)</f>
        <v>55863.222</v>
      </c>
      <c r="D267" s="161">
        <f>SUM(D268+D270)</f>
        <v>62726.636</v>
      </c>
      <c r="E267" s="163">
        <f t="shared" si="22"/>
        <v>6863.413999999997</v>
      </c>
      <c r="F267" s="164">
        <f>SUM(D267/C267*100)</f>
        <v>112.28610480075783</v>
      </c>
      <c r="G267" s="161">
        <f>SUM(G268+G270)</f>
        <v>44004.45</v>
      </c>
      <c r="H267" s="161">
        <f>SUM(H268+H270)</f>
        <v>36350.316999999995</v>
      </c>
      <c r="I267" s="163">
        <f>SUM(H267-G267)</f>
        <v>-7654.133000000002</v>
      </c>
      <c r="J267" s="164">
        <f>SUM(H267/G267*100)</f>
        <v>82.60600234748985</v>
      </c>
    </row>
    <row r="268" spans="1:10" s="5" customFormat="1" ht="18.75">
      <c r="A268" s="172">
        <v>7420</v>
      </c>
      <c r="B268" s="169" t="s">
        <v>304</v>
      </c>
      <c r="C268" s="159">
        <v>10000</v>
      </c>
      <c r="D268" s="159">
        <v>22900</v>
      </c>
      <c r="E268" s="70">
        <f t="shared" si="22"/>
        <v>12900</v>
      </c>
      <c r="F268" s="71" t="s">
        <v>505</v>
      </c>
      <c r="G268" s="159"/>
      <c r="H268" s="159"/>
      <c r="I268" s="70"/>
      <c r="J268" s="71"/>
    </row>
    <row r="269" spans="1:10" s="5" customFormat="1" ht="18.75">
      <c r="A269" s="173" t="s">
        <v>303</v>
      </c>
      <c r="B269" s="169" t="s">
        <v>189</v>
      </c>
      <c r="C269" s="159">
        <v>10000</v>
      </c>
      <c r="D269" s="159">
        <v>22900</v>
      </c>
      <c r="E269" s="70">
        <f t="shared" si="22"/>
        <v>12900</v>
      </c>
      <c r="F269" s="71" t="s">
        <v>505</v>
      </c>
      <c r="G269" s="162"/>
      <c r="H269" s="162"/>
      <c r="I269" s="162"/>
      <c r="J269" s="71"/>
    </row>
    <row r="270" spans="1:10" s="5" customFormat="1" ht="18.75">
      <c r="A270" s="174">
        <v>7460</v>
      </c>
      <c r="B270" s="169" t="s">
        <v>301</v>
      </c>
      <c r="C270" s="160">
        <f>SUM(C271)</f>
        <v>45863.222</v>
      </c>
      <c r="D270" s="160">
        <v>39826.636</v>
      </c>
      <c r="E270" s="70">
        <f t="shared" si="22"/>
        <v>-6036.586000000003</v>
      </c>
      <c r="F270" s="71">
        <f>SUM(D270/C270*100)</f>
        <v>86.83785016238065</v>
      </c>
      <c r="G270" s="160">
        <f>SUM(G271)</f>
        <v>44004.45</v>
      </c>
      <c r="H270" s="160">
        <f>SUM(H271:H272)</f>
        <v>36350.316999999995</v>
      </c>
      <c r="I270" s="70">
        <f>SUM(H270-G270)</f>
        <v>-7654.133000000002</v>
      </c>
      <c r="J270" s="71">
        <f>SUM(H270/G270*100)</f>
        <v>82.60600234748985</v>
      </c>
    </row>
    <row r="271" spans="1:10" s="5" customFormat="1" ht="37.5">
      <c r="A271" s="174">
        <v>7461</v>
      </c>
      <c r="B271" s="169" t="s">
        <v>302</v>
      </c>
      <c r="C271" s="159">
        <v>45863.222</v>
      </c>
      <c r="D271" s="67">
        <v>39826.636</v>
      </c>
      <c r="E271" s="70">
        <f t="shared" si="22"/>
        <v>-6036.586000000003</v>
      </c>
      <c r="F271" s="71">
        <f>SUM(D271/C271*100)</f>
        <v>86.83785016238065</v>
      </c>
      <c r="G271" s="72">
        <v>44004.45</v>
      </c>
      <c r="H271" s="72">
        <v>35953.528</v>
      </c>
      <c r="I271" s="70">
        <f>SUM(H271-G271)</f>
        <v>-8050.921999999999</v>
      </c>
      <c r="J271" s="71">
        <f>SUM(H271/G271*100)</f>
        <v>81.70430036053172</v>
      </c>
    </row>
    <row r="272" spans="1:10" s="26" customFormat="1" ht="37.5">
      <c r="A272" s="203" t="s">
        <v>492</v>
      </c>
      <c r="B272" s="205" t="s">
        <v>493</v>
      </c>
      <c r="C272" s="175"/>
      <c r="D272" s="175"/>
      <c r="E272" s="163"/>
      <c r="F272" s="164"/>
      <c r="G272" s="176"/>
      <c r="H272" s="204">
        <v>396.789</v>
      </c>
      <c r="I272" s="70">
        <f>SUM(H272-G272)</f>
        <v>396.789</v>
      </c>
      <c r="J272" s="71"/>
    </row>
    <row r="273" spans="1:10" ht="20.25">
      <c r="A273" s="166" t="s">
        <v>215</v>
      </c>
      <c r="B273" s="167" t="s">
        <v>305</v>
      </c>
      <c r="C273" s="157">
        <f>C274+C275+C276+C277+C278+C279</f>
        <v>19547.13</v>
      </c>
      <c r="D273" s="157">
        <f>SUM(D274:D279)</f>
        <v>34913.562999999995</v>
      </c>
      <c r="E273" s="163">
        <f>SUM(D273-C273)</f>
        <v>15366.432999999994</v>
      </c>
      <c r="F273" s="164" t="s">
        <v>477</v>
      </c>
      <c r="G273" s="157">
        <f>SUM(G274:G279)</f>
        <v>98817.78400000001</v>
      </c>
      <c r="H273" s="157">
        <f>SUM(H274:H279)</f>
        <v>184479.658</v>
      </c>
      <c r="I273" s="163">
        <f>SUM(H273-G273)</f>
        <v>85661.87399999998</v>
      </c>
      <c r="J273" s="164" t="s">
        <v>498</v>
      </c>
    </row>
    <row r="274" spans="1:10" s="26" customFormat="1" ht="18.75">
      <c r="A274" s="168" t="s">
        <v>396</v>
      </c>
      <c r="B274" s="76" t="s">
        <v>198</v>
      </c>
      <c r="C274" s="67">
        <v>145.98</v>
      </c>
      <c r="D274" s="67">
        <v>182.499</v>
      </c>
      <c r="E274" s="70"/>
      <c r="F274" s="71">
        <f>SUM(D274/C274*100)</f>
        <v>125.0164406083025</v>
      </c>
      <c r="G274" s="165"/>
      <c r="H274" s="72"/>
      <c r="I274" s="70"/>
      <c r="J274" s="71"/>
    </row>
    <row r="275" spans="1:10" s="26" customFormat="1" ht="18.75">
      <c r="A275" s="168" t="s">
        <v>306</v>
      </c>
      <c r="B275" s="76" t="s">
        <v>196</v>
      </c>
      <c r="C275" s="67">
        <v>10653.857</v>
      </c>
      <c r="D275" s="67">
        <v>15569.699</v>
      </c>
      <c r="E275" s="70">
        <f>SUM(D275-C275)</f>
        <v>4915.842000000001</v>
      </c>
      <c r="F275" s="71">
        <f>SUM(D275/C275*100)</f>
        <v>146.14143028200962</v>
      </c>
      <c r="G275" s="72">
        <v>28740.839</v>
      </c>
      <c r="H275" s="72">
        <v>44322.367</v>
      </c>
      <c r="I275" s="70">
        <f>SUM(H275-G275)</f>
        <v>15581.527999999998</v>
      </c>
      <c r="J275" s="71" t="s">
        <v>507</v>
      </c>
    </row>
    <row r="276" spans="1:10" s="26" customFormat="1" ht="18.75">
      <c r="A276" s="168" t="s">
        <v>409</v>
      </c>
      <c r="B276" s="76" t="s">
        <v>410</v>
      </c>
      <c r="C276" s="158">
        <v>0</v>
      </c>
      <c r="D276" s="158"/>
      <c r="E276" s="70"/>
      <c r="F276" s="71"/>
      <c r="G276" s="72">
        <v>7.068</v>
      </c>
      <c r="H276" s="72">
        <v>0</v>
      </c>
      <c r="I276" s="70"/>
      <c r="J276" s="71"/>
    </row>
    <row r="277" spans="1:10" s="26" customFormat="1" ht="18.75">
      <c r="A277" s="73" t="s">
        <v>307</v>
      </c>
      <c r="B277" s="76" t="s">
        <v>191</v>
      </c>
      <c r="C277" s="67">
        <v>0</v>
      </c>
      <c r="D277" s="67"/>
      <c r="E277" s="70"/>
      <c r="F277" s="71"/>
      <c r="G277" s="72">
        <v>69869.94</v>
      </c>
      <c r="H277" s="72">
        <v>135756.797</v>
      </c>
      <c r="I277" s="70">
        <f>SUM(H277-G277)</f>
        <v>65886.85699999999</v>
      </c>
      <c r="J277" s="71" t="s">
        <v>498</v>
      </c>
    </row>
    <row r="278" spans="1:10" s="26" customFormat="1" ht="18.75">
      <c r="A278" s="73" t="s">
        <v>356</v>
      </c>
      <c r="B278" s="76" t="s">
        <v>390</v>
      </c>
      <c r="C278" s="72">
        <v>318.995</v>
      </c>
      <c r="D278" s="158">
        <v>316.067</v>
      </c>
      <c r="E278" s="70">
        <f>SUM(D278-C278)</f>
        <v>-2.9279999999999973</v>
      </c>
      <c r="F278" s="71">
        <f>SUM(D278/C278*100)</f>
        <v>99.08211727456543</v>
      </c>
      <c r="G278" s="72">
        <v>0</v>
      </c>
      <c r="H278" s="72"/>
      <c r="I278" s="70"/>
      <c r="J278" s="71"/>
    </row>
    <row r="279" spans="1:10" s="26" customFormat="1" ht="18.75">
      <c r="A279" s="73" t="s">
        <v>309</v>
      </c>
      <c r="B279" s="69" t="s">
        <v>308</v>
      </c>
      <c r="C279" s="67">
        <v>8428.298</v>
      </c>
      <c r="D279" s="67">
        <f>D280</f>
        <v>18845.298</v>
      </c>
      <c r="E279" s="70">
        <f>SUM(D279-C279)</f>
        <v>10416.999999999998</v>
      </c>
      <c r="F279" s="71" t="s">
        <v>497</v>
      </c>
      <c r="G279" s="67">
        <v>199.937</v>
      </c>
      <c r="H279" s="67">
        <f>3000+H280</f>
        <v>4400.494</v>
      </c>
      <c r="I279" s="70">
        <f>SUM(H279-G279)</f>
        <v>4200.557</v>
      </c>
      <c r="J279" s="71" t="s">
        <v>499</v>
      </c>
    </row>
    <row r="280" spans="1:10" s="26" customFormat="1" ht="18.75">
      <c r="A280" s="73" t="s">
        <v>310</v>
      </c>
      <c r="B280" s="169" t="s">
        <v>197</v>
      </c>
      <c r="C280" s="67">
        <v>8428.298</v>
      </c>
      <c r="D280" s="67">
        <v>18845.298</v>
      </c>
      <c r="E280" s="70">
        <f>SUM(D280-C280)</f>
        <v>10416.999999999998</v>
      </c>
      <c r="F280" s="71" t="s">
        <v>471</v>
      </c>
      <c r="G280" s="72">
        <v>199.937</v>
      </c>
      <c r="H280" s="67">
        <v>1400.494</v>
      </c>
      <c r="I280" s="70">
        <f>SUM(H280-G280)</f>
        <v>1200.5569999999998</v>
      </c>
      <c r="J280" s="71" t="s">
        <v>500</v>
      </c>
    </row>
    <row r="281" spans="1:10" ht="18.75">
      <c r="A281" s="73"/>
      <c r="B281" s="169"/>
      <c r="C281" s="158"/>
      <c r="D281" s="158"/>
      <c r="E281" s="70"/>
      <c r="F281" s="71"/>
      <c r="G281" s="72"/>
      <c r="H281" s="72"/>
      <c r="I281" s="70"/>
      <c r="J281" s="71"/>
    </row>
    <row r="282" spans="1:10" s="5" customFormat="1" ht="20.25">
      <c r="A282" s="95" t="s">
        <v>184</v>
      </c>
      <c r="B282" s="193" t="s">
        <v>329</v>
      </c>
      <c r="C282" s="135">
        <f>SUM(C283)+C286</f>
        <v>12442.527999999998</v>
      </c>
      <c r="D282" s="135">
        <f>SUM(D283)+D286</f>
        <v>13134.436000000002</v>
      </c>
      <c r="E282" s="56">
        <f aca="true" t="shared" si="23" ref="E282:E288">SUM(D282-C282)</f>
        <v>691.9080000000031</v>
      </c>
      <c r="F282" s="57">
        <f>SUM(D282/C282*100)</f>
        <v>105.56083136803069</v>
      </c>
      <c r="G282" s="135">
        <f>SUM(G283)+G286+G290</f>
        <v>14099.254219999999</v>
      </c>
      <c r="H282" s="135">
        <f>SUM(H283)+H286+H290</f>
        <v>4583.76373</v>
      </c>
      <c r="I282" s="56">
        <f>SUM(H282-G282)</f>
        <v>-9515.49049</v>
      </c>
      <c r="J282" s="57">
        <f>SUM(H282/G282*100)</f>
        <v>32.51068218557165</v>
      </c>
    </row>
    <row r="283" spans="1:10" s="5" customFormat="1" ht="39" customHeight="1">
      <c r="A283" s="192" t="s">
        <v>313</v>
      </c>
      <c r="B283" s="142" t="s">
        <v>314</v>
      </c>
      <c r="C283" s="148">
        <f>SUM(C284:C285)</f>
        <v>9941.126999999999</v>
      </c>
      <c r="D283" s="148">
        <f>SUM(D284:D285)</f>
        <v>10348.887</v>
      </c>
      <c r="E283" s="56">
        <f t="shared" si="23"/>
        <v>407.76000000000204</v>
      </c>
      <c r="F283" s="57">
        <f>SUM(D283/C283*100)</f>
        <v>104.10174822230923</v>
      </c>
      <c r="G283" s="148">
        <f>SUM(G284:G285)</f>
        <v>11566.988</v>
      </c>
      <c r="H283" s="148">
        <f>SUM(H284:H285)</f>
        <v>33</v>
      </c>
      <c r="I283" s="56">
        <f>SUM(H283-G283)</f>
        <v>-11533.988</v>
      </c>
      <c r="J283" s="57">
        <f>SUM(H283/G283*100)</f>
        <v>0.28529466789452884</v>
      </c>
    </row>
    <row r="284" spans="1:10" s="5" customFormat="1" ht="18.75">
      <c r="A284" s="49" t="s">
        <v>315</v>
      </c>
      <c r="B284" s="65" t="s">
        <v>316</v>
      </c>
      <c r="C284" s="46">
        <v>9937.265</v>
      </c>
      <c r="D284" s="42">
        <v>10330.887</v>
      </c>
      <c r="E284" s="44">
        <f t="shared" si="23"/>
        <v>393.6220000000012</v>
      </c>
      <c r="F284" s="45">
        <f>SUM(D284/C284*100)</f>
        <v>103.9610697712097</v>
      </c>
      <c r="G284" s="46">
        <v>11148.988</v>
      </c>
      <c r="H284" s="43">
        <v>33</v>
      </c>
      <c r="I284" s="44">
        <f>SUM(H284-G284)</f>
        <v>-11115.988</v>
      </c>
      <c r="J284" s="45">
        <f>SUM(H284/G284*100)</f>
        <v>0.2959909903930294</v>
      </c>
    </row>
    <row r="285" spans="1:10" s="5" customFormat="1" ht="18.75">
      <c r="A285" s="49" t="s">
        <v>185</v>
      </c>
      <c r="B285" s="65" t="s">
        <v>317</v>
      </c>
      <c r="C285" s="46">
        <v>3.862</v>
      </c>
      <c r="D285" s="42">
        <v>18</v>
      </c>
      <c r="E285" s="44">
        <f t="shared" si="23"/>
        <v>14.138</v>
      </c>
      <c r="F285" s="45" t="s">
        <v>501</v>
      </c>
      <c r="G285" s="43">
        <v>418</v>
      </c>
      <c r="H285" s="43">
        <v>0</v>
      </c>
      <c r="I285" s="44">
        <f>SUM(H285-G285)</f>
        <v>-418</v>
      </c>
      <c r="J285" s="45">
        <f>SUM(H285/G285*100)</f>
        <v>0</v>
      </c>
    </row>
    <row r="286" spans="1:10" s="5" customFormat="1" ht="18.75">
      <c r="A286" s="145" t="s">
        <v>323</v>
      </c>
      <c r="B286" s="146" t="s">
        <v>330</v>
      </c>
      <c r="C286" s="147">
        <f>SUM(C287:C288)</f>
        <v>2501.401</v>
      </c>
      <c r="D286" s="148">
        <f>SUM(D287:D288)</f>
        <v>2785.549</v>
      </c>
      <c r="E286" s="56">
        <f t="shared" si="23"/>
        <v>284.14800000000014</v>
      </c>
      <c r="F286" s="57">
        <f>SUM(D286/C286*100)</f>
        <v>111.35955410587908</v>
      </c>
      <c r="G286" s="148">
        <v>0</v>
      </c>
      <c r="H286" s="148"/>
      <c r="I286" s="56"/>
      <c r="J286" s="57"/>
    </row>
    <row r="287" spans="1:10" s="5" customFormat="1" ht="18.75">
      <c r="A287" s="49" t="s">
        <v>324</v>
      </c>
      <c r="B287" s="65" t="s">
        <v>346</v>
      </c>
      <c r="C287" s="44">
        <v>371.864</v>
      </c>
      <c r="D287" s="144">
        <v>360.197</v>
      </c>
      <c r="E287" s="44">
        <f t="shared" si="23"/>
        <v>-11.666999999999973</v>
      </c>
      <c r="F287" s="45">
        <f>SUM(D287/C287*100)</f>
        <v>96.86256265731559</v>
      </c>
      <c r="G287" s="43"/>
      <c r="H287" s="43"/>
      <c r="I287" s="44"/>
      <c r="J287" s="45"/>
    </row>
    <row r="288" spans="1:10" s="5" customFormat="1" ht="18.75">
      <c r="A288" s="49" t="s">
        <v>325</v>
      </c>
      <c r="B288" s="65" t="s">
        <v>331</v>
      </c>
      <c r="C288" s="144">
        <v>2129.537</v>
      </c>
      <c r="D288" s="144">
        <v>2425.352</v>
      </c>
      <c r="E288" s="44">
        <f t="shared" si="23"/>
        <v>295.81500000000005</v>
      </c>
      <c r="F288" s="45">
        <f>SUM(D288/C288*100)</f>
        <v>113.89104767843902</v>
      </c>
      <c r="G288" s="43"/>
      <c r="H288" s="43"/>
      <c r="I288" s="44"/>
      <c r="J288" s="45"/>
    </row>
    <row r="289" spans="1:10" s="5" customFormat="1" ht="18.75">
      <c r="A289" s="49"/>
      <c r="B289" s="65"/>
      <c r="C289" s="149"/>
      <c r="D289" s="150"/>
      <c r="E289" s="44"/>
      <c r="F289" s="45"/>
      <c r="G289" s="43"/>
      <c r="H289" s="43"/>
      <c r="I289" s="44"/>
      <c r="J289" s="45"/>
    </row>
    <row r="290" spans="1:10" s="39" customFormat="1" ht="18.75">
      <c r="A290" s="184" t="s">
        <v>357</v>
      </c>
      <c r="B290" s="185" t="s">
        <v>361</v>
      </c>
      <c r="C290" s="161"/>
      <c r="D290" s="186"/>
      <c r="E290" s="163"/>
      <c r="F290" s="164"/>
      <c r="G290" s="161">
        <f>G291</f>
        <v>2532.26622</v>
      </c>
      <c r="H290" s="165">
        <f>H291</f>
        <v>4550.76373</v>
      </c>
      <c r="I290" s="163">
        <f>SUM(H290-G290)</f>
        <v>2018.4975099999997</v>
      </c>
      <c r="J290" s="164" t="s">
        <v>477</v>
      </c>
    </row>
    <row r="291" spans="1:10" s="39" customFormat="1" ht="18.75">
      <c r="A291" s="73" t="s">
        <v>358</v>
      </c>
      <c r="B291" s="169" t="s">
        <v>360</v>
      </c>
      <c r="C291" s="159"/>
      <c r="D291" s="67"/>
      <c r="E291" s="70"/>
      <c r="F291" s="71"/>
      <c r="G291" s="159">
        <v>2532.26622</v>
      </c>
      <c r="H291" s="72">
        <v>4550.76373</v>
      </c>
      <c r="I291" s="70">
        <f>SUM(H291-G291)</f>
        <v>2018.4975099999997</v>
      </c>
      <c r="J291" s="71" t="s">
        <v>502</v>
      </c>
    </row>
    <row r="292" spans="1:10" ht="18.75">
      <c r="A292" s="49"/>
      <c r="B292" s="65"/>
      <c r="C292" s="149"/>
      <c r="D292" s="150"/>
      <c r="E292" s="44"/>
      <c r="F292" s="45"/>
      <c r="G292" s="43"/>
      <c r="H292" s="43"/>
      <c r="I292" s="44"/>
      <c r="J292" s="45"/>
    </row>
    <row r="293" spans="1:10" ht="18.75">
      <c r="A293" s="199"/>
      <c r="B293" s="200"/>
      <c r="C293" s="46"/>
      <c r="D293" s="46"/>
      <c r="E293" s="44"/>
      <c r="F293" s="45"/>
      <c r="G293" s="56"/>
      <c r="H293" s="56"/>
      <c r="I293" s="56"/>
      <c r="J293" s="45"/>
    </row>
    <row r="294" spans="1:10" ht="20.25">
      <c r="A294" s="53"/>
      <c r="B294" s="62" t="s">
        <v>34</v>
      </c>
      <c r="C294" s="153">
        <f>C120+C123+C137+C152+C215+C222+C236+C272+C267+C273+C252+C254+C293+C282+C290</f>
        <v>3854704.34056</v>
      </c>
      <c r="D294" s="153">
        <f>D120+D123+D137+D152+D215+D222+D236+D272+D267+D273+D252+D254+D293+D282+D290</f>
        <v>3737960.6053099995</v>
      </c>
      <c r="E294" s="56">
        <f aca="true" t="shared" si="24" ref="E294:E302">SUM(D294-C294)</f>
        <v>-116743.73525000038</v>
      </c>
      <c r="F294" s="57">
        <f>SUM(D294/C294*100)</f>
        <v>96.97139585981735</v>
      </c>
      <c r="G294" s="153">
        <f>G120+G123+G137+G152+G215+G222+G236+G272+G267+G273+G252+G254+G293+G282</f>
        <v>683375.9455025599</v>
      </c>
      <c r="H294" s="153">
        <f>H120+H123+H137+H152+H215+H222+H236+H267+H273+H252+H254+H293+H282</f>
        <v>930413.48747</v>
      </c>
      <c r="I294" s="56">
        <f>SUM(H294-G294)</f>
        <v>247037.54196744016</v>
      </c>
      <c r="J294" s="57">
        <f>SUM(H294/G294*100)</f>
        <v>136.14958114830438</v>
      </c>
    </row>
    <row r="295" spans="1:10" s="5" customFormat="1" ht="20.25">
      <c r="A295" s="53"/>
      <c r="B295" s="62" t="s">
        <v>26</v>
      </c>
      <c r="C295" s="201">
        <f>SUM(C296:C298)</f>
        <v>102951.168</v>
      </c>
      <c r="D295" s="201">
        <f>SUM(D296:D298)</f>
        <v>158175.217</v>
      </c>
      <c r="E295" s="201">
        <f>SUM(E296:E298)</f>
        <v>55224.04899999999</v>
      </c>
      <c r="F295" s="57" t="s">
        <v>503</v>
      </c>
      <c r="G295" s="201">
        <f>SUM(G296:G298)</f>
        <v>16192.354</v>
      </c>
      <c r="H295" s="201">
        <f>SUM(H296:H298)</f>
        <v>5670.787</v>
      </c>
      <c r="I295" s="201">
        <f>SUM(I296:I298)</f>
        <v>-10521.567</v>
      </c>
      <c r="J295" s="201">
        <f>SUM(J296:J298)</f>
        <v>102.32135011786772</v>
      </c>
    </row>
    <row r="296" spans="1:10" s="5" customFormat="1" ht="20.25">
      <c r="A296" s="49" t="s">
        <v>328</v>
      </c>
      <c r="B296" s="51" t="s">
        <v>50</v>
      </c>
      <c r="C296" s="144">
        <v>100711.1</v>
      </c>
      <c r="D296" s="144">
        <v>102832.7</v>
      </c>
      <c r="E296" s="44">
        <f t="shared" si="24"/>
        <v>2121.5999999999913</v>
      </c>
      <c r="F296" s="45">
        <f>SUM(D296/C296*100)</f>
        <v>102.10661982641436</v>
      </c>
      <c r="G296" s="152"/>
      <c r="H296" s="153"/>
      <c r="I296" s="44"/>
      <c r="J296" s="45"/>
    </row>
    <row r="297" spans="1:10" s="5" customFormat="1" ht="18.75">
      <c r="A297" s="41" t="s">
        <v>397</v>
      </c>
      <c r="B297" s="88" t="s">
        <v>388</v>
      </c>
      <c r="C297" s="42">
        <v>2200</v>
      </c>
      <c r="D297" s="46">
        <v>55342.517</v>
      </c>
      <c r="E297" s="44">
        <f>SUM(D297-C297)</f>
        <v>53142.517</v>
      </c>
      <c r="F297" s="45" t="s">
        <v>506</v>
      </c>
      <c r="G297" s="44">
        <v>14036.963</v>
      </c>
      <c r="H297" s="44">
        <v>4094</v>
      </c>
      <c r="I297" s="44">
        <f>SUM(H297-G297)</f>
        <v>-9942.963</v>
      </c>
      <c r="J297" s="45">
        <f>SUM(H297/G297*100)</f>
        <v>29.165853041003242</v>
      </c>
    </row>
    <row r="298" spans="1:10" s="5" customFormat="1" ht="37.5">
      <c r="A298" s="41" t="s">
        <v>457</v>
      </c>
      <c r="B298" s="120" t="s">
        <v>458</v>
      </c>
      <c r="C298" s="42">
        <v>40.068</v>
      </c>
      <c r="D298" s="46"/>
      <c r="E298" s="44">
        <f>SUM(D298-C298)</f>
        <v>-40.068</v>
      </c>
      <c r="F298" s="45">
        <f>SUM(D298/C298*100)</f>
        <v>0</v>
      </c>
      <c r="G298" s="44">
        <v>2155.391</v>
      </c>
      <c r="H298" s="44">
        <v>1576.787</v>
      </c>
      <c r="I298" s="44">
        <f>SUM(H298-G298)</f>
        <v>-578.604</v>
      </c>
      <c r="J298" s="45">
        <f>SUM(H298/G298*100)</f>
        <v>73.15549707686448</v>
      </c>
    </row>
    <row r="299" spans="1:10" ht="20.25">
      <c r="A299" s="95"/>
      <c r="B299" s="202" t="s">
        <v>36</v>
      </c>
      <c r="C299" s="135">
        <f>C294+C295</f>
        <v>3957655.50856</v>
      </c>
      <c r="D299" s="135">
        <f>D294+D295</f>
        <v>3896135.8223099997</v>
      </c>
      <c r="E299" s="56">
        <f t="shared" si="24"/>
        <v>-61519.68625000026</v>
      </c>
      <c r="F299" s="57">
        <f>SUM(D299/C299*100)</f>
        <v>98.44555226909114</v>
      </c>
      <c r="G299" s="136">
        <f>G294+G295</f>
        <v>699568.2995025599</v>
      </c>
      <c r="H299" s="136">
        <f>H294+H295</f>
        <v>936084.2744700001</v>
      </c>
      <c r="I299" s="56">
        <f aca="true" t="shared" si="25" ref="I299:I304">SUM(H299-G299)</f>
        <v>236515.97496744012</v>
      </c>
      <c r="J299" s="57">
        <f>SUM(H299/G299*100)</f>
        <v>133.8088468467795</v>
      </c>
    </row>
    <row r="300" spans="1:10" s="5" customFormat="1" ht="20.25">
      <c r="A300" s="95"/>
      <c r="B300" s="198" t="s">
        <v>35</v>
      </c>
      <c r="C300" s="55">
        <f>SUM(C302:C303)</f>
        <v>17877.955</v>
      </c>
      <c r="D300" s="55">
        <f>SUM(D302:D303)</f>
        <v>20000</v>
      </c>
      <c r="E300" s="56">
        <f t="shared" si="24"/>
        <v>2122.0449999999983</v>
      </c>
      <c r="F300" s="57">
        <f>SUM(D300/C300*100)</f>
        <v>111.8696181973833</v>
      </c>
      <c r="G300" s="58">
        <f>SUM(G302:G303)</f>
        <v>1992.5879999999997</v>
      </c>
      <c r="H300" s="58">
        <f>SUM(H302:H303)</f>
        <v>-2139.5879999999997</v>
      </c>
      <c r="I300" s="56">
        <f t="shared" si="25"/>
        <v>-4132.1759999999995</v>
      </c>
      <c r="J300" s="57">
        <f>SUM(H300/G300*100)</f>
        <v>-107.3773404236099</v>
      </c>
    </row>
    <row r="301" spans="1:10" s="5" customFormat="1" ht="41.25" customHeight="1">
      <c r="A301" s="95" t="s">
        <v>320</v>
      </c>
      <c r="B301" s="198" t="s">
        <v>321</v>
      </c>
      <c r="C301" s="55">
        <f>SUM(C302:C303)</f>
        <v>17877.955</v>
      </c>
      <c r="D301" s="55">
        <f>SUM(D302:D303)</f>
        <v>20000</v>
      </c>
      <c r="E301" s="56">
        <f t="shared" si="24"/>
        <v>2122.0449999999983</v>
      </c>
      <c r="F301" s="57">
        <f>SUM(D301/C301*100)</f>
        <v>111.8696181973833</v>
      </c>
      <c r="G301" s="55">
        <f>SUM(G302:G303)</f>
        <v>1992.5879999999997</v>
      </c>
      <c r="H301" s="58">
        <f>SUM(H302:H303)</f>
        <v>-2139.5879999999997</v>
      </c>
      <c r="I301" s="56">
        <f t="shared" si="25"/>
        <v>-4132.1759999999995</v>
      </c>
      <c r="J301" s="57">
        <f>SUM(H301/G301*100)</f>
        <v>-107.3773404236099</v>
      </c>
    </row>
    <row r="302" spans="1:10" s="5" customFormat="1" ht="37.5">
      <c r="A302" s="49" t="s">
        <v>318</v>
      </c>
      <c r="B302" s="85" t="s">
        <v>490</v>
      </c>
      <c r="C302" s="46">
        <v>17877.955</v>
      </c>
      <c r="D302" s="46">
        <v>20000</v>
      </c>
      <c r="E302" s="44">
        <f t="shared" si="24"/>
        <v>2122.0449999999983</v>
      </c>
      <c r="F302" s="45">
        <f>SUM(D302/C302*100)</f>
        <v>111.8696181973833</v>
      </c>
      <c r="G302" s="44">
        <v>6382.043</v>
      </c>
      <c r="H302" s="44">
        <v>3400</v>
      </c>
      <c r="I302" s="56">
        <f t="shared" si="25"/>
        <v>-2982.0429999999997</v>
      </c>
      <c r="J302" s="45">
        <f>SUM(H302/G302*100)</f>
        <v>53.27447652734399</v>
      </c>
    </row>
    <row r="303" spans="1:10" s="5" customFormat="1" ht="37.5">
      <c r="A303" s="49" t="s">
        <v>319</v>
      </c>
      <c r="B303" s="85" t="s">
        <v>491</v>
      </c>
      <c r="C303" s="197"/>
      <c r="D303" s="46"/>
      <c r="E303" s="44"/>
      <c r="F303" s="45"/>
      <c r="G303" s="44">
        <v>-4389.455</v>
      </c>
      <c r="H303" s="44">
        <v>-5539.588</v>
      </c>
      <c r="I303" s="44">
        <f t="shared" si="25"/>
        <v>-1150.1329999999998</v>
      </c>
      <c r="J303" s="45">
        <f>SUM(H303/G303*100)</f>
        <v>126.2021822754761</v>
      </c>
    </row>
    <row r="304" spans="1:10" s="5" customFormat="1" ht="20.25">
      <c r="A304" s="134"/>
      <c r="B304" s="198" t="s">
        <v>27</v>
      </c>
      <c r="C304" s="135">
        <f>C299+C300</f>
        <v>3975533.46356</v>
      </c>
      <c r="D304" s="135">
        <f>D299+D300</f>
        <v>3916135.8223099997</v>
      </c>
      <c r="E304" s="56">
        <f>SUM(D304-C304)</f>
        <v>-59397.641250000335</v>
      </c>
      <c r="F304" s="57">
        <f>SUM(D304/C304*100)</f>
        <v>98.50592022946246</v>
      </c>
      <c r="G304" s="136">
        <f>G299+G300</f>
        <v>701560.8875025599</v>
      </c>
      <c r="H304" s="136">
        <f>H299+H300</f>
        <v>933944.6864700001</v>
      </c>
      <c r="I304" s="56">
        <f t="shared" si="25"/>
        <v>232383.79896744015</v>
      </c>
      <c r="J304" s="57">
        <f>SUM(H304/G304*100)</f>
        <v>133.12382476091102</v>
      </c>
    </row>
    <row r="305" spans="1:10" ht="20.25">
      <c r="A305" s="134"/>
      <c r="B305" s="113" t="s">
        <v>40</v>
      </c>
      <c r="C305" s="135"/>
      <c r="D305" s="135"/>
      <c r="E305" s="56"/>
      <c r="F305" s="57"/>
      <c r="G305" s="136"/>
      <c r="H305" s="136"/>
      <c r="I305" s="56"/>
      <c r="J305" s="57"/>
    </row>
    <row r="306" spans="1:10" ht="20.25">
      <c r="A306" s="112"/>
      <c r="B306" s="113" t="s">
        <v>41</v>
      </c>
      <c r="C306" s="135">
        <f>C307</f>
        <v>-509138.776</v>
      </c>
      <c r="D306" s="135">
        <f>D307</f>
        <v>-663756.254</v>
      </c>
      <c r="E306" s="56">
        <f>SUM(D306-C306)</f>
        <v>-154617.47799999994</v>
      </c>
      <c r="F306" s="57">
        <f>SUM(D306/C306*100)</f>
        <v>130.36843495102403</v>
      </c>
      <c r="G306" s="135">
        <f>G307</f>
        <v>590380.4519999999</v>
      </c>
      <c r="H306" s="135">
        <f>H307</f>
        <v>840187.6769999999</v>
      </c>
      <c r="I306" s="56">
        <f>SUM(H306-G306)</f>
        <v>249807.22499999998</v>
      </c>
      <c r="J306" s="57">
        <f>SUM(H306/G306*100)</f>
        <v>142.31292282014783</v>
      </c>
    </row>
    <row r="307" spans="1:10" ht="20.25">
      <c r="A307" s="137">
        <v>200000</v>
      </c>
      <c r="B307" s="113" t="s">
        <v>42</v>
      </c>
      <c r="C307" s="135">
        <f>SUM(C308:C311)</f>
        <v>-509138.776</v>
      </c>
      <c r="D307" s="135">
        <f>SUM(D308:D311)</f>
        <v>-663756.254</v>
      </c>
      <c r="E307" s="56">
        <f>SUM(D307-C307)</f>
        <v>-154617.47799999994</v>
      </c>
      <c r="F307" s="57">
        <f>SUM(D307/C307*100)</f>
        <v>130.36843495102403</v>
      </c>
      <c r="G307" s="135">
        <f>SUM(G308:G311)</f>
        <v>590380.4519999999</v>
      </c>
      <c r="H307" s="135">
        <f>SUM(H308:H311)</f>
        <v>840187.6769999999</v>
      </c>
      <c r="I307" s="56">
        <f>SUM(H307-G307)</f>
        <v>249807.22499999998</v>
      </c>
      <c r="J307" s="57">
        <f>SUM(H307/G307*100)</f>
        <v>142.31292282014783</v>
      </c>
    </row>
    <row r="308" spans="1:10" s="5" customFormat="1" ht="18.75">
      <c r="A308" s="124">
        <v>203400</v>
      </c>
      <c r="B308" s="88" t="s">
        <v>43</v>
      </c>
      <c r="C308" s="48"/>
      <c r="D308" s="48"/>
      <c r="E308" s="44"/>
      <c r="F308" s="45"/>
      <c r="G308" s="138"/>
      <c r="H308" s="138"/>
      <c r="I308" s="44"/>
      <c r="J308" s="45"/>
    </row>
    <row r="309" spans="1:10" ht="18.75">
      <c r="A309" s="109">
        <v>205000</v>
      </c>
      <c r="B309" s="50" t="s">
        <v>44</v>
      </c>
      <c r="C309" s="139"/>
      <c r="D309" s="139"/>
      <c r="E309" s="44"/>
      <c r="F309" s="45"/>
      <c r="G309" s="111">
        <v>2049.602</v>
      </c>
      <c r="H309" s="140">
        <v>111.869</v>
      </c>
      <c r="I309" s="44">
        <f>SUM(H309-G309)</f>
        <v>-1937.733</v>
      </c>
      <c r="J309" s="45">
        <f>SUM(H309/G309*100)</f>
        <v>5.458084057295026</v>
      </c>
    </row>
    <row r="310" spans="1:10" ht="18.75">
      <c r="A310" s="109">
        <v>206000</v>
      </c>
      <c r="B310" s="50" t="s">
        <v>414</v>
      </c>
      <c r="C310" s="139"/>
      <c r="D310" s="139"/>
      <c r="E310" s="44"/>
      <c r="F310" s="45"/>
      <c r="G310" s="140"/>
      <c r="H310" s="140"/>
      <c r="I310" s="44"/>
      <c r="J310" s="45"/>
    </row>
    <row r="311" spans="1:10" ht="18.75">
      <c r="A311" s="109">
        <v>208000</v>
      </c>
      <c r="B311" s="50" t="s">
        <v>45</v>
      </c>
      <c r="C311" s="141">
        <v>-509138.776</v>
      </c>
      <c r="D311" s="141">
        <v>-663756.254</v>
      </c>
      <c r="E311" s="44">
        <f>SUM(D311-C311)</f>
        <v>-154617.47799999994</v>
      </c>
      <c r="F311" s="45">
        <f>SUM(D311/C311*100)</f>
        <v>130.36843495102403</v>
      </c>
      <c r="G311" s="111">
        <v>588330.85</v>
      </c>
      <c r="H311" s="111">
        <v>840075.808</v>
      </c>
      <c r="I311" s="44">
        <f>SUM(H311-G311)</f>
        <v>251744.95799999998</v>
      </c>
      <c r="J311" s="45">
        <f>SUM(H311/G311*100)</f>
        <v>142.78969188850118</v>
      </c>
    </row>
    <row r="312" spans="1:10" ht="40.5">
      <c r="A312" s="104">
        <v>900230</v>
      </c>
      <c r="B312" s="142" t="s">
        <v>46</v>
      </c>
      <c r="C312" s="135">
        <f>C306</f>
        <v>-509138.776</v>
      </c>
      <c r="D312" s="135">
        <f>D306</f>
        <v>-663756.254</v>
      </c>
      <c r="E312" s="56">
        <f>SUM(D312-C312)</f>
        <v>-154617.47799999994</v>
      </c>
      <c r="F312" s="57">
        <f>SUM(D312/C312*100)</f>
        <v>130.36843495102403</v>
      </c>
      <c r="G312" s="135">
        <f>G306</f>
        <v>590380.4519999999</v>
      </c>
      <c r="H312" s="135">
        <f>H306</f>
        <v>840187.6769999999</v>
      </c>
      <c r="I312" s="56">
        <f>SUM(H312-G312)</f>
        <v>249807.22499999998</v>
      </c>
      <c r="J312" s="57">
        <f>SUM(H312/G312*100)</f>
        <v>142.31292282014783</v>
      </c>
    </row>
    <row r="313" spans="1:10" s="5" customFormat="1" ht="20.25">
      <c r="A313" s="212" t="s">
        <v>443</v>
      </c>
      <c r="B313" s="212"/>
      <c r="C313" s="212"/>
      <c r="D313" s="212"/>
      <c r="E313" s="212"/>
      <c r="F313" s="212"/>
      <c r="G313" s="212"/>
      <c r="H313" s="212"/>
      <c r="I313" s="212"/>
      <c r="J313" s="212"/>
    </row>
    <row r="314" spans="1:10" s="5" customFormat="1" ht="66.75" customHeight="1">
      <c r="A314" s="99" t="s">
        <v>2</v>
      </c>
      <c r="B314" s="100" t="s">
        <v>48</v>
      </c>
      <c r="C314" s="101" t="s">
        <v>462</v>
      </c>
      <c r="D314" s="101" t="s">
        <v>463</v>
      </c>
      <c r="E314" s="102" t="s">
        <v>73</v>
      </c>
      <c r="F314" s="103" t="s">
        <v>74</v>
      </c>
      <c r="G314" s="101" t="s">
        <v>462</v>
      </c>
      <c r="H314" s="101" t="s">
        <v>463</v>
      </c>
      <c r="I314" s="102" t="s">
        <v>73</v>
      </c>
      <c r="J314" s="99" t="s">
        <v>74</v>
      </c>
    </row>
    <row r="315" spans="1:10" s="5" customFormat="1" ht="20.25">
      <c r="A315" s="104">
        <v>400000</v>
      </c>
      <c r="B315" s="105" t="s">
        <v>47</v>
      </c>
      <c r="C315" s="106">
        <v>81646.317</v>
      </c>
      <c r="D315" s="106">
        <v>81646.317</v>
      </c>
      <c r="E315" s="44">
        <f>SUM(D315-C315)</f>
        <v>0</v>
      </c>
      <c r="F315" s="107">
        <f>SUM(D315/C315*100)</f>
        <v>100</v>
      </c>
      <c r="G315" s="108"/>
      <c r="H315" s="108"/>
      <c r="I315" s="44"/>
      <c r="J315" s="107"/>
    </row>
    <row r="316" spans="1:10" s="5" customFormat="1" ht="37.5">
      <c r="A316" s="109">
        <v>420000</v>
      </c>
      <c r="B316" s="85" t="s">
        <v>49</v>
      </c>
      <c r="C316" s="110">
        <v>81646.317</v>
      </c>
      <c r="D316" s="110">
        <v>81646.317</v>
      </c>
      <c r="E316" s="44">
        <f>SUM(D316-C316)</f>
        <v>0</v>
      </c>
      <c r="F316" s="107">
        <f>SUM(D316/C316*100)</f>
        <v>100</v>
      </c>
      <c r="G316" s="111"/>
      <c r="H316" s="111"/>
      <c r="I316" s="44"/>
      <c r="J316" s="107"/>
    </row>
    <row r="317" spans="1:10" s="5" customFormat="1" ht="20.25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</row>
    <row r="318" spans="1:10" ht="41.25" customHeight="1">
      <c r="A318" s="28"/>
      <c r="B318" s="29"/>
      <c r="C318" s="30"/>
      <c r="D318" s="30"/>
      <c r="E318" s="31"/>
      <c r="F318" s="32"/>
      <c r="G318" s="30"/>
      <c r="H318" s="33"/>
      <c r="I318" s="33"/>
      <c r="J318" s="28"/>
    </row>
    <row r="319" spans="1:10" s="5" customFormat="1" ht="18.75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 ht="18.75">
      <c r="A320" s="6"/>
      <c r="B320" s="3"/>
      <c r="C320" s="40"/>
      <c r="D320" s="40"/>
      <c r="E320" s="12"/>
      <c r="F320" s="19"/>
      <c r="G320" s="40"/>
      <c r="H320" s="40"/>
      <c r="I320" s="11"/>
      <c r="J320" s="6"/>
    </row>
    <row r="321" spans="1:10" s="5" customFormat="1" ht="18.75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 ht="18.75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 ht="18.75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 ht="18.75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 ht="18.75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 ht="18.75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 ht="18.75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 ht="18.75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 ht="18.75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 ht="18.75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 ht="18.75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 ht="18.75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 ht="18.75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 ht="18.75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 ht="18.75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 ht="18.75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 ht="18.75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 ht="18.75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 ht="18.75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 ht="18.75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 ht="18.75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 ht="18.75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 ht="18.75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 ht="18.75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 ht="18.75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 ht="18.75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 ht="18.75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 ht="18.75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 ht="18.75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 ht="18.75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 ht="18.75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 ht="18.75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 ht="18.75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 ht="18.75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 ht="18.75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 ht="18.75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 ht="18.75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 ht="18.75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 ht="18.75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 ht="18.75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 ht="18.75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 ht="18.75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 ht="18.75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 ht="18.75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 ht="18.75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 ht="18.75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 ht="18.75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 ht="18.75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 ht="18.75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 ht="18.75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 ht="18.75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 ht="18.75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 ht="18.75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 ht="18.75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 ht="18.75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 ht="18.75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 ht="18.75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 ht="18.75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 ht="18.75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 ht="18.75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 ht="18.75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 ht="18.75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 ht="18.75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 ht="18.75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 ht="18.75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 ht="18.75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 ht="18.75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 ht="18.75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 ht="18.75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 ht="18.75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 ht="18.75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 ht="18.75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 ht="18.75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 ht="18.75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 ht="18.75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 ht="18.75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 ht="18.75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 ht="18.75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 ht="18.75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 ht="18.75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 ht="18.75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 ht="18.75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 ht="18.75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 ht="18.75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 ht="18.75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 ht="18.75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 ht="18.75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 ht="18.75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 ht="18.75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 ht="18.75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 ht="18.75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 ht="18.75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 ht="18.75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 ht="18.75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 ht="18.75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 ht="18.75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 ht="18.75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 ht="18.75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 ht="18.75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 ht="18.75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 ht="18.75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 ht="18.75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 ht="18.75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 ht="18.75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 ht="18.75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 ht="18.75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 ht="18.75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 ht="18.75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 ht="18.75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 ht="18.75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 ht="18.75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 ht="18.75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 ht="18.75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 ht="18.75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 ht="18.75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 ht="18.75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 ht="18.75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 ht="18.75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 ht="18.75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 ht="18.75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 ht="18.75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 ht="18.75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 ht="18.75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 ht="18.75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 ht="18.75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 ht="18.75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 ht="18.75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 ht="18.75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 ht="18.75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 ht="18.75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 ht="18.75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 ht="18.75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 ht="18.75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 ht="18.75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 ht="18.75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 ht="18.75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 ht="18.75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 ht="18.75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 ht="18.75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 ht="18.75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 ht="18.75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 ht="18.75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 ht="18.75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 ht="18.75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 ht="18.75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 ht="18.75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 ht="18.75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 ht="18.75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 ht="18.75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 ht="18.75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 ht="18.75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 ht="18.75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 ht="18.75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 ht="18.75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 ht="18.75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 ht="18.75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 ht="18.75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 ht="18.75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 ht="18.75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 ht="18.75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 ht="18.75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 ht="18.75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 ht="18.75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 ht="18.75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 ht="18.75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 ht="18.75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 ht="18.75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 ht="18.75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 ht="18.75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 ht="18.75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 ht="18.75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 ht="18.75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 ht="18.75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 ht="18.75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 ht="18.75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 ht="18.75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 ht="18.75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 ht="18.75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 ht="18.75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 ht="18.75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 ht="18.75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 ht="18.75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 ht="18.75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 ht="18.75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 ht="18.75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 ht="18.75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 ht="18.75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 ht="18.75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 ht="18.75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 ht="18.75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 ht="18.75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 ht="18.75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 ht="18.75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 ht="18.75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 ht="18.75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 ht="18.75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 ht="18.75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 ht="18.75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 ht="18.75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 ht="18.75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 ht="18.75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 ht="18.75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 ht="18.75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 ht="18.75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 ht="18.75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 ht="18.75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 ht="18.75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 ht="18.75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 ht="18.75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 ht="18.75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 ht="18.75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 ht="18.75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 ht="18.75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 ht="18.75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 ht="18.75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 ht="18.75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 ht="18.75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 ht="18.75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 ht="18.75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 ht="18.75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 ht="18.75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 ht="18.75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 ht="18.75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 ht="18.75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 ht="18.75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 ht="18.75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 ht="18.75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 ht="18.75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 ht="18.75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 ht="18.75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 ht="18.75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 ht="18.75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 ht="18.75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 ht="18.75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 ht="18.75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 ht="18.75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 ht="18.75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 ht="18.75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 ht="18.75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 ht="18.75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 ht="18.75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 ht="18.75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 ht="18.75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 ht="18.75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 ht="18.75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 ht="18.75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 ht="18.75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 ht="18.75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 ht="18.75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 ht="18.75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 ht="18.75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 ht="18.75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 ht="18.75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 ht="18.75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 ht="18.75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 ht="18.75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 ht="18.75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 ht="18.75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 ht="18.75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 ht="18.75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 ht="18.75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 ht="18.75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 ht="18.75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 ht="18.75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 ht="18.75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 ht="18.75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 ht="18.75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 ht="18.75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 ht="18.75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 ht="18.75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 ht="18.75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 ht="18.75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 ht="18.75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 ht="18.75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 ht="18.75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 ht="18.75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 ht="18.75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 ht="18.75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 ht="18.75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 ht="18.75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 ht="18.75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 ht="18.75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 ht="18.75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 ht="18.75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 ht="18.75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 ht="18.75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 ht="18.75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 ht="18.75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 ht="18.75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 ht="18.75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 ht="18.75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 ht="18.75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 ht="18.75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 ht="18.75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 ht="18.75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 ht="18.75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 ht="18.75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 ht="18.75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 ht="18.75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 ht="18.75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 ht="18.75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 ht="18.75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 ht="18.75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 ht="18.75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 ht="18.75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 ht="18.75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 ht="18.75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 ht="18.75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 ht="18.75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 ht="18.75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 ht="18.75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 ht="18.75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 ht="18.75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 ht="18.75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 ht="18.75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 ht="18.75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 ht="18.75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 ht="18.75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 ht="18.75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 ht="18.75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 ht="18.75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 ht="18.75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 ht="18.75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 ht="18.75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 ht="18.75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 ht="18.75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 ht="18.75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 ht="18.75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 ht="18.75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 ht="18.75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 ht="18.75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 ht="18.75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 ht="18.75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 ht="18.75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 ht="18.75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 ht="18.75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 ht="18.75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 ht="18.75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 ht="18.75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 ht="18.75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 ht="18.75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 ht="18.75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 ht="18.75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 ht="18.75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 ht="18.75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 ht="18.75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 ht="18.75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 ht="18.75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 ht="18.75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 ht="18.75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 ht="18.75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 ht="18.75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 ht="18.75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 ht="18.75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 ht="18.75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 ht="18.75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 ht="18.75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 ht="18.75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 ht="18.75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 ht="18.75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 ht="18.75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 ht="18.75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 ht="18.75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 ht="18.75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 ht="18.75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 ht="18.75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 ht="18.75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 ht="18.75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 ht="18.75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 ht="18.75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 ht="18.75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 ht="18.75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 ht="18.75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 ht="18.75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 ht="18.75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 ht="18.75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 ht="18.75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 ht="18.75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 ht="18.75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 ht="18.75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 ht="18.75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 ht="18.75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 ht="18.75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 ht="18.75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 ht="18.75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 ht="18.75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 ht="18.75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 ht="18.75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 ht="18.75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 ht="18.75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 ht="18.75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 ht="18.75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 ht="18.75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 ht="18.75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 ht="18.75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 ht="18.75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 ht="18.75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 ht="18.75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 ht="18.75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 ht="18.75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 ht="18.75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 ht="18.75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 ht="18.75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 ht="18.75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 ht="18.75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 ht="18.75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 ht="18.75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 ht="18.75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 ht="18.75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 ht="18.75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 ht="18.75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 ht="18.75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 ht="18.75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 ht="18.75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 ht="18.75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 ht="18.75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 ht="18.75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 ht="18.75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 ht="18.75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 ht="18.75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 ht="18.75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 ht="18.75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 ht="18.75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 ht="18.75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 ht="18.75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 ht="18.75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 ht="18.75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 ht="18.75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 ht="18.75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 ht="18.75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 ht="18.75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 ht="18.75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 ht="18.75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 ht="18.75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 ht="18.75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 ht="18.75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 ht="18.75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 ht="18.75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 ht="18.75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 ht="18.75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 ht="18.75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 ht="18.75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 ht="18.75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 ht="18.75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 ht="18.75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 ht="18.75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 ht="18.75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 ht="18.75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 ht="18.75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 ht="18.75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 ht="18.75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 ht="18.75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 ht="18.75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 ht="18.75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 ht="18.75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 ht="18.75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 ht="18.75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 ht="18.75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 ht="18.75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 ht="18.75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 ht="18.75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 ht="18.75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 ht="18.75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 ht="18.75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 ht="18.75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 ht="18.75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 ht="18.75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 ht="18.75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 ht="18.75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 ht="18.75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 ht="18.75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 ht="18.75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 ht="18.75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 ht="18.75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 ht="18.75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 ht="18.75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 ht="18.75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 ht="18.75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 ht="18.75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 ht="18.75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 ht="18.75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 ht="18.75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 ht="18.75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 ht="18.75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 ht="18.75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 ht="18.75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 ht="18.75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 ht="18.75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 ht="18.75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 ht="18.75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 ht="18.75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 ht="18.75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 ht="18.75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 ht="18.75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 ht="18.75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 ht="18.75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 ht="18.75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 ht="18.75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 ht="18.75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 ht="18.75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 ht="18.75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 ht="18.75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 ht="18.75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 ht="18.75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 ht="18.75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 ht="18.75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 ht="18.75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 ht="18.75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 ht="18.75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 ht="18.75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 ht="18.75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 ht="18.75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 ht="18.75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 ht="18.75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 ht="18.75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 ht="18.75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 ht="18.75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 ht="18.75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 ht="18.75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 ht="18.75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 ht="18.75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 ht="18.75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 ht="18.75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 ht="18.75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 ht="18.75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 ht="18.75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 ht="18.75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 ht="18.75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 ht="18.75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 ht="18.75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 ht="18.75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 ht="18.75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 ht="18.75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 ht="18.75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 ht="18.75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 ht="18.75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 ht="18.75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 ht="18.75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 ht="18.75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 ht="18.75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 ht="18.75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 ht="18.75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 ht="18.75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 ht="18.75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 ht="18.75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 ht="18.75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 ht="18.75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 ht="18.75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 ht="18.75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 ht="18.75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 ht="18.75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 ht="18.75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 ht="18.75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 ht="18.75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 ht="18.75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 ht="18.75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 ht="18.75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 ht="18.75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 ht="18.75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 ht="18.75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 ht="18.75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 ht="18.75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 ht="18.75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 ht="18.75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 ht="18.75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 ht="18.75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 ht="18.75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 ht="18.75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 ht="18.75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 ht="18.75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 ht="18.75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 ht="18.75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 ht="18.75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 ht="18.75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 ht="18.75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 ht="18.75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 ht="18.75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 ht="18.75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 ht="18.75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 ht="18.75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 ht="18.75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 ht="18.75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 ht="18.75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 ht="18.75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 ht="18.75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 ht="18.75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 ht="18.75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 ht="18.75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 ht="18.75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 ht="18.75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 ht="18.75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 ht="18.75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 ht="18.75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 ht="18.75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 ht="18.75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 ht="18.75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 ht="18.75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 ht="18.75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 ht="18.75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 ht="18.75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 ht="18.75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 ht="18.75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 ht="18.75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 ht="18.75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 ht="18.75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 ht="18.75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 ht="18.75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 ht="18.75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 ht="18.75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 ht="18.75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 ht="18.75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 ht="18.75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 ht="18.75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 ht="18.75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 ht="18.75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 ht="18.75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 ht="18.75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 ht="18.75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 ht="18.75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 ht="18.75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 ht="18.75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 ht="18.75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 ht="18.75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 ht="18.75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 ht="18.75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 ht="18.75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 ht="18.75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 ht="18.75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 ht="18.75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 ht="18.75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 ht="18.75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 ht="18.75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 ht="18.75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 ht="18.75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 ht="18.75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 ht="18.75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 ht="18.75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 ht="18.75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 ht="18.75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 ht="18.75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 ht="18.75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 ht="18.75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 ht="18.75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 ht="18.75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 ht="18.75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 ht="18.75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 ht="18.75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 ht="18.75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 ht="18.75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 ht="18.75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 ht="18.75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 ht="18.75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 ht="18.75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 ht="18.75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 ht="18.75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 ht="18.75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 ht="18.75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 ht="18.75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 ht="18.75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 ht="18.75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 ht="18.75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 ht="18.75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 ht="18.75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 ht="18.75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 ht="18.75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 ht="18.75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 ht="18.75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 ht="18.75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 ht="18.75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 ht="18.75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 ht="18.75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 ht="18.75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 ht="18.75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 ht="18.75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 ht="18.75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 ht="18.75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 ht="18.75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 ht="18.75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 ht="18.75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 ht="18.75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 ht="18.75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 ht="18.75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 ht="18.75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 ht="18.75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 ht="18.75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 ht="18.75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 ht="18.75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 ht="18.75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 ht="18.75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 ht="18.75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 ht="18.75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 ht="18.75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 ht="18.75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 ht="18.75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 ht="18.75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 ht="18.75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 ht="18.75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 ht="18.75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 ht="18.75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 ht="18.75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 ht="18.75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 ht="18.75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 ht="18.75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 ht="18.75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 ht="18.75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 ht="18.75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 ht="18.75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 ht="18.75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 ht="18.75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 ht="18.75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 ht="18.75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 ht="18.75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 ht="18.75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 ht="18.75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 ht="18.75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 ht="18.75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 ht="18.75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 ht="18.75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 ht="18.75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 ht="18.75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 ht="18.75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 ht="18.75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 ht="18.75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 ht="18.75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 ht="18.75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 ht="18.75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 ht="18.75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 ht="18.75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 ht="18.75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 ht="18.75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 ht="18.75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 ht="18.75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 ht="18.75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 ht="18.75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 ht="18.75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 ht="18.75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 ht="18.75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 ht="18.75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 ht="18.75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 ht="18.75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 ht="18.75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 ht="18.75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 ht="18.75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 ht="18.75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 ht="18.75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 ht="18.75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 ht="18.75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 ht="18.75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 ht="18.75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 ht="18.75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 ht="18.75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 ht="18.75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 ht="18.75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 ht="18.75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 ht="18.75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 ht="18.75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 ht="18.75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 ht="18.75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 ht="18.75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 ht="18.75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 ht="18.75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 ht="18.75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 ht="18.75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 ht="18.75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 ht="18.75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 ht="18.75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 ht="18.75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 ht="18.75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 ht="18.75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 ht="18.75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 ht="18.75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 ht="18.75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 ht="18.75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 ht="18.75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 ht="18.75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 ht="18.75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 ht="18.75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 ht="18.75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 ht="18.75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 ht="18.75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 ht="18.75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 ht="18.75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 ht="18.75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 ht="18.75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 ht="18.75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 ht="18.75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 ht="18.75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 ht="18.75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 ht="18.75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 ht="18.75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 ht="18.75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 ht="18.75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 ht="18.75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 ht="18.75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 ht="18.75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 ht="18.75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  <row r="1117" spans="1:10" s="5" customFormat="1" ht="18.75">
      <c r="A1117" s="6"/>
      <c r="B1117" s="3"/>
      <c r="C1117" s="17"/>
      <c r="D1117" s="17"/>
      <c r="E1117" s="12"/>
      <c r="F1117" s="19"/>
      <c r="G1117" s="10"/>
      <c r="H1117" s="11"/>
      <c r="I1117" s="11"/>
      <c r="J1117" s="6"/>
    </row>
    <row r="1118" spans="1:10" s="5" customFormat="1" ht="18.75">
      <c r="A1118" s="6"/>
      <c r="B1118" s="3"/>
      <c r="C1118" s="17"/>
      <c r="D1118" s="17"/>
      <c r="E1118" s="12"/>
      <c r="F1118" s="19"/>
      <c r="G1118" s="10"/>
      <c r="H1118" s="11"/>
      <c r="I1118" s="11"/>
      <c r="J1118" s="6"/>
    </row>
    <row r="1119" spans="1:10" s="5" customFormat="1" ht="18.75">
      <c r="A1119" s="6"/>
      <c r="B1119" s="3"/>
      <c r="C1119" s="17"/>
      <c r="D1119" s="17"/>
      <c r="E1119" s="12"/>
      <c r="F1119" s="19"/>
      <c r="G1119" s="10"/>
      <c r="H1119" s="11"/>
      <c r="I1119" s="11"/>
      <c r="J1119" s="6"/>
    </row>
    <row r="1120" spans="1:10" s="5" customFormat="1" ht="18.75">
      <c r="A1120" s="6"/>
      <c r="B1120" s="3"/>
      <c r="C1120" s="17"/>
      <c r="D1120" s="17"/>
      <c r="E1120" s="12"/>
      <c r="F1120" s="19"/>
      <c r="G1120" s="10"/>
      <c r="H1120" s="11"/>
      <c r="I1120" s="11"/>
      <c r="J1120" s="6"/>
    </row>
    <row r="1121" spans="1:10" s="5" customFormat="1" ht="18.75">
      <c r="A1121" s="6"/>
      <c r="B1121" s="3"/>
      <c r="C1121" s="17"/>
      <c r="D1121" s="17"/>
      <c r="E1121" s="12"/>
      <c r="F1121" s="19"/>
      <c r="G1121" s="10"/>
      <c r="H1121" s="11"/>
      <c r="I1121" s="11"/>
      <c r="J1121" s="6"/>
    </row>
    <row r="1122" spans="1:10" s="5" customFormat="1" ht="18.75">
      <c r="A1122" s="6"/>
      <c r="B1122" s="3"/>
      <c r="C1122" s="17"/>
      <c r="D1122" s="17"/>
      <c r="E1122" s="12"/>
      <c r="F1122" s="19"/>
      <c r="G1122" s="10"/>
      <c r="H1122" s="11"/>
      <c r="I1122" s="11"/>
      <c r="J1122" s="6"/>
    </row>
    <row r="1123" spans="1:10" s="5" customFormat="1" ht="18.75">
      <c r="A1123" s="6"/>
      <c r="B1123" s="3"/>
      <c r="C1123" s="17"/>
      <c r="D1123" s="17"/>
      <c r="E1123" s="12"/>
      <c r="F1123" s="19"/>
      <c r="G1123" s="10"/>
      <c r="H1123" s="11"/>
      <c r="I1123" s="11"/>
      <c r="J1123" s="6"/>
    </row>
  </sheetData>
  <sheetProtection/>
  <mergeCells count="9">
    <mergeCell ref="A317:J317"/>
    <mergeCell ref="A1:J1"/>
    <mergeCell ref="C4:F4"/>
    <mergeCell ref="G4:J4"/>
    <mergeCell ref="A4:A5"/>
    <mergeCell ref="B4:B5"/>
    <mergeCell ref="A7:J7"/>
    <mergeCell ref="A313:J313"/>
    <mergeCell ref="A119:J119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2020-02-18T13:01:03Z</cp:lastPrinted>
  <dcterms:created xsi:type="dcterms:W3CDTF">2001-02-08T10:51:36Z</dcterms:created>
  <dcterms:modified xsi:type="dcterms:W3CDTF">2020-03-02T11:55:48Z</dcterms:modified>
  <cp:category/>
  <cp:version/>
  <cp:contentType/>
  <cp:contentStatus/>
</cp:coreProperties>
</file>