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1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4E2FFCA_D671_4AE0_9720_924EC0E297E1_.wvu.FilterData" localSheetId="0" hidden="1">'укр'!$A$5:$L$99</definedName>
    <definedName name="Z_189173DB_1C08_41EC_B262_A80BE037DBBD_.wvu.FilterData" localSheetId="1" hidden="1">'рус'!$A$3:$K$90</definedName>
    <definedName name="Z_189173DB_1C08_41EC_B262_A80BE037DBBD_.wvu.FilterData" localSheetId="0" hidden="1">'укр'!$A$5:$L$99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6731AF8_F9D5_4860_88D6_AB8163BD0902_.wvu.FilterData" localSheetId="1" hidden="1">'рус'!$A$3:$K$90</definedName>
    <definedName name="Z_36731AF8_F9D5_4860_88D6_AB8163BD0902_.wvu.FilterData" localSheetId="0" hidden="1">'укр'!$A$5:$L$99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A145DEE_F66F_4ADC_8CE5_38BF43BF697E_.wvu.FilterData" localSheetId="0" hidden="1">'укр'!$A$5:$L$99</definedName>
    <definedName name="Z_3A5F962A_5CEC_470D_8281_3517D868C4CA_.wvu.FilterData" localSheetId="1" hidden="1">'рус'!$A$3:$K$90</definedName>
    <definedName name="Z_3A5F962A_5CEC_470D_8281_3517D868C4CA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2F650E_2E7F_499C_A39D_E18F5B23E14B_.wvu.FilterData" localSheetId="1" hidden="1">'рус'!$A$3:$K$90</definedName>
    <definedName name="Z_5B2F650E_2E7F_499C_A39D_E18F5B23E14B_.wvu.FilterData" localSheetId="0" hidden="1">'укр'!$A$5:$L$99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AB5C0CF_6D37_49DD_A080_F363300B9A21_.wvu.FilterData" localSheetId="0" hidden="1">'укр'!$A$5:$L$99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2A40B77_47CD_4A0B_8F89_AFE0C743889E_.wvu.FilterData" localSheetId="1" hidden="1">'рус'!$A$3:$K$90</definedName>
    <definedName name="Z_92A40B77_47CD_4A0B_8F89_AFE0C743889E_.wvu.FilterData" localSheetId="0" hidden="1">'укр'!$A$5:$L$99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53B18A3_7880_4D59_A872_08E27F97AEDC_.wvu.FilterData" localSheetId="1" hidden="1">'рус'!$A$3:$K$90</definedName>
    <definedName name="Z_953B18A3_7880_4D59_A872_08E27F97AEDC_.wvu.FilterData" localSheetId="0" hidden="1">'укр'!$A$5:$L$99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B005A4D0_4D83_4519_8DC2_94F47F9339DB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CE15792D_2AC4_4621_BB4C_2DACB89F6B4A_.wvu.FilterData" localSheetId="1" hidden="1">'рус'!$A$3:$K$90</definedName>
    <definedName name="Z_CE15792D_2AC4_4621_BB4C_2DACB89F6B4A_.wvu.FilterData" localSheetId="0" hidden="1">'укр'!$A$5:$L$99</definedName>
    <definedName name="Z_D01BA3E2_1B63_4248_8EFD_100CF5589BA7_.wvu.FilterData" localSheetId="1" hidden="1">'рус'!$A$3:$K$90</definedName>
    <definedName name="Z_D01BA3E2_1B63_4248_8EFD_100CF5589BA7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4FF1B84_BAD0_4D46_AF38_DB987925F5A6_.wvu.FilterData" localSheetId="1" hidden="1">'рус'!$A$3:$K$90</definedName>
    <definedName name="Z_E4FF1B84_BAD0_4D46_AF38_DB987925F5A6_.wvu.FilterData" localSheetId="0" hidden="1">'укр'!$A$5:$L$99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'укр'!$A$5:$L$99</definedName>
    <definedName name="Z_EB5B9A69_6A4F_4702_9DFE_BE1D5AFCE0D9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EDF91F7F_6349_440C_99E3_AA497F3CC267_.wvu.PrintTitles" localSheetId="0" hidden="1">'укр'!$3:$4</definedName>
    <definedName name="Z_F0F0F2F2_6B0B_46F3_97EF_06EC5C7DBFC2_.wvu.FilterData" localSheetId="0" hidden="1">'укр'!$A$5:$L$99</definedName>
    <definedName name="Z_F15E7566_8CB0_4515_9629_F7A98DF0487A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</definedNames>
  <calcPr fullCalcOnLoad="1"/>
</workbook>
</file>

<file path=xl/sharedStrings.xml><?xml version="1.0" encoding="utf-8"?>
<sst xmlns="http://schemas.openxmlformats.org/spreadsheetml/2006/main" count="184" uniqueCount="75">
  <si>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</si>
  <si>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</si>
  <si>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</si>
  <si>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</si>
  <si>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</si>
  <si>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</si>
  <si>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</si>
  <si>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</si>
  <si>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</si>
  <si>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</si>
  <si>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</si>
  <si>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</si>
  <si>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</si>
  <si>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</si>
  <si>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</si>
  <si>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</si>
  <si>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</si>
  <si>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</si>
  <si>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</si>
  <si>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</si>
  <si>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</si>
  <si>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</si>
  <si>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</si>
  <si>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</si>
  <si>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</si>
  <si>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</si>
  <si>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</si>
  <si>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</si>
  <si>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</si>
  <si>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</si>
  <si>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</si>
  <si>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</si>
  <si>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</si>
  <si>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</si>
  <si>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</si>
  <si>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</si>
  <si>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</si>
  <si>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</si>
  <si>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</si>
  <si>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</si>
  <si>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</si>
  <si>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</si>
  <si>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</si>
  <si>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</si>
  <si>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</si>
  <si>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</si>
  <si>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</si>
  <si>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</si>
  <si>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</si>
  <si>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</si>
  <si>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</si>
  <si>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</si>
  <si>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</si>
  <si>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</si>
  <si>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</si>
  <si>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</si>
  <si>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</si>
  <si>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</si>
  <si>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</si>
  <si>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</si>
  <si>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</si>
  <si>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</si>
  <si>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</si>
  <si>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</si>
  <si>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</si>
  <si>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</si>
  <si>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</si>
  <si>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</si>
  <si>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</si>
  <si>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План на січень-листопад, з урахуванням змін тис. грн.</t>
  </si>
  <si>
    <t xml:space="preserve">План на январь-ноябрь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</si>
  <si>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30 листопада,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</si>
  <si>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30 ноября, </t>
    </r>
    <r>
      <rPr>
        <sz val="11"/>
        <rFont val="Times New Roman"/>
        <family val="1"/>
      </rPr>
      <t>тыс. грн.</t>
    </r>
  </si>
  <si>
    <t>Щомісячна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</si>
  <si>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Ежемесячная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</si>
</sst>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wrapText="1"/>
    </xf>
    <xf numFmtId="172" fontId="5" fillId="0" borderId="0" xfId="0" applyNumberFormat="1" applyFont="1" applyAlignment="1">
      <alignment horizontal="right" vertical="center" wrapText="1"/>
    </xf>
    <xf numFmtId="172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72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72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72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72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72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4" fontId="2" fillId="0" borderId="0" xfId="0" applyNumberFormat="1" applyFont="1" applyFill="1" applyAlignment="1">
      <alignment wrapText="1"/>
    </xf>
    <xf numFmtId="172" fontId="26" fillId="0" borderId="0" xfId="0" applyNumberFormat="1" applyFont="1" applyFill="1" applyAlignment="1">
      <alignment wrapText="1"/>
    </xf>
    <xf numFmtId="172" fontId="26" fillId="0" borderId="0" xfId="0" applyNumberFormat="1" applyFont="1" applyFill="1" applyAlignment="1">
      <alignment wrapText="1"/>
    </xf>
    <xf numFmtId="172" fontId="26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72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72" fontId="20" fillId="0" borderId="10" xfId="0" applyNumberFormat="1" applyFont="1" applyFill="1" applyBorder="1" applyAlignment="1">
      <alignment horizontal="right" wrapText="1"/>
    </xf>
    <xf numFmtId="172" fontId="15" fillId="0" borderId="10" xfId="0" applyNumberFormat="1" applyFont="1" applyFill="1" applyBorder="1" applyAlignment="1">
      <alignment horizontal="right" wrapText="1"/>
    </xf>
    <xf numFmtId="172" fontId="21" fillId="0" borderId="10" xfId="0" applyNumberFormat="1" applyFont="1" applyFill="1" applyBorder="1" applyAlignment="1">
      <alignment horizontal="right" wrapText="1"/>
    </xf>
    <xf numFmtId="172" fontId="10" fillId="0" borderId="10" xfId="0" applyNumberFormat="1" applyFont="1" applyFill="1" applyBorder="1" applyAlignment="1">
      <alignment horizontal="right" wrapText="1"/>
    </xf>
    <xf numFmtId="172" fontId="23" fillId="0" borderId="10" xfId="0" applyNumberFormat="1" applyFont="1" applyFill="1" applyBorder="1" applyAlignment="1">
      <alignment horizontal="right" vertical="center" wrapText="1"/>
    </xf>
    <xf numFmtId="173" fontId="11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1">
      <pane xSplit="1" ySplit="4" topLeftCell="B8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F90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3" customWidth="1"/>
    <col min="4" max="4" width="15.8515625" style="53" customWidth="1"/>
    <col min="5" max="5" width="16.421875" style="53" customWidth="1"/>
    <col min="6" max="6" width="14.57421875" style="53" customWidth="1"/>
    <col min="7" max="16384" width="9.140625" style="10" customWidth="1"/>
  </cols>
  <sheetData>
    <row r="1" spans="1:6" s="1" customFormat="1" ht="45" customHeight="1">
      <c r="A1" s="73" t="s">
        <v>73</v>
      </c>
      <c r="B1" s="73"/>
      <c r="C1" s="73"/>
      <c r="D1" s="73"/>
      <c r="E1" s="73"/>
      <c r="F1" s="73"/>
    </row>
    <row r="2" spans="1:6" s="1" customFormat="1" ht="12.75" customHeight="1">
      <c r="A2" s="15"/>
      <c r="B2" s="15"/>
      <c r="C2" s="15"/>
      <c r="D2" s="15"/>
      <c r="E2" s="16"/>
      <c r="F2" s="58"/>
    </row>
    <row r="3" spans="1:6" s="1" customFormat="1" ht="54.75" customHeight="1">
      <c r="A3" s="74"/>
      <c r="B3" s="74" t="s">
        <v>64</v>
      </c>
      <c r="C3" s="75" t="s">
        <v>69</v>
      </c>
      <c r="D3" s="77" t="s">
        <v>71</v>
      </c>
      <c r="E3" s="74" t="s">
        <v>65</v>
      </c>
      <c r="F3" s="74" t="s">
        <v>15</v>
      </c>
    </row>
    <row r="4" spans="1:6" s="1" customFormat="1" ht="86.25" customHeight="1">
      <c r="A4" s="74"/>
      <c r="B4" s="74"/>
      <c r="C4" s="76"/>
      <c r="D4" s="77"/>
      <c r="E4" s="74"/>
      <c r="F4" s="74"/>
    </row>
    <row r="5" spans="1:6" s="2" customFormat="1" ht="16.5" customHeight="1">
      <c r="A5" s="17" t="s">
        <v>3</v>
      </c>
      <c r="B5" s="18">
        <f>B6+B13</f>
        <v>792015.169</v>
      </c>
      <c r="C5" s="18">
        <f>C6+C13</f>
        <v>724118.089</v>
      </c>
      <c r="D5" s="18">
        <f>D6+D13</f>
        <v>653662.6000000001</v>
      </c>
      <c r="E5" s="19">
        <f aca="true" t="shared" si="0" ref="E5:E36">SUM(D5)/B5*100</f>
        <v>82.53157585672454</v>
      </c>
      <c r="F5" s="19">
        <f aca="true" t="shared" si="1" ref="F5:F36">SUM(D5)/C5*100</f>
        <v>90.2701658651701</v>
      </c>
    </row>
    <row r="6" spans="1:6" s="14" customFormat="1" ht="16.5" customHeight="1">
      <c r="A6" s="30" t="s">
        <v>32</v>
      </c>
      <c r="B6" s="25">
        <v>718773.143</v>
      </c>
      <c r="C6" s="25">
        <v>658776.157</v>
      </c>
      <c r="D6" s="68">
        <f>607968.812+966.336</f>
        <v>608935.148</v>
      </c>
      <c r="E6" s="20">
        <f t="shared" si="0"/>
        <v>84.71868404242812</v>
      </c>
      <c r="F6" s="20">
        <f t="shared" si="1"/>
        <v>92.43430284013755</v>
      </c>
    </row>
    <row r="7" spans="1:6" s="3" customFormat="1" ht="14.25" customHeight="1">
      <c r="A7" s="12" t="s">
        <v>1</v>
      </c>
      <c r="B7" s="11">
        <v>419706.703</v>
      </c>
      <c r="C7" s="11">
        <v>381624.709</v>
      </c>
      <c r="D7" s="11">
        <v>367364.879</v>
      </c>
      <c r="E7" s="20">
        <f t="shared" si="0"/>
        <v>87.52895209300482</v>
      </c>
      <c r="F7" s="20">
        <f t="shared" si="1"/>
        <v>96.26338922409766</v>
      </c>
    </row>
    <row r="8" spans="1:6" s="3" customFormat="1" ht="15">
      <c r="A8" s="12" t="s">
        <v>27</v>
      </c>
      <c r="B8" s="11">
        <v>93493.689</v>
      </c>
      <c r="C8" s="11">
        <v>85129.766</v>
      </c>
      <c r="D8" s="11">
        <v>81607.801</v>
      </c>
      <c r="E8" s="20">
        <f t="shared" si="0"/>
        <v>87.28696222479788</v>
      </c>
      <c r="F8" s="20">
        <f t="shared" si="1"/>
        <v>95.86282781512638</v>
      </c>
    </row>
    <row r="9" spans="1:6" s="3" customFormat="1" ht="15">
      <c r="A9" s="12" t="s">
        <v>4</v>
      </c>
      <c r="B9" s="11">
        <v>173.484</v>
      </c>
      <c r="C9" s="11">
        <v>173.183</v>
      </c>
      <c r="D9" s="11">
        <v>167.398</v>
      </c>
      <c r="E9" s="20">
        <f t="shared" si="0"/>
        <v>96.49189550621382</v>
      </c>
      <c r="F9" s="20">
        <f t="shared" si="1"/>
        <v>96.65960284785459</v>
      </c>
    </row>
    <row r="10" spans="1:6" s="3" customFormat="1" ht="15">
      <c r="A10" s="12" t="s">
        <v>5</v>
      </c>
      <c r="B10" s="11">
        <v>45814.889</v>
      </c>
      <c r="C10" s="11">
        <v>39853</v>
      </c>
      <c r="D10" s="11">
        <v>36146.355</v>
      </c>
      <c r="E10" s="20">
        <f t="shared" si="0"/>
        <v>78.89652422818267</v>
      </c>
      <c r="F10" s="20">
        <f t="shared" si="1"/>
        <v>90.69920708604121</v>
      </c>
    </row>
    <row r="11" spans="1:6" s="3" customFormat="1" ht="15">
      <c r="A11" s="12" t="s">
        <v>29</v>
      </c>
      <c r="B11" s="11">
        <v>79179.607</v>
      </c>
      <c r="C11" s="11">
        <v>74415.551</v>
      </c>
      <c r="D11" s="11">
        <f>59553.6+966.336</f>
        <v>60519.936</v>
      </c>
      <c r="E11" s="20">
        <f t="shared" si="0"/>
        <v>76.43374132938044</v>
      </c>
      <c r="F11" s="20">
        <f t="shared" si="1"/>
        <v>81.32700112641777</v>
      </c>
    </row>
    <row r="12" spans="1:6" s="3" customFormat="1" ht="15">
      <c r="A12" s="12" t="s">
        <v>13</v>
      </c>
      <c r="B12" s="11">
        <f>SUM(B6)-B7-B8-B9-B10-B11</f>
        <v>80404.77100000005</v>
      </c>
      <c r="C12" s="11">
        <f>SUM(C6)-C7-C8-C9-C10-C11</f>
        <v>77579.94800000003</v>
      </c>
      <c r="D12" s="11">
        <f>SUM(D6)-D7-D8-D9-D10-D11</f>
        <v>63128.779000000024</v>
      </c>
      <c r="E12" s="20">
        <f t="shared" si="0"/>
        <v>78.5137227739881</v>
      </c>
      <c r="F12" s="20">
        <f t="shared" si="1"/>
        <v>81.37254616360401</v>
      </c>
    </row>
    <row r="13" spans="1:6" s="3" customFormat="1" ht="15">
      <c r="A13" s="30" t="s">
        <v>14</v>
      </c>
      <c r="B13" s="25">
        <v>73242.026</v>
      </c>
      <c r="C13" s="25">
        <v>65341.932</v>
      </c>
      <c r="D13" s="25">
        <v>44727.452</v>
      </c>
      <c r="E13" s="20">
        <f t="shared" si="0"/>
        <v>61.06801578645571</v>
      </c>
      <c r="F13" s="20">
        <f t="shared" si="1"/>
        <v>68.45137667493516</v>
      </c>
    </row>
    <row r="14" spans="1:6" s="2" customFormat="1" ht="14.25">
      <c r="A14" s="17" t="s">
        <v>6</v>
      </c>
      <c r="B14" s="18">
        <f>B15+B22</f>
        <v>410602.723</v>
      </c>
      <c r="C14" s="18">
        <f>C15+C22</f>
        <v>376496.89300000004</v>
      </c>
      <c r="D14" s="18">
        <f>D15+D22</f>
        <v>356746.28400000004</v>
      </c>
      <c r="E14" s="19">
        <f t="shared" si="0"/>
        <v>86.88356506588487</v>
      </c>
      <c r="F14" s="19">
        <f t="shared" si="1"/>
        <v>94.75411102529337</v>
      </c>
    </row>
    <row r="15" spans="1:6" s="14" customFormat="1" ht="15">
      <c r="A15" s="30" t="s">
        <v>31</v>
      </c>
      <c r="B15" s="25">
        <f>25271+357477.153</f>
        <v>382748.153</v>
      </c>
      <c r="C15" s="25">
        <f>325572.623+23161.7</f>
        <v>348734.32300000003</v>
      </c>
      <c r="D15" s="25">
        <f>307821.02+23161.7</f>
        <v>330982.72000000003</v>
      </c>
      <c r="E15" s="20">
        <f t="shared" si="0"/>
        <v>86.47532781170601</v>
      </c>
      <c r="F15" s="20">
        <f t="shared" si="1"/>
        <v>94.90970580489721</v>
      </c>
    </row>
    <row r="16" spans="1:6" s="3" customFormat="1" ht="15">
      <c r="A16" s="12" t="s">
        <v>1</v>
      </c>
      <c r="B16" s="11">
        <v>222455.962</v>
      </c>
      <c r="C16" s="11">
        <v>202386.436</v>
      </c>
      <c r="D16" s="11">
        <v>197627.958</v>
      </c>
      <c r="E16" s="20">
        <f t="shared" si="0"/>
        <v>88.83913751882272</v>
      </c>
      <c r="F16" s="20">
        <f t="shared" si="1"/>
        <v>97.64881575364073</v>
      </c>
    </row>
    <row r="17" spans="1:6" s="3" customFormat="1" ht="15">
      <c r="A17" s="12" t="s">
        <v>27</v>
      </c>
      <c r="B17" s="11">
        <v>48683.427</v>
      </c>
      <c r="C17" s="11">
        <v>44285.432</v>
      </c>
      <c r="D17" s="11">
        <v>42853.469</v>
      </c>
      <c r="E17" s="20">
        <f t="shared" si="0"/>
        <v>88.0247584049496</v>
      </c>
      <c r="F17" s="20">
        <f t="shared" si="1"/>
        <v>96.76651455042823</v>
      </c>
    </row>
    <row r="18" spans="1:6" s="3" customFormat="1" ht="15">
      <c r="A18" s="12" t="s">
        <v>4</v>
      </c>
      <c r="B18" s="11">
        <v>20731.436</v>
      </c>
      <c r="C18" s="11">
        <v>18718.747</v>
      </c>
      <c r="D18" s="11">
        <v>16881.416</v>
      </c>
      <c r="E18" s="20">
        <f t="shared" si="0"/>
        <v>81.42907225529385</v>
      </c>
      <c r="F18" s="20">
        <f t="shared" si="1"/>
        <v>90.18454066396646</v>
      </c>
    </row>
    <row r="19" spans="1:6" s="3" customFormat="1" ht="15">
      <c r="A19" s="12" t="s">
        <v>5</v>
      </c>
      <c r="B19" s="11">
        <v>6790.729</v>
      </c>
      <c r="C19" s="11">
        <v>6361.911</v>
      </c>
      <c r="D19" s="11">
        <v>6109.492</v>
      </c>
      <c r="E19" s="20">
        <f t="shared" si="0"/>
        <v>89.96813155111919</v>
      </c>
      <c r="F19" s="20">
        <f t="shared" si="1"/>
        <v>96.0323399682894</v>
      </c>
    </row>
    <row r="20" spans="1:6" s="3" customFormat="1" ht="15">
      <c r="A20" s="12" t="s">
        <v>29</v>
      </c>
      <c r="B20" s="11">
        <v>31917.376</v>
      </c>
      <c r="C20" s="11">
        <v>29207.189</v>
      </c>
      <c r="D20" s="11">
        <v>23437.963</v>
      </c>
      <c r="E20" s="20">
        <f t="shared" si="0"/>
        <v>73.43323899809307</v>
      </c>
      <c r="F20" s="20">
        <f t="shared" si="1"/>
        <v>80.2472398148278</v>
      </c>
    </row>
    <row r="21" spans="1:6" s="3" customFormat="1" ht="15">
      <c r="A21" s="51" t="s">
        <v>13</v>
      </c>
      <c r="B21" s="11">
        <f>SUM(B15)-B16-B17-B18-B19-B20</f>
        <v>52169.22299999998</v>
      </c>
      <c r="C21" s="11">
        <f>SUM(C15)-C16-C17-C18-C19-C20</f>
        <v>47774.60800000005</v>
      </c>
      <c r="D21" s="11">
        <f>SUM(D15)-D16-D17-D18-D19-D20</f>
        <v>44072.42200000002</v>
      </c>
      <c r="E21" s="20">
        <f t="shared" si="0"/>
        <v>84.47973626135861</v>
      </c>
      <c r="F21" s="20">
        <f t="shared" si="1"/>
        <v>92.25072448527463</v>
      </c>
    </row>
    <row r="22" spans="1:6" s="3" customFormat="1" ht="15">
      <c r="A22" s="52" t="s">
        <v>14</v>
      </c>
      <c r="B22" s="25">
        <v>27854.57</v>
      </c>
      <c r="C22" s="25">
        <v>27762.57</v>
      </c>
      <c r="D22" s="25">
        <v>25763.564</v>
      </c>
      <c r="E22" s="20">
        <f t="shared" si="0"/>
        <v>92.4931312886898</v>
      </c>
      <c r="F22" s="20">
        <f t="shared" si="1"/>
        <v>92.7996363449061</v>
      </c>
    </row>
    <row r="23" spans="1:6" s="2" customFormat="1" ht="28.5">
      <c r="A23" s="17" t="s">
        <v>26</v>
      </c>
      <c r="B23" s="18">
        <f>B24+B34</f>
        <v>706081.613</v>
      </c>
      <c r="C23" s="18">
        <f>C24+C34</f>
        <v>698067.8949999999</v>
      </c>
      <c r="D23" s="18">
        <f>D24+D34</f>
        <v>689419.449</v>
      </c>
      <c r="E23" s="19">
        <f t="shared" si="0"/>
        <v>97.64019290500913</v>
      </c>
      <c r="F23" s="19">
        <f t="shared" si="1"/>
        <v>98.76108813169242</v>
      </c>
    </row>
    <row r="24" spans="1:6" s="14" customFormat="1" ht="15">
      <c r="A24" s="30" t="s">
        <v>31</v>
      </c>
      <c r="B24" s="25">
        <v>696401.564</v>
      </c>
      <c r="C24" s="25">
        <v>688787.891</v>
      </c>
      <c r="D24" s="25">
        <v>685776.974</v>
      </c>
      <c r="E24" s="20">
        <f t="shared" si="0"/>
        <v>98.47435868194</v>
      </c>
      <c r="F24" s="20">
        <f t="shared" si="1"/>
        <v>99.56286731527342</v>
      </c>
    </row>
    <row r="25" spans="1:6" s="3" customFormat="1" ht="15">
      <c r="A25" s="12" t="s">
        <v>1</v>
      </c>
      <c r="B25" s="11">
        <v>15453.313</v>
      </c>
      <c r="C25" s="11">
        <v>14044.53</v>
      </c>
      <c r="D25" s="11">
        <v>13590.341</v>
      </c>
      <c r="E25" s="20">
        <f t="shared" si="0"/>
        <v>87.94451390455885</v>
      </c>
      <c r="F25" s="20">
        <f t="shared" si="1"/>
        <v>96.76607903575271</v>
      </c>
    </row>
    <row r="26" spans="1:6" s="3" customFormat="1" ht="15">
      <c r="A26" s="12" t="s">
        <v>27</v>
      </c>
      <c r="B26" s="11">
        <v>3369.614</v>
      </c>
      <c r="C26" s="11">
        <v>3058.696</v>
      </c>
      <c r="D26" s="11">
        <v>2955.945</v>
      </c>
      <c r="E26" s="20">
        <f t="shared" si="0"/>
        <v>87.72354934422756</v>
      </c>
      <c r="F26" s="20">
        <f t="shared" si="1"/>
        <v>96.64069263503141</v>
      </c>
    </row>
    <row r="27" spans="1:6" s="3" customFormat="1" ht="15">
      <c r="A27" s="12" t="s">
        <v>4</v>
      </c>
      <c r="B27" s="11">
        <v>73.6</v>
      </c>
      <c r="C27" s="11">
        <v>71.9</v>
      </c>
      <c r="D27" s="11">
        <v>71.514</v>
      </c>
      <c r="E27" s="20">
        <f t="shared" si="0"/>
        <v>97.16576086956522</v>
      </c>
      <c r="F27" s="20">
        <f t="shared" si="1"/>
        <v>99.46314325452015</v>
      </c>
    </row>
    <row r="28" spans="1:6" s="3" customFormat="1" ht="15">
      <c r="A28" s="12" t="s">
        <v>5</v>
      </c>
      <c r="B28" s="11">
        <v>302.527</v>
      </c>
      <c r="C28" s="11">
        <v>284.637</v>
      </c>
      <c r="D28" s="11">
        <f>283.156+0.882</f>
        <v>284.038</v>
      </c>
      <c r="E28" s="20">
        <f t="shared" si="0"/>
        <v>93.8884793753946</v>
      </c>
      <c r="F28" s="20">
        <f t="shared" si="1"/>
        <v>99.78955652286949</v>
      </c>
    </row>
    <row r="29" spans="1:6" s="3" customFormat="1" ht="15">
      <c r="A29" s="12" t="s">
        <v>29</v>
      </c>
      <c r="B29" s="11">
        <v>1266.718</v>
      </c>
      <c r="C29" s="11">
        <v>1076.988</v>
      </c>
      <c r="D29" s="11">
        <v>856.345</v>
      </c>
      <c r="E29" s="20">
        <f t="shared" si="0"/>
        <v>67.60344449198638</v>
      </c>
      <c r="F29" s="20">
        <f t="shared" si="1"/>
        <v>79.51295650462214</v>
      </c>
    </row>
    <row r="30" spans="1:6" s="3" customFormat="1" ht="15">
      <c r="A30" s="12" t="s">
        <v>13</v>
      </c>
      <c r="B30" s="11">
        <f>SUM(B24)-B25-B26-B27-B28-B29</f>
        <v>675935.7920000001</v>
      </c>
      <c r="C30" s="11">
        <f>SUM(C24)-C25-C26-C27-C28-C29</f>
        <v>670251.1399999999</v>
      </c>
      <c r="D30" s="11">
        <f>SUM(D24)-D25-D26-D27-D28-D29</f>
        <v>668018.7910000002</v>
      </c>
      <c r="E30" s="20">
        <f t="shared" si="0"/>
        <v>98.82873475651073</v>
      </c>
      <c r="F30" s="20">
        <f t="shared" si="1"/>
        <v>99.66693842549829</v>
      </c>
    </row>
    <row r="31" spans="1:6" s="3" customFormat="1" ht="15">
      <c r="A31" s="12" t="s">
        <v>18</v>
      </c>
      <c r="B31" s="11">
        <f>SUM(B32:B33)</f>
        <v>650894</v>
      </c>
      <c r="C31" s="11">
        <f>SUM(C32:C33)</f>
        <v>642236.6340000001</v>
      </c>
      <c r="D31" s="11">
        <f>SUM(D32:D33)</f>
        <v>641640.554</v>
      </c>
      <c r="E31" s="20">
        <f t="shared" si="0"/>
        <v>98.57834824103465</v>
      </c>
      <c r="F31" s="20">
        <f t="shared" si="1"/>
        <v>99.90718685785836</v>
      </c>
    </row>
    <row r="32" spans="1:6" s="3" customFormat="1" ht="30">
      <c r="A32" s="13" t="s">
        <v>22</v>
      </c>
      <c r="B32" s="11">
        <v>417980</v>
      </c>
      <c r="C32" s="11">
        <v>412704.026</v>
      </c>
      <c r="D32" s="67">
        <v>412704.026</v>
      </c>
      <c r="E32" s="20">
        <f t="shared" si="0"/>
        <v>98.73774486817551</v>
      </c>
      <c r="F32" s="20">
        <f t="shared" si="1"/>
        <v>100</v>
      </c>
    </row>
    <row r="33" spans="1:6" s="3" customFormat="1" ht="15">
      <c r="A33" s="13" t="s">
        <v>19</v>
      </c>
      <c r="B33" s="11">
        <v>232914</v>
      </c>
      <c r="C33" s="11">
        <v>229532.608</v>
      </c>
      <c r="D33" s="11">
        <v>228936.528</v>
      </c>
      <c r="E33" s="20">
        <f t="shared" si="0"/>
        <v>98.29230016229165</v>
      </c>
      <c r="F33" s="20">
        <f t="shared" si="1"/>
        <v>99.74030705040391</v>
      </c>
    </row>
    <row r="34" spans="1:6" s="3" customFormat="1" ht="15">
      <c r="A34" s="30" t="s">
        <v>14</v>
      </c>
      <c r="B34" s="25">
        <v>9680.049</v>
      </c>
      <c r="C34" s="25">
        <v>9280.004</v>
      </c>
      <c r="D34" s="25">
        <v>3642.475</v>
      </c>
      <c r="E34" s="20">
        <f t="shared" si="0"/>
        <v>37.628683491168275</v>
      </c>
      <c r="F34" s="20">
        <f t="shared" si="1"/>
        <v>39.25079127121066</v>
      </c>
    </row>
    <row r="35" spans="1:6" s="2" customFormat="1" ht="14.25">
      <c r="A35" s="17" t="s">
        <v>7</v>
      </c>
      <c r="B35" s="18">
        <f>B36+B41</f>
        <v>114685.554</v>
      </c>
      <c r="C35" s="18">
        <f>C36+C41</f>
        <v>106368.698</v>
      </c>
      <c r="D35" s="18">
        <f>D36+D41</f>
        <v>87625.464</v>
      </c>
      <c r="E35" s="19">
        <f t="shared" si="0"/>
        <v>76.4049707603104</v>
      </c>
      <c r="F35" s="19">
        <f t="shared" si="1"/>
        <v>82.37899461738265</v>
      </c>
    </row>
    <row r="36" spans="1:6" s="14" customFormat="1" ht="15">
      <c r="A36" s="30" t="s">
        <v>31</v>
      </c>
      <c r="B36" s="25">
        <v>89564.652</v>
      </c>
      <c r="C36" s="25">
        <v>81377.976</v>
      </c>
      <c r="D36" s="25">
        <v>75864.902</v>
      </c>
      <c r="E36" s="20">
        <f t="shared" si="0"/>
        <v>84.70406606391995</v>
      </c>
      <c r="F36" s="20">
        <f t="shared" si="1"/>
        <v>93.22534883394003</v>
      </c>
    </row>
    <row r="37" spans="1:6" s="3" customFormat="1" ht="15">
      <c r="A37" s="12" t="s">
        <v>1</v>
      </c>
      <c r="B37" s="11">
        <v>40713.289</v>
      </c>
      <c r="C37" s="11">
        <v>37230.715</v>
      </c>
      <c r="D37" s="11">
        <v>36581.317</v>
      </c>
      <c r="E37" s="20">
        <f aca="true" t="shared" si="2" ref="E37:E68">SUM(D37)/B37*100</f>
        <v>89.85104838864775</v>
      </c>
      <c r="F37" s="20">
        <f aca="true" t="shared" si="3" ref="F37:F71">SUM(D37)/C37*100</f>
        <v>98.2557466328541</v>
      </c>
    </row>
    <row r="38" spans="1:6" s="3" customFormat="1" ht="15">
      <c r="A38" s="12" t="s">
        <v>27</v>
      </c>
      <c r="B38" s="11">
        <v>8986.923</v>
      </c>
      <c r="C38" s="11">
        <v>8231.752</v>
      </c>
      <c r="D38" s="11">
        <v>8093.179</v>
      </c>
      <c r="E38" s="20">
        <f t="shared" si="2"/>
        <v>90.05506111491107</v>
      </c>
      <c r="F38" s="20">
        <f t="shared" si="3"/>
        <v>98.3166038043906</v>
      </c>
    </row>
    <row r="39" spans="1:6" s="3" customFormat="1" ht="15">
      <c r="A39" s="12" t="s">
        <v>29</v>
      </c>
      <c r="B39" s="11">
        <v>6055.424</v>
      </c>
      <c r="C39" s="11">
        <v>5081.263</v>
      </c>
      <c r="D39" s="11">
        <v>3838.114</v>
      </c>
      <c r="E39" s="20">
        <f t="shared" si="2"/>
        <v>63.38307606535892</v>
      </c>
      <c r="F39" s="20">
        <f t="shared" si="3"/>
        <v>75.53464561861884</v>
      </c>
    </row>
    <row r="40" spans="1:6" s="3" customFormat="1" ht="15">
      <c r="A40" s="12" t="s">
        <v>13</v>
      </c>
      <c r="B40" s="11">
        <f>SUM(B36)-B37-B38-B39</f>
        <v>33809.016</v>
      </c>
      <c r="C40" s="11">
        <f>SUM(C36)-C37-C38-C39</f>
        <v>30834.246</v>
      </c>
      <c r="D40" s="11">
        <f>SUM(D36)-D37-D38-D39</f>
        <v>27352.291999999998</v>
      </c>
      <c r="E40" s="20">
        <f t="shared" si="2"/>
        <v>80.90236048277771</v>
      </c>
      <c r="F40" s="20">
        <f t="shared" si="3"/>
        <v>88.70751047390618</v>
      </c>
    </row>
    <row r="41" spans="1:6" s="3" customFormat="1" ht="15">
      <c r="A41" s="30" t="s">
        <v>14</v>
      </c>
      <c r="B41" s="25">
        <v>25120.902</v>
      </c>
      <c r="C41" s="25">
        <v>24990.722</v>
      </c>
      <c r="D41" s="25">
        <v>11760.562</v>
      </c>
      <c r="E41" s="20">
        <f t="shared" si="2"/>
        <v>46.81584283876431</v>
      </c>
      <c r="F41" s="20">
        <f t="shared" si="3"/>
        <v>47.05971280061456</v>
      </c>
    </row>
    <row r="42" spans="1:6" s="2" customFormat="1" ht="14.25">
      <c r="A42" s="17" t="s">
        <v>8</v>
      </c>
      <c r="B42" s="18">
        <f>B43+B48</f>
        <v>70227.592</v>
      </c>
      <c r="C42" s="18">
        <f>C43+C48</f>
        <v>66092.456</v>
      </c>
      <c r="D42" s="18">
        <f>D43+D48</f>
        <v>53313.668000000005</v>
      </c>
      <c r="E42" s="19">
        <f t="shared" si="2"/>
        <v>75.9155575204686</v>
      </c>
      <c r="F42" s="19">
        <f t="shared" si="3"/>
        <v>80.66528500620403</v>
      </c>
    </row>
    <row r="43" spans="1:6" s="14" customFormat="1" ht="15">
      <c r="A43" s="30" t="s">
        <v>31</v>
      </c>
      <c r="B43" s="25">
        <v>53627.257</v>
      </c>
      <c r="C43" s="25">
        <v>49492.121</v>
      </c>
      <c r="D43" s="25">
        <v>45359.4</v>
      </c>
      <c r="E43" s="20">
        <f t="shared" si="2"/>
        <v>84.58273373929977</v>
      </c>
      <c r="F43" s="20">
        <f t="shared" si="3"/>
        <v>91.64973956157587</v>
      </c>
    </row>
    <row r="44" spans="1:6" s="3" customFormat="1" ht="15">
      <c r="A44" s="12" t="s">
        <v>1</v>
      </c>
      <c r="B44" s="11">
        <v>24520.528</v>
      </c>
      <c r="C44" s="11">
        <v>22145.318</v>
      </c>
      <c r="D44" s="11">
        <v>22023.419</v>
      </c>
      <c r="E44" s="20">
        <f t="shared" si="2"/>
        <v>89.81625110193387</v>
      </c>
      <c r="F44" s="20">
        <f t="shared" si="3"/>
        <v>99.44954956167258</v>
      </c>
    </row>
    <row r="45" spans="1:6" s="3" customFormat="1" ht="15">
      <c r="A45" s="12" t="s">
        <v>27</v>
      </c>
      <c r="B45" s="11">
        <v>5402.879</v>
      </c>
      <c r="C45" s="11">
        <v>4882.938</v>
      </c>
      <c r="D45" s="11">
        <v>4843.313</v>
      </c>
      <c r="E45" s="20">
        <f t="shared" si="2"/>
        <v>89.64318838160173</v>
      </c>
      <c r="F45" s="20">
        <f t="shared" si="3"/>
        <v>99.18850085747556</v>
      </c>
    </row>
    <row r="46" spans="1:6" s="3" customFormat="1" ht="15">
      <c r="A46" s="12" t="s">
        <v>29</v>
      </c>
      <c r="B46" s="11">
        <v>3672.694</v>
      </c>
      <c r="C46" s="11">
        <v>3341.366</v>
      </c>
      <c r="D46" s="11">
        <v>2501.291</v>
      </c>
      <c r="E46" s="20">
        <f t="shared" si="2"/>
        <v>68.10507491231232</v>
      </c>
      <c r="F46" s="20">
        <f t="shared" si="3"/>
        <v>74.8583363809891</v>
      </c>
    </row>
    <row r="47" spans="1:6" s="3" customFormat="1" ht="15">
      <c r="A47" s="12" t="s">
        <v>13</v>
      </c>
      <c r="B47" s="11">
        <f>SUM(B43)-B44-B45-B46</f>
        <v>20031.156</v>
      </c>
      <c r="C47" s="11">
        <f>SUM(C43)-C44-C45-C46</f>
        <v>19122.498999999996</v>
      </c>
      <c r="D47" s="11">
        <f>SUM(D43)-D44-D45-D46</f>
        <v>15991.376999999997</v>
      </c>
      <c r="E47" s="20">
        <f t="shared" si="2"/>
        <v>79.83252189738823</v>
      </c>
      <c r="F47" s="20">
        <f t="shared" si="3"/>
        <v>83.62597901037935</v>
      </c>
    </row>
    <row r="48" spans="1:6" s="3" customFormat="1" ht="15">
      <c r="A48" s="30" t="s">
        <v>14</v>
      </c>
      <c r="B48" s="25">
        <v>16600.335</v>
      </c>
      <c r="C48" s="25">
        <v>16600.335</v>
      </c>
      <c r="D48" s="25">
        <v>7954.268</v>
      </c>
      <c r="E48" s="20">
        <f t="shared" si="2"/>
        <v>47.916310122657165</v>
      </c>
      <c r="F48" s="20">
        <f t="shared" si="3"/>
        <v>47.916310122657165</v>
      </c>
    </row>
    <row r="49" spans="1:6" s="3" customFormat="1" ht="14.25">
      <c r="A49" s="17" t="s">
        <v>0</v>
      </c>
      <c r="B49" s="18">
        <f>B50+B55</f>
        <v>94642.265</v>
      </c>
      <c r="C49" s="18">
        <f>C50+C55</f>
        <v>86608.454</v>
      </c>
      <c r="D49" s="18">
        <f>D50+D55</f>
        <v>78450.178</v>
      </c>
      <c r="E49" s="19">
        <f t="shared" si="2"/>
        <v>82.89127273105731</v>
      </c>
      <c r="F49" s="19">
        <f t="shared" si="3"/>
        <v>90.58027753272215</v>
      </c>
    </row>
    <row r="50" spans="1:6" s="3" customFormat="1" ht="15">
      <c r="A50" s="30" t="s">
        <v>31</v>
      </c>
      <c r="B50" s="25">
        <v>85790.132</v>
      </c>
      <c r="C50" s="25">
        <v>77756.321</v>
      </c>
      <c r="D50" s="25">
        <v>73202.491</v>
      </c>
      <c r="E50" s="20">
        <f t="shared" si="2"/>
        <v>85.32740222383617</v>
      </c>
      <c r="F50" s="20">
        <f t="shared" si="3"/>
        <v>94.1434600538778</v>
      </c>
    </row>
    <row r="51" spans="1:6" s="3" customFormat="1" ht="15">
      <c r="A51" s="12" t="s">
        <v>1</v>
      </c>
      <c r="B51" s="11">
        <v>53090.9</v>
      </c>
      <c r="C51" s="11">
        <v>47907.858</v>
      </c>
      <c r="D51" s="11">
        <v>47200.169</v>
      </c>
      <c r="E51" s="20">
        <f t="shared" si="2"/>
        <v>88.90444313432245</v>
      </c>
      <c r="F51" s="20">
        <f t="shared" si="3"/>
        <v>98.5228122701708</v>
      </c>
    </row>
    <row r="52" spans="1:6" s="3" customFormat="1" ht="15">
      <c r="A52" s="12" t="s">
        <v>27</v>
      </c>
      <c r="B52" s="11">
        <v>11729.443</v>
      </c>
      <c r="C52" s="11">
        <v>10587.347</v>
      </c>
      <c r="D52" s="11">
        <v>10356.407</v>
      </c>
      <c r="E52" s="20">
        <f t="shared" si="2"/>
        <v>88.2941074013489</v>
      </c>
      <c r="F52" s="20">
        <f t="shared" si="3"/>
        <v>97.81871700247474</v>
      </c>
    </row>
    <row r="53" spans="1:6" s="3" customFormat="1" ht="15">
      <c r="A53" s="12" t="s">
        <v>29</v>
      </c>
      <c r="B53" s="11">
        <v>4404.446</v>
      </c>
      <c r="C53" s="11">
        <v>3710.056</v>
      </c>
      <c r="D53" s="11">
        <v>2933.485</v>
      </c>
      <c r="E53" s="20">
        <f t="shared" si="2"/>
        <v>66.60281451969216</v>
      </c>
      <c r="F53" s="20">
        <f t="shared" si="3"/>
        <v>79.06848306332843</v>
      </c>
    </row>
    <row r="54" spans="1:6" s="3" customFormat="1" ht="15">
      <c r="A54" s="12" t="s">
        <v>13</v>
      </c>
      <c r="B54" s="11">
        <f>SUM(B50)-B51-B52-B53</f>
        <v>16565.342999999997</v>
      </c>
      <c r="C54" s="11">
        <f>SUM(C50)-C51-C52-C53</f>
        <v>15551.059999999994</v>
      </c>
      <c r="D54" s="11">
        <f>SUM(D50)-D51-D52-D53</f>
        <v>12712.429999999993</v>
      </c>
      <c r="E54" s="20">
        <f t="shared" si="2"/>
        <v>76.74112150892375</v>
      </c>
      <c r="F54" s="20">
        <f t="shared" si="3"/>
        <v>81.746388992133</v>
      </c>
    </row>
    <row r="55" spans="1:6" s="3" customFormat="1" ht="15">
      <c r="A55" s="30" t="s">
        <v>14</v>
      </c>
      <c r="B55" s="25">
        <v>8852.133</v>
      </c>
      <c r="C55" s="25">
        <v>8852.133</v>
      </c>
      <c r="D55" s="25">
        <v>5247.687</v>
      </c>
      <c r="E55" s="20">
        <f t="shared" si="2"/>
        <v>59.28161043219753</v>
      </c>
      <c r="F55" s="20">
        <f t="shared" si="3"/>
        <v>59.28161043219753</v>
      </c>
    </row>
    <row r="56" spans="1:6" s="3" customFormat="1" ht="14.25" customHeight="1">
      <c r="A56" s="21" t="s">
        <v>9</v>
      </c>
      <c r="B56" s="22">
        <f>B57+B60</f>
        <v>422493.179</v>
      </c>
      <c r="C56" s="22">
        <f>C57+C60</f>
        <v>399944.30700000003</v>
      </c>
      <c r="D56" s="69">
        <f>D57+D60</f>
        <v>252492.212</v>
      </c>
      <c r="E56" s="19">
        <f t="shared" si="2"/>
        <v>59.76243512324254</v>
      </c>
      <c r="F56" s="19">
        <f t="shared" si="3"/>
        <v>63.1318430043311</v>
      </c>
    </row>
    <row r="57" spans="1:6" s="3" customFormat="1" ht="14.25" customHeight="1">
      <c r="A57" s="30" t="s">
        <v>31</v>
      </c>
      <c r="B57" s="25">
        <v>203851.486</v>
      </c>
      <c r="C57" s="25">
        <v>190449.422</v>
      </c>
      <c r="D57" s="25">
        <f>149193.516+130</f>
        <v>149323.516</v>
      </c>
      <c r="E57" s="20">
        <f t="shared" si="2"/>
        <v>73.25112950120952</v>
      </c>
      <c r="F57" s="20">
        <f t="shared" si="3"/>
        <v>78.4058646289827</v>
      </c>
    </row>
    <row r="58" spans="1:6" s="3" customFormat="1" ht="15">
      <c r="A58" s="12" t="s">
        <v>29</v>
      </c>
      <c r="B58" s="11">
        <v>25333.7</v>
      </c>
      <c r="C58" s="11">
        <v>23222.156</v>
      </c>
      <c r="D58" s="11">
        <v>18367.099</v>
      </c>
      <c r="E58" s="20">
        <f t="shared" si="2"/>
        <v>72.5006572273296</v>
      </c>
      <c r="F58" s="20">
        <f t="shared" si="3"/>
        <v>79.09299636088915</v>
      </c>
    </row>
    <row r="59" spans="1:6" s="3" customFormat="1" ht="15">
      <c r="A59" s="12" t="s">
        <v>13</v>
      </c>
      <c r="B59" s="11">
        <f>SUM(B57)-B58</f>
        <v>178517.786</v>
      </c>
      <c r="C59" s="11">
        <f>SUM(C57)-C58</f>
        <v>167227.266</v>
      </c>
      <c r="D59" s="11">
        <f>SUM(D57)-D58</f>
        <v>130956.417</v>
      </c>
      <c r="E59" s="20">
        <f t="shared" si="2"/>
        <v>73.35763003469022</v>
      </c>
      <c r="F59" s="20">
        <f t="shared" si="3"/>
        <v>78.31044549876215</v>
      </c>
    </row>
    <row r="60" spans="1:6" s="3" customFormat="1" ht="15">
      <c r="A60" s="30" t="s">
        <v>14</v>
      </c>
      <c r="B60" s="25">
        <v>218641.693</v>
      </c>
      <c r="C60" s="25">
        <v>209494.885</v>
      </c>
      <c r="D60" s="25">
        <f>102564.784+603.912</f>
        <v>103168.696</v>
      </c>
      <c r="E60" s="20">
        <f t="shared" si="2"/>
        <v>47.18619517824535</v>
      </c>
      <c r="F60" s="20">
        <f t="shared" si="3"/>
        <v>49.24640331910729</v>
      </c>
    </row>
    <row r="61" spans="1:6" s="3" customFormat="1" ht="17.25" customHeight="1">
      <c r="A61" s="21" t="s">
        <v>21</v>
      </c>
      <c r="B61" s="22">
        <f>SUM(B62)</f>
        <v>93384.755</v>
      </c>
      <c r="C61" s="22">
        <f>SUM(C62)</f>
        <v>91266.881</v>
      </c>
      <c r="D61" s="22">
        <f>SUM(D62)</f>
        <v>46914.890999999996</v>
      </c>
      <c r="E61" s="20">
        <f t="shared" si="2"/>
        <v>50.238276044093055</v>
      </c>
      <c r="F61" s="20">
        <f t="shared" si="3"/>
        <v>51.40406956604554</v>
      </c>
    </row>
    <row r="62" spans="1:6" s="3" customFormat="1" ht="15">
      <c r="A62" s="30" t="s">
        <v>14</v>
      </c>
      <c r="B62" s="25">
        <v>93384.755</v>
      </c>
      <c r="C62" s="25">
        <v>91266.881</v>
      </c>
      <c r="D62" s="25">
        <f>46859.734+55.157</f>
        <v>46914.890999999996</v>
      </c>
      <c r="E62" s="20">
        <f t="shared" si="2"/>
        <v>50.238276044093055</v>
      </c>
      <c r="F62" s="20">
        <f t="shared" si="3"/>
        <v>51.40406956604554</v>
      </c>
    </row>
    <row r="63" spans="1:6" s="3" customFormat="1" ht="15" customHeight="1">
      <c r="A63" s="23" t="s">
        <v>16</v>
      </c>
      <c r="B63" s="22">
        <f>SUM(B64:B65)</f>
        <v>321882.857</v>
      </c>
      <c r="C63" s="22">
        <f>SUM(C64:C65)</f>
        <v>316007.296</v>
      </c>
      <c r="D63" s="22">
        <f>SUM(D64:D65)</f>
        <v>239053.582</v>
      </c>
      <c r="E63" s="19">
        <f t="shared" si="2"/>
        <v>74.26726114836242</v>
      </c>
      <c r="F63" s="19">
        <f t="shared" si="3"/>
        <v>75.64812111173535</v>
      </c>
    </row>
    <row r="64" spans="1:6" s="3" customFormat="1" ht="15">
      <c r="A64" s="30" t="s">
        <v>13</v>
      </c>
      <c r="B64" s="25">
        <v>106158.037</v>
      </c>
      <c r="C64" s="25">
        <v>101132.476</v>
      </c>
      <c r="D64" s="25">
        <v>88315.611</v>
      </c>
      <c r="E64" s="20">
        <f t="shared" si="2"/>
        <v>83.19258107608</v>
      </c>
      <c r="F64" s="20">
        <f t="shared" si="3"/>
        <v>87.32665756151367</v>
      </c>
    </row>
    <row r="65" spans="1:6" s="3" customFormat="1" ht="15">
      <c r="A65" s="30" t="s">
        <v>14</v>
      </c>
      <c r="B65" s="25">
        <v>215724.82</v>
      </c>
      <c r="C65" s="25">
        <v>214874.82</v>
      </c>
      <c r="D65" s="25">
        <v>150737.971</v>
      </c>
      <c r="E65" s="20">
        <f t="shared" si="2"/>
        <v>69.87511729062979</v>
      </c>
      <c r="F65" s="20">
        <f t="shared" si="3"/>
        <v>70.15152869005311</v>
      </c>
    </row>
    <row r="66" spans="1:6" s="3" customFormat="1" ht="60.75" customHeight="1">
      <c r="A66" s="24" t="s">
        <v>20</v>
      </c>
      <c r="B66" s="22">
        <f>SUM(B67:B67)</f>
        <v>19700</v>
      </c>
      <c r="C66" s="22">
        <f>SUM(C67:C67)</f>
        <v>19700</v>
      </c>
      <c r="D66" s="22">
        <f>SUM(D67:D67)</f>
        <v>16830.946</v>
      </c>
      <c r="E66" s="19">
        <f t="shared" si="2"/>
        <v>85.43627411167513</v>
      </c>
      <c r="F66" s="19">
        <f t="shared" si="3"/>
        <v>85.43627411167513</v>
      </c>
    </row>
    <row r="67" spans="1:6" s="3" customFormat="1" ht="15">
      <c r="A67" s="30" t="s">
        <v>14</v>
      </c>
      <c r="B67" s="25">
        <v>19700</v>
      </c>
      <c r="C67" s="25">
        <v>19700</v>
      </c>
      <c r="D67" s="25">
        <v>16830.946</v>
      </c>
      <c r="E67" s="20">
        <f t="shared" si="2"/>
        <v>85.43627411167513</v>
      </c>
      <c r="F67" s="20">
        <f t="shared" si="3"/>
        <v>85.43627411167513</v>
      </c>
    </row>
    <row r="68" spans="1:6" s="3" customFormat="1" ht="42.75">
      <c r="A68" s="23" t="s">
        <v>10</v>
      </c>
      <c r="B68" s="18">
        <f>SUM(B69)+B72</f>
        <v>8956</v>
      </c>
      <c r="C68" s="18">
        <f>SUM(C69)+C72</f>
        <v>8347.246</v>
      </c>
      <c r="D68" s="18">
        <f>SUM(D69)+D72</f>
        <v>8144.755999999999</v>
      </c>
      <c r="E68" s="19">
        <f t="shared" si="2"/>
        <v>90.94189370254577</v>
      </c>
      <c r="F68" s="19">
        <f t="shared" si="3"/>
        <v>97.57416997174877</v>
      </c>
    </row>
    <row r="69" spans="1:6" s="3" customFormat="1" ht="15">
      <c r="A69" s="30" t="s">
        <v>31</v>
      </c>
      <c r="B69" s="25">
        <v>8156</v>
      </c>
      <c r="C69" s="25">
        <v>7547.246</v>
      </c>
      <c r="D69" s="25">
        <v>7345.556</v>
      </c>
      <c r="E69" s="20">
        <f>SUM(D69)/B69*100</f>
        <v>90.0632172633644</v>
      </c>
      <c r="F69" s="20">
        <f t="shared" si="3"/>
        <v>97.32763447752994</v>
      </c>
    </row>
    <row r="70" spans="1:6" s="3" customFormat="1" ht="15">
      <c r="A70" s="12" t="s">
        <v>29</v>
      </c>
      <c r="B70" s="11">
        <v>14.956</v>
      </c>
      <c r="C70" s="11">
        <v>13.25</v>
      </c>
      <c r="D70" s="11">
        <v>1.461</v>
      </c>
      <c r="E70" s="20">
        <f>SUM(D70)/B70*100</f>
        <v>9.768654720513508</v>
      </c>
      <c r="F70" s="20">
        <f t="shared" si="3"/>
        <v>11.026415094339622</v>
      </c>
    </row>
    <row r="71" spans="1:6" s="3" customFormat="1" ht="15">
      <c r="A71" s="12" t="s">
        <v>13</v>
      </c>
      <c r="B71" s="11">
        <f>SUM(B69)-B70</f>
        <v>8141.044</v>
      </c>
      <c r="C71" s="11">
        <f>SUM(C69)-C70</f>
        <v>7533.996</v>
      </c>
      <c r="D71" s="11">
        <f>SUM(D69)-D70</f>
        <v>7344.094999999999</v>
      </c>
      <c r="E71" s="19">
        <f>SUM(D71)/B71*100</f>
        <v>90.2107272728166</v>
      </c>
      <c r="F71" s="19">
        <f t="shared" si="3"/>
        <v>97.47941198800741</v>
      </c>
    </row>
    <row r="72" spans="1:6" s="3" customFormat="1" ht="15">
      <c r="A72" s="30" t="s">
        <v>14</v>
      </c>
      <c r="B72" s="25">
        <v>800</v>
      </c>
      <c r="C72" s="25">
        <v>800</v>
      </c>
      <c r="D72" s="25">
        <v>799.2</v>
      </c>
      <c r="E72" s="20"/>
      <c r="F72" s="20"/>
    </row>
    <row r="73" spans="1:6" s="2" customFormat="1" ht="15">
      <c r="A73" s="23" t="s">
        <v>11</v>
      </c>
      <c r="B73" s="18">
        <v>2500</v>
      </c>
      <c r="C73" s="18">
        <v>1950</v>
      </c>
      <c r="D73" s="18"/>
      <c r="E73" s="20">
        <f>SUM(D73)/B73*100</f>
        <v>0</v>
      </c>
      <c r="F73" s="20">
        <f>SUM(D73)/C73*100</f>
        <v>0</v>
      </c>
    </row>
    <row r="74" spans="1:6" s="2" customFormat="1" ht="14.25">
      <c r="A74" s="23" t="s">
        <v>12</v>
      </c>
      <c r="B74" s="18">
        <v>37806.6</v>
      </c>
      <c r="C74" s="18">
        <v>34656.1</v>
      </c>
      <c r="D74" s="18">
        <v>34656.1</v>
      </c>
      <c r="E74" s="19">
        <f>SUM(D74)/B74*100</f>
        <v>91.66679891870731</v>
      </c>
      <c r="F74" s="19">
        <f>SUM(D74)/C74*100</f>
        <v>100</v>
      </c>
    </row>
    <row r="75" spans="1:6" s="2" customFormat="1" ht="15">
      <c r="A75" s="17" t="s">
        <v>17</v>
      </c>
      <c r="B75" s="18">
        <f>SUM(B76)+B80</f>
        <v>19528.14</v>
      </c>
      <c r="C75" s="18">
        <f>SUM(C76)+C80</f>
        <v>19135.337</v>
      </c>
      <c r="D75" s="18">
        <f>SUM(D76)+D80</f>
        <v>8617.206</v>
      </c>
      <c r="E75" s="20">
        <f>SUM(D75)/B75*100</f>
        <v>44.127121169758105</v>
      </c>
      <c r="F75" s="20">
        <f>SUM(D75)/C75*100</f>
        <v>45.03294611430152</v>
      </c>
    </row>
    <row r="76" spans="1:6" s="2" customFormat="1" ht="15">
      <c r="A76" s="30" t="s">
        <v>31</v>
      </c>
      <c r="B76" s="25">
        <f>7250.968+477.6-50-228.1</f>
        <v>7450.468</v>
      </c>
      <c r="C76" s="25">
        <f>6864.164+477.601-50-228.1</f>
        <v>7063.664999999999</v>
      </c>
      <c r="D76" s="25">
        <f>3673.222-0.476+668.086+155</f>
        <v>4495.832</v>
      </c>
      <c r="E76" s="19">
        <f>SUM(D76)/B76*100</f>
        <v>60.342947583963856</v>
      </c>
      <c r="F76" s="19">
        <f>SUM(D76)/C76*100</f>
        <v>63.64729924196576</v>
      </c>
    </row>
    <row r="77" spans="1:6" s="3" customFormat="1" ht="15">
      <c r="A77" s="12" t="s">
        <v>1</v>
      </c>
      <c r="B77" s="11"/>
      <c r="C77" s="11"/>
      <c r="D77" s="11"/>
      <c r="E77" s="19"/>
      <c r="F77" s="19"/>
    </row>
    <row r="78" spans="1:6" s="3" customFormat="1" ht="15">
      <c r="A78" s="12" t="s">
        <v>27</v>
      </c>
      <c r="B78" s="11"/>
      <c r="C78" s="11"/>
      <c r="D78" s="11"/>
      <c r="E78" s="19"/>
      <c r="F78" s="19"/>
    </row>
    <row r="79" spans="1:6" s="3" customFormat="1" ht="15">
      <c r="A79" s="12" t="s">
        <v>13</v>
      </c>
      <c r="B79" s="11">
        <f>SUM(B76)-B77-B78</f>
        <v>7450.468</v>
      </c>
      <c r="C79" s="11">
        <f>SUM(C76)-C77-C78</f>
        <v>7063.664999999999</v>
      </c>
      <c r="D79" s="11">
        <f>SUM(D76)-D77-D78</f>
        <v>4495.832</v>
      </c>
      <c r="E79" s="20">
        <f aca="true" t="shared" si="4" ref="E79:E90">SUM(D79)/B79*100</f>
        <v>60.342947583963856</v>
      </c>
      <c r="F79" s="20">
        <f aca="true" t="shared" si="5" ref="F79:F90">SUM(D79)/C79*100</f>
        <v>63.64729924196576</v>
      </c>
    </row>
    <row r="80" spans="1:6" s="3" customFormat="1" ht="15">
      <c r="A80" s="30" t="s">
        <v>14</v>
      </c>
      <c r="B80" s="25">
        <f>2007.844+9864.6+205.228</f>
        <v>12077.671999999999</v>
      </c>
      <c r="C80" s="25">
        <f>205.228+2001.844+9864.6</f>
        <v>12071.672</v>
      </c>
      <c r="D80" s="25">
        <f>55.634+3915.74+150</f>
        <v>4121.374</v>
      </c>
      <c r="E80" s="20">
        <f t="shared" si="4"/>
        <v>34.12391063443352</v>
      </c>
      <c r="F80" s="20">
        <f t="shared" si="5"/>
        <v>34.140871289412104</v>
      </c>
    </row>
    <row r="81" spans="1:6" s="3" customFormat="1" ht="40.5">
      <c r="A81" s="26" t="s">
        <v>23</v>
      </c>
      <c r="B81" s="70">
        <v>23493.296</v>
      </c>
      <c r="C81" s="70">
        <v>22772.8</v>
      </c>
      <c r="D81" s="18">
        <v>18000</v>
      </c>
      <c r="E81" s="19">
        <f t="shared" si="4"/>
        <v>76.61760188949222</v>
      </c>
      <c r="F81" s="19">
        <f t="shared" si="5"/>
        <v>79.04166373919765</v>
      </c>
    </row>
    <row r="82" spans="1:12" s="9" customFormat="1" ht="15.75">
      <c r="A82" s="27" t="s">
        <v>25</v>
      </c>
      <c r="B82" s="71">
        <f>B5+B14+B23+B35+B42+B49+B56+B61+B63+B66+B68+B73+B74+B75+B81</f>
        <v>3137999.743</v>
      </c>
      <c r="C82" s="71">
        <f>C5+C14+C23+C35+C42+C49+C56+C61+C63+C66+C68+C73+C74+C75+C81</f>
        <v>2971532.4519999996</v>
      </c>
      <c r="D82" s="28">
        <f>D5+D14+D23+D35+D42+D49+D56+D61+D63+D66+D68+D73+D74+D75+D81</f>
        <v>2543927.3359999997</v>
      </c>
      <c r="E82" s="72">
        <f t="shared" si="4"/>
        <v>81.06843672230345</v>
      </c>
      <c r="F82" s="72">
        <f t="shared" si="5"/>
        <v>85.60994628504902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2390327.492</v>
      </c>
      <c r="C83" s="28">
        <f>C6+C15+C24+C36+C43+C50+C57+C64+C69+C76+C74</f>
        <v>2245773.698</v>
      </c>
      <c r="D83" s="28">
        <f>D6+D15+D24+D36+D43+D50+D57+D64+D69+D76+D74</f>
        <v>2104258.25</v>
      </c>
      <c r="E83" s="72">
        <f t="shared" si="4"/>
        <v>88.03221554546718</v>
      </c>
      <c r="F83" s="72">
        <f t="shared" si="5"/>
        <v>93.69858823593722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6" ref="B84:D85">B7+B16+B25+B37+B44+B51+B77</f>
        <v>775940.6950000001</v>
      </c>
      <c r="C84" s="22">
        <f t="shared" si="6"/>
        <v>705339.566</v>
      </c>
      <c r="D84" s="22">
        <f t="shared" si="6"/>
        <v>684388.0830000001</v>
      </c>
      <c r="E84" s="19">
        <f t="shared" si="4"/>
        <v>88.20108126949057</v>
      </c>
      <c r="F84" s="19">
        <f t="shared" si="5"/>
        <v>97.02958914968909</v>
      </c>
    </row>
    <row r="85" spans="1:6" ht="15">
      <c r="A85" s="29" t="s">
        <v>28</v>
      </c>
      <c r="B85" s="22">
        <f t="shared" si="6"/>
        <v>171665.975</v>
      </c>
      <c r="C85" s="22">
        <f t="shared" si="6"/>
        <v>156175.931</v>
      </c>
      <c r="D85" s="22">
        <f t="shared" si="6"/>
        <v>150710.114</v>
      </c>
      <c r="E85" s="19">
        <f t="shared" si="4"/>
        <v>87.79265314515587</v>
      </c>
      <c r="F85" s="19">
        <f t="shared" si="5"/>
        <v>96.50021807777793</v>
      </c>
    </row>
    <row r="86" spans="1:6" ht="15">
      <c r="A86" s="29" t="s">
        <v>2</v>
      </c>
      <c r="B86" s="22">
        <f>B70+B11+B20+B29+B39+B46+B53+B58</f>
        <v>151844.921</v>
      </c>
      <c r="C86" s="22">
        <f>C70+C11+C20+C29+C39+C46+C53+C58</f>
        <v>140067.819</v>
      </c>
      <c r="D86" s="22">
        <f>D70+D11+D20+D29+D39+D46+D53+D58</f>
        <v>112455.694</v>
      </c>
      <c r="E86" s="19">
        <f t="shared" si="4"/>
        <v>74.05956897300503</v>
      </c>
      <c r="F86" s="19">
        <f t="shared" si="5"/>
        <v>80.28660316328622</v>
      </c>
    </row>
    <row r="87" spans="1:6" ht="15">
      <c r="A87" s="29" t="s">
        <v>13</v>
      </c>
      <c r="B87" s="22">
        <f>B83-B84-B85-B86</f>
        <v>1290875.9009999998</v>
      </c>
      <c r="C87" s="22">
        <f>C83-C84-C85-C86</f>
        <v>1244190.3819999998</v>
      </c>
      <c r="D87" s="22">
        <f>D83-D84-D85-D86</f>
        <v>1156704.359</v>
      </c>
      <c r="E87" s="19">
        <f t="shared" si="4"/>
        <v>89.60616261438751</v>
      </c>
      <c r="F87" s="19">
        <f t="shared" si="5"/>
        <v>92.96843760684209</v>
      </c>
    </row>
    <row r="88" spans="1:6" ht="20.25" customHeight="1">
      <c r="A88" s="17" t="s">
        <v>14</v>
      </c>
      <c r="B88" s="18">
        <f>B13+B22+B41+B34+B55+B60+B62+B65+B67+B72+B80+B48</f>
        <v>721678.9550000001</v>
      </c>
      <c r="C88" s="18">
        <f>C13+C22+C41+C34+C55+C60+C62+C65+C67+C72+C80+C48</f>
        <v>701035.954</v>
      </c>
      <c r="D88" s="18">
        <f>D13+D22+D41+D34+D55+D60+D62+D65+D67+D72+D80+D48</f>
        <v>421669.086</v>
      </c>
      <c r="E88" s="19">
        <f t="shared" si="4"/>
        <v>58.42890153281524</v>
      </c>
      <c r="F88" s="19">
        <f t="shared" si="5"/>
        <v>60.14942366279833</v>
      </c>
    </row>
    <row r="89" spans="1:6" ht="15">
      <c r="A89" s="17" t="s">
        <v>24</v>
      </c>
      <c r="B89" s="18">
        <f>SUM(B81)</f>
        <v>23493.296</v>
      </c>
      <c r="C89" s="18">
        <f>SUM(C81)</f>
        <v>22772.8</v>
      </c>
      <c r="D89" s="18">
        <f>SUM(D81)</f>
        <v>18000</v>
      </c>
      <c r="E89" s="19">
        <f t="shared" si="4"/>
        <v>76.61760188949222</v>
      </c>
      <c r="F89" s="19">
        <f t="shared" si="5"/>
        <v>79.04166373919765</v>
      </c>
    </row>
    <row r="90" spans="1:6" ht="15">
      <c r="A90" s="17" t="s">
        <v>30</v>
      </c>
      <c r="B90" s="18">
        <f>SUM(B73)</f>
        <v>2500</v>
      </c>
      <c r="C90" s="18">
        <f>SUM(C73)</f>
        <v>1950</v>
      </c>
      <c r="D90" s="18"/>
      <c r="E90" s="19">
        <f t="shared" si="4"/>
        <v>0</v>
      </c>
      <c r="F90" s="19">
        <f t="shared" si="5"/>
        <v>0</v>
      </c>
    </row>
    <row r="91" spans="5:7" ht="15">
      <c r="E91" s="63"/>
      <c r="F91" s="63"/>
      <c r="G91" s="64"/>
    </row>
    <row r="92" spans="3:7" ht="15">
      <c r="C92" s="54"/>
      <c r="D92" s="59"/>
      <c r="E92" s="63"/>
      <c r="F92" s="63"/>
      <c r="G92" s="64"/>
    </row>
    <row r="93" spans="3:7" ht="15">
      <c r="C93" s="55"/>
      <c r="D93" s="57"/>
      <c r="E93" s="63"/>
      <c r="F93" s="63"/>
      <c r="G93" s="64"/>
    </row>
    <row r="94" spans="3:7" ht="15">
      <c r="C94" s="60"/>
      <c r="D94" s="61"/>
      <c r="E94" s="65"/>
      <c r="F94" s="66"/>
      <c r="G94" s="64"/>
    </row>
    <row r="95" spans="3:5" ht="15">
      <c r="C95" s="62"/>
      <c r="D95" s="62"/>
      <c r="E95" s="55"/>
    </row>
    <row r="96" spans="3:4" ht="15">
      <c r="C96" s="54"/>
      <c r="D96" s="57"/>
    </row>
    <row r="97" spans="3:4" ht="15">
      <c r="C97" s="55"/>
      <c r="D97" s="56"/>
    </row>
    <row r="98" ht="15">
      <c r="D98" s="54"/>
    </row>
    <row r="100" ht="15">
      <c r="D100" s="55"/>
    </row>
  </sheetData>
  <sheetProtection/>
  <mergeCells count="7">
    <mergeCell ref="A1:F1"/>
    <mergeCell ref="F3:F4"/>
    <mergeCell ref="A3:A4"/>
    <mergeCell ref="C3:C4"/>
    <mergeCell ref="E3:E4"/>
    <mergeCell ref="D3:D4"/>
    <mergeCell ref="B3:B4"/>
  </mergeCells>
  <printOptions/>
  <pageMargins left="0.2362204724409449" right="0.1968503937007874" top="0.4330708661417323" bottom="0.3937007874015748" header="0.31496062992125984" footer="0.31496062992125984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tabSelected="1" zoomScalePageLayoutView="0" workbookViewId="0" topLeftCell="A1">
      <selection activeCell="B5" sqref="B5:F90"/>
    </sheetView>
  </sheetViews>
  <sheetFormatPr defaultColWidth="9.140625" defaultRowHeight="15"/>
  <cols>
    <col min="1" max="1" width="36.140625" style="49" customWidth="1"/>
    <col min="2" max="2" width="17.28125" style="49" customWidth="1"/>
    <col min="3" max="3" width="15.8515625" style="49" customWidth="1"/>
    <col min="4" max="4" width="19.140625" style="49" customWidth="1"/>
    <col min="5" max="5" width="13.7109375" style="49" customWidth="1"/>
    <col min="6" max="6" width="15.140625" style="49" customWidth="1"/>
    <col min="7" max="16384" width="9.140625" style="49" customWidth="1"/>
  </cols>
  <sheetData>
    <row r="1" spans="1:6" s="31" customFormat="1" ht="40.5" customHeight="1">
      <c r="A1" s="80" t="s">
        <v>74</v>
      </c>
      <c r="B1" s="80"/>
      <c r="C1" s="80"/>
      <c r="D1" s="80"/>
      <c r="E1" s="80"/>
      <c r="F1" s="80"/>
    </row>
    <row r="2" spans="1:4" s="31" customFormat="1" ht="12.75" customHeight="1">
      <c r="A2" s="32"/>
      <c r="B2" s="32"/>
      <c r="C2" s="32"/>
      <c r="D2" s="33"/>
    </row>
    <row r="3" spans="1:6" s="31" customFormat="1" ht="44.25" customHeight="1">
      <c r="A3" s="81"/>
      <c r="B3" s="78" t="s">
        <v>66</v>
      </c>
      <c r="C3" s="78" t="s">
        <v>70</v>
      </c>
      <c r="D3" s="78" t="s">
        <v>72</v>
      </c>
      <c r="E3" s="78" t="s">
        <v>67</v>
      </c>
      <c r="F3" s="78" t="s">
        <v>68</v>
      </c>
    </row>
    <row r="4" spans="1:6" s="31" customFormat="1" ht="114" customHeight="1">
      <c r="A4" s="82"/>
      <c r="B4" s="79"/>
      <c r="C4" s="79"/>
      <c r="D4" s="79"/>
      <c r="E4" s="79"/>
      <c r="F4" s="79"/>
    </row>
    <row r="5" spans="1:6" s="35" customFormat="1" ht="14.25">
      <c r="A5" s="34" t="s">
        <v>33</v>
      </c>
      <c r="B5" s="18">
        <f>B6+B13</f>
        <v>792015.169</v>
      </c>
      <c r="C5" s="18">
        <f>C6+C13</f>
        <v>724118.089</v>
      </c>
      <c r="D5" s="18">
        <f>D6+D13</f>
        <v>653662.6000000001</v>
      </c>
      <c r="E5" s="19">
        <f aca="true" t="shared" si="0" ref="E5:E68">SUM(D5)/B5*100</f>
        <v>82.53157585672454</v>
      </c>
      <c r="F5" s="19">
        <f aca="true" t="shared" si="1" ref="F5:F68">SUM(D5)/C5*100</f>
        <v>90.2701658651701</v>
      </c>
    </row>
    <row r="6" spans="1:6" s="37" customFormat="1" ht="15">
      <c r="A6" s="36" t="s">
        <v>34</v>
      </c>
      <c r="B6" s="25">
        <v>718773.143</v>
      </c>
      <c r="C6" s="25">
        <v>658776.157</v>
      </c>
      <c r="D6" s="68">
        <f>607968.812+966.336</f>
        <v>608935.148</v>
      </c>
      <c r="E6" s="20">
        <f t="shared" si="0"/>
        <v>84.71868404242812</v>
      </c>
      <c r="F6" s="20">
        <f t="shared" si="1"/>
        <v>92.43430284013755</v>
      </c>
    </row>
    <row r="7" spans="1:6" s="37" customFormat="1" ht="15">
      <c r="A7" s="38" t="s">
        <v>35</v>
      </c>
      <c r="B7" s="11">
        <v>419706.703</v>
      </c>
      <c r="C7" s="11">
        <v>381624.709</v>
      </c>
      <c r="D7" s="11">
        <v>367364.879</v>
      </c>
      <c r="E7" s="20">
        <f t="shared" si="0"/>
        <v>87.52895209300482</v>
      </c>
      <c r="F7" s="20">
        <f t="shared" si="1"/>
        <v>96.26338922409766</v>
      </c>
    </row>
    <row r="8" spans="1:6" s="37" customFormat="1" ht="15">
      <c r="A8" s="38" t="s">
        <v>36</v>
      </c>
      <c r="B8" s="11">
        <v>93493.689</v>
      </c>
      <c r="C8" s="11">
        <v>85129.766</v>
      </c>
      <c r="D8" s="11">
        <v>81607.801</v>
      </c>
      <c r="E8" s="20">
        <f t="shared" si="0"/>
        <v>87.28696222479788</v>
      </c>
      <c r="F8" s="20">
        <f t="shared" si="1"/>
        <v>95.86282781512638</v>
      </c>
    </row>
    <row r="9" spans="1:6" s="37" customFormat="1" ht="15">
      <c r="A9" s="38" t="s">
        <v>37</v>
      </c>
      <c r="B9" s="11">
        <v>173.484</v>
      </c>
      <c r="C9" s="11">
        <v>173.183</v>
      </c>
      <c r="D9" s="11">
        <v>167.398</v>
      </c>
      <c r="E9" s="20">
        <f t="shared" si="0"/>
        <v>96.49189550621382</v>
      </c>
      <c r="F9" s="20">
        <f t="shared" si="1"/>
        <v>96.65960284785459</v>
      </c>
    </row>
    <row r="10" spans="1:6" s="37" customFormat="1" ht="15">
      <c r="A10" s="38" t="s">
        <v>38</v>
      </c>
      <c r="B10" s="11">
        <v>45814.889</v>
      </c>
      <c r="C10" s="11">
        <v>39853</v>
      </c>
      <c r="D10" s="11">
        <v>36146.355</v>
      </c>
      <c r="E10" s="20">
        <f t="shared" si="0"/>
        <v>78.89652422818267</v>
      </c>
      <c r="F10" s="20">
        <f t="shared" si="1"/>
        <v>90.69920708604121</v>
      </c>
    </row>
    <row r="11" spans="1:6" s="37" customFormat="1" ht="30">
      <c r="A11" s="38" t="s">
        <v>39</v>
      </c>
      <c r="B11" s="11">
        <v>79179.607</v>
      </c>
      <c r="C11" s="11">
        <v>74415.551</v>
      </c>
      <c r="D11" s="11">
        <f>59553.6+966.336</f>
        <v>60519.936</v>
      </c>
      <c r="E11" s="20">
        <f t="shared" si="0"/>
        <v>76.43374132938044</v>
      </c>
      <c r="F11" s="20">
        <f t="shared" si="1"/>
        <v>81.32700112641777</v>
      </c>
    </row>
    <row r="12" spans="1:6" s="37" customFormat="1" ht="15">
      <c r="A12" s="38" t="s">
        <v>40</v>
      </c>
      <c r="B12" s="11">
        <f>SUM(B6)-B7-B8-B9-B10-B11</f>
        <v>80404.77100000005</v>
      </c>
      <c r="C12" s="11">
        <f>SUM(C6)-C7-C8-C9-C10-C11</f>
        <v>77579.94800000003</v>
      </c>
      <c r="D12" s="11">
        <f>SUM(D6)-D7-D8-D9-D10-D11</f>
        <v>63128.779000000024</v>
      </c>
      <c r="E12" s="20">
        <f t="shared" si="0"/>
        <v>78.5137227739881</v>
      </c>
      <c r="F12" s="20">
        <f t="shared" si="1"/>
        <v>81.37254616360401</v>
      </c>
    </row>
    <row r="13" spans="1:6" s="37" customFormat="1" ht="15">
      <c r="A13" s="36" t="s">
        <v>41</v>
      </c>
      <c r="B13" s="25">
        <v>73242.026</v>
      </c>
      <c r="C13" s="25">
        <v>65341.932</v>
      </c>
      <c r="D13" s="25">
        <v>44727.452</v>
      </c>
      <c r="E13" s="20">
        <f t="shared" si="0"/>
        <v>61.06801578645571</v>
      </c>
      <c r="F13" s="20">
        <f t="shared" si="1"/>
        <v>68.45137667493516</v>
      </c>
    </row>
    <row r="14" spans="1:6" s="35" customFormat="1" ht="14.25">
      <c r="A14" s="34" t="s">
        <v>42</v>
      </c>
      <c r="B14" s="18">
        <f>B15+B22</f>
        <v>410602.723</v>
      </c>
      <c r="C14" s="18">
        <f>C15+C22</f>
        <v>376496.89300000004</v>
      </c>
      <c r="D14" s="18">
        <f>D15+D22</f>
        <v>356746.28400000004</v>
      </c>
      <c r="E14" s="19">
        <f t="shared" si="0"/>
        <v>86.88356506588487</v>
      </c>
      <c r="F14" s="19">
        <f t="shared" si="1"/>
        <v>94.75411102529337</v>
      </c>
    </row>
    <row r="15" spans="1:6" s="37" customFormat="1" ht="15">
      <c r="A15" s="36" t="s">
        <v>43</v>
      </c>
      <c r="B15" s="25">
        <f>25271+357477.153</f>
        <v>382748.153</v>
      </c>
      <c r="C15" s="25">
        <f>325572.623+23161.7</f>
        <v>348734.32300000003</v>
      </c>
      <c r="D15" s="25">
        <f>307821.02+23161.7</f>
        <v>330982.72000000003</v>
      </c>
      <c r="E15" s="20">
        <f t="shared" si="0"/>
        <v>86.47532781170601</v>
      </c>
      <c r="F15" s="20">
        <f t="shared" si="1"/>
        <v>94.90970580489721</v>
      </c>
    </row>
    <row r="16" spans="1:6" s="37" customFormat="1" ht="15">
      <c r="A16" s="38" t="s">
        <v>35</v>
      </c>
      <c r="B16" s="11">
        <v>222455.962</v>
      </c>
      <c r="C16" s="11">
        <v>202386.436</v>
      </c>
      <c r="D16" s="11">
        <v>197627.958</v>
      </c>
      <c r="E16" s="20">
        <f t="shared" si="0"/>
        <v>88.83913751882272</v>
      </c>
      <c r="F16" s="20">
        <f t="shared" si="1"/>
        <v>97.64881575364073</v>
      </c>
    </row>
    <row r="17" spans="1:6" s="37" customFormat="1" ht="15">
      <c r="A17" s="38" t="s">
        <v>36</v>
      </c>
      <c r="B17" s="11">
        <v>48683.427</v>
      </c>
      <c r="C17" s="11">
        <v>44285.432</v>
      </c>
      <c r="D17" s="11">
        <v>42853.469</v>
      </c>
      <c r="E17" s="20">
        <f t="shared" si="0"/>
        <v>88.0247584049496</v>
      </c>
      <c r="F17" s="20">
        <f t="shared" si="1"/>
        <v>96.76651455042823</v>
      </c>
    </row>
    <row r="18" spans="1:6" s="37" customFormat="1" ht="15">
      <c r="A18" s="38" t="s">
        <v>37</v>
      </c>
      <c r="B18" s="11">
        <v>20731.436</v>
      </c>
      <c r="C18" s="11">
        <v>18718.747</v>
      </c>
      <c r="D18" s="11">
        <v>16881.416</v>
      </c>
      <c r="E18" s="20">
        <f t="shared" si="0"/>
        <v>81.42907225529385</v>
      </c>
      <c r="F18" s="20">
        <f t="shared" si="1"/>
        <v>90.18454066396646</v>
      </c>
    </row>
    <row r="19" spans="1:6" s="37" customFormat="1" ht="15">
      <c r="A19" s="38" t="s">
        <v>38</v>
      </c>
      <c r="B19" s="11">
        <v>6790.729</v>
      </c>
      <c r="C19" s="11">
        <v>6361.911</v>
      </c>
      <c r="D19" s="11">
        <v>6109.492</v>
      </c>
      <c r="E19" s="20">
        <f t="shared" si="0"/>
        <v>89.96813155111919</v>
      </c>
      <c r="F19" s="20">
        <f t="shared" si="1"/>
        <v>96.0323399682894</v>
      </c>
    </row>
    <row r="20" spans="1:6" s="37" customFormat="1" ht="30">
      <c r="A20" s="38" t="s">
        <v>39</v>
      </c>
      <c r="B20" s="11">
        <v>31917.376</v>
      </c>
      <c r="C20" s="11">
        <v>29207.189</v>
      </c>
      <c r="D20" s="11">
        <v>23437.963</v>
      </c>
      <c r="E20" s="20">
        <f t="shared" si="0"/>
        <v>73.43323899809307</v>
      </c>
      <c r="F20" s="20">
        <f t="shared" si="1"/>
        <v>80.2472398148278</v>
      </c>
    </row>
    <row r="21" spans="1:6" s="37" customFormat="1" ht="15">
      <c r="A21" s="38" t="s">
        <v>40</v>
      </c>
      <c r="B21" s="11">
        <f>SUM(B15)-B16-B17-B18-B19-B20</f>
        <v>52169.22299999998</v>
      </c>
      <c r="C21" s="11">
        <f>SUM(C15)-C16-C17-C18-C19-C20</f>
        <v>47774.60800000005</v>
      </c>
      <c r="D21" s="11">
        <f>SUM(D15)-D16-D17-D18-D19-D20</f>
        <v>44072.42200000002</v>
      </c>
      <c r="E21" s="20">
        <f t="shared" si="0"/>
        <v>84.47973626135861</v>
      </c>
      <c r="F21" s="20">
        <f t="shared" si="1"/>
        <v>92.25072448527463</v>
      </c>
    </row>
    <row r="22" spans="1:6" s="37" customFormat="1" ht="15">
      <c r="A22" s="36" t="s">
        <v>41</v>
      </c>
      <c r="B22" s="25">
        <v>27854.57</v>
      </c>
      <c r="C22" s="25">
        <v>27762.57</v>
      </c>
      <c r="D22" s="25">
        <v>25763.564</v>
      </c>
      <c r="E22" s="20">
        <f t="shared" si="0"/>
        <v>92.4931312886898</v>
      </c>
      <c r="F22" s="20">
        <f t="shared" si="1"/>
        <v>92.7996363449061</v>
      </c>
    </row>
    <row r="23" spans="1:6" s="35" customFormat="1" ht="28.5">
      <c r="A23" s="34" t="s">
        <v>59</v>
      </c>
      <c r="B23" s="18">
        <f>B24+B34</f>
        <v>706081.613</v>
      </c>
      <c r="C23" s="18">
        <f>C24+C34</f>
        <v>698067.8949999999</v>
      </c>
      <c r="D23" s="18">
        <f>D24+D34</f>
        <v>689419.449</v>
      </c>
      <c r="E23" s="19">
        <f t="shared" si="0"/>
        <v>97.64019290500913</v>
      </c>
      <c r="F23" s="19">
        <f t="shared" si="1"/>
        <v>98.76108813169242</v>
      </c>
    </row>
    <row r="24" spans="1:6" s="37" customFormat="1" ht="15">
      <c r="A24" s="36" t="s">
        <v>43</v>
      </c>
      <c r="B24" s="25">
        <v>696401.564</v>
      </c>
      <c r="C24" s="25">
        <v>688787.891</v>
      </c>
      <c r="D24" s="25">
        <v>685776.974</v>
      </c>
      <c r="E24" s="20">
        <f t="shared" si="0"/>
        <v>98.47435868194</v>
      </c>
      <c r="F24" s="20">
        <f t="shared" si="1"/>
        <v>99.56286731527342</v>
      </c>
    </row>
    <row r="25" spans="1:6" s="37" customFormat="1" ht="15">
      <c r="A25" s="38" t="s">
        <v>35</v>
      </c>
      <c r="B25" s="11">
        <v>15453.313</v>
      </c>
      <c r="C25" s="11">
        <v>14044.53</v>
      </c>
      <c r="D25" s="11">
        <v>13590.341</v>
      </c>
      <c r="E25" s="20">
        <f t="shared" si="0"/>
        <v>87.94451390455885</v>
      </c>
      <c r="F25" s="20">
        <f t="shared" si="1"/>
        <v>96.76607903575271</v>
      </c>
    </row>
    <row r="26" spans="1:6" s="37" customFormat="1" ht="15">
      <c r="A26" s="38" t="s">
        <v>36</v>
      </c>
      <c r="B26" s="11">
        <v>3369.614</v>
      </c>
      <c r="C26" s="11">
        <v>3058.696</v>
      </c>
      <c r="D26" s="11">
        <v>2955.945</v>
      </c>
      <c r="E26" s="20">
        <f t="shared" si="0"/>
        <v>87.72354934422756</v>
      </c>
      <c r="F26" s="20">
        <f t="shared" si="1"/>
        <v>96.64069263503141</v>
      </c>
    </row>
    <row r="27" spans="1:6" s="37" customFormat="1" ht="15">
      <c r="A27" s="38" t="s">
        <v>37</v>
      </c>
      <c r="B27" s="11">
        <v>73.6</v>
      </c>
      <c r="C27" s="11">
        <v>71.9</v>
      </c>
      <c r="D27" s="11">
        <v>71.514</v>
      </c>
      <c r="E27" s="20">
        <f t="shared" si="0"/>
        <v>97.16576086956522</v>
      </c>
      <c r="F27" s="20">
        <f t="shared" si="1"/>
        <v>99.46314325452015</v>
      </c>
    </row>
    <row r="28" spans="1:6" s="37" customFormat="1" ht="15">
      <c r="A28" s="38" t="s">
        <v>38</v>
      </c>
      <c r="B28" s="11">
        <v>302.527</v>
      </c>
      <c r="C28" s="11">
        <v>284.637</v>
      </c>
      <c r="D28" s="11">
        <f>283.156+0.882</f>
        <v>284.038</v>
      </c>
      <c r="E28" s="20">
        <f t="shared" si="0"/>
        <v>93.8884793753946</v>
      </c>
      <c r="F28" s="20">
        <f t="shared" si="1"/>
        <v>99.78955652286949</v>
      </c>
    </row>
    <row r="29" spans="1:6" s="37" customFormat="1" ht="30">
      <c r="A29" s="38" t="s">
        <v>39</v>
      </c>
      <c r="B29" s="11">
        <v>1266.718</v>
      </c>
      <c r="C29" s="11">
        <v>1076.988</v>
      </c>
      <c r="D29" s="11">
        <v>856.345</v>
      </c>
      <c r="E29" s="20">
        <f t="shared" si="0"/>
        <v>67.60344449198638</v>
      </c>
      <c r="F29" s="20">
        <f t="shared" si="1"/>
        <v>79.51295650462214</v>
      </c>
    </row>
    <row r="30" spans="1:6" s="37" customFormat="1" ht="15">
      <c r="A30" s="38" t="s">
        <v>40</v>
      </c>
      <c r="B30" s="11">
        <f>SUM(B24)-B25-B26-B27-B28-B29</f>
        <v>675935.7920000001</v>
      </c>
      <c r="C30" s="11">
        <f>SUM(C24)-C25-C26-C27-C28-C29</f>
        <v>670251.1399999999</v>
      </c>
      <c r="D30" s="11">
        <f>SUM(D24)-D25-D26-D27-D28-D29</f>
        <v>668018.7910000002</v>
      </c>
      <c r="E30" s="20">
        <f t="shared" si="0"/>
        <v>98.82873475651073</v>
      </c>
      <c r="F30" s="20">
        <f t="shared" si="1"/>
        <v>99.66693842549829</v>
      </c>
    </row>
    <row r="31" spans="1:6" s="37" customFormat="1" ht="15">
      <c r="A31" s="38" t="s">
        <v>44</v>
      </c>
      <c r="B31" s="11">
        <f>SUM(B32:B33)</f>
        <v>650894</v>
      </c>
      <c r="C31" s="11">
        <f>SUM(C32:C33)</f>
        <v>642236.6340000001</v>
      </c>
      <c r="D31" s="11">
        <f>SUM(D32:D33)</f>
        <v>641640.554</v>
      </c>
      <c r="E31" s="20">
        <f t="shared" si="0"/>
        <v>98.57834824103465</v>
      </c>
      <c r="F31" s="20">
        <f t="shared" si="1"/>
        <v>99.90718685785836</v>
      </c>
    </row>
    <row r="32" spans="1:6" s="37" customFormat="1" ht="30">
      <c r="A32" s="39" t="s">
        <v>63</v>
      </c>
      <c r="B32" s="11">
        <v>417980</v>
      </c>
      <c r="C32" s="11">
        <v>412704.026</v>
      </c>
      <c r="D32" s="67">
        <v>412704.026</v>
      </c>
      <c r="E32" s="20">
        <f t="shared" si="0"/>
        <v>98.73774486817551</v>
      </c>
      <c r="F32" s="20">
        <f t="shared" si="1"/>
        <v>100</v>
      </c>
    </row>
    <row r="33" spans="1:6" s="37" customFormat="1" ht="15">
      <c r="A33" s="39" t="s">
        <v>60</v>
      </c>
      <c r="B33" s="11">
        <v>232914</v>
      </c>
      <c r="C33" s="11">
        <v>229532.608</v>
      </c>
      <c r="D33" s="11">
        <v>228936.528</v>
      </c>
      <c r="E33" s="20">
        <f t="shared" si="0"/>
        <v>98.29230016229165</v>
      </c>
      <c r="F33" s="20">
        <f t="shared" si="1"/>
        <v>99.74030705040391</v>
      </c>
    </row>
    <row r="34" spans="1:6" s="37" customFormat="1" ht="15">
      <c r="A34" s="36" t="s">
        <v>41</v>
      </c>
      <c r="B34" s="25">
        <v>9680.049</v>
      </c>
      <c r="C34" s="25">
        <v>9280.004</v>
      </c>
      <c r="D34" s="25">
        <v>3642.475</v>
      </c>
      <c r="E34" s="20">
        <f t="shared" si="0"/>
        <v>37.628683491168275</v>
      </c>
      <c r="F34" s="20">
        <f t="shared" si="1"/>
        <v>39.25079127121066</v>
      </c>
    </row>
    <row r="35" spans="1:6" s="35" customFormat="1" ht="14.25">
      <c r="A35" s="34" t="s">
        <v>61</v>
      </c>
      <c r="B35" s="18">
        <f>B36+B41</f>
        <v>114685.554</v>
      </c>
      <c r="C35" s="18">
        <f>C36+C41</f>
        <v>106368.698</v>
      </c>
      <c r="D35" s="18">
        <f>D36+D41</f>
        <v>87625.464</v>
      </c>
      <c r="E35" s="19">
        <f t="shared" si="0"/>
        <v>76.4049707603104</v>
      </c>
      <c r="F35" s="19">
        <f t="shared" si="1"/>
        <v>82.37899461738265</v>
      </c>
    </row>
    <row r="36" spans="1:6" s="37" customFormat="1" ht="15">
      <c r="A36" s="36" t="s">
        <v>43</v>
      </c>
      <c r="B36" s="25">
        <v>89564.652</v>
      </c>
      <c r="C36" s="25">
        <v>81377.976</v>
      </c>
      <c r="D36" s="25">
        <v>75864.902</v>
      </c>
      <c r="E36" s="20">
        <f t="shared" si="0"/>
        <v>84.70406606391995</v>
      </c>
      <c r="F36" s="20">
        <f t="shared" si="1"/>
        <v>93.22534883394003</v>
      </c>
    </row>
    <row r="37" spans="1:6" s="37" customFormat="1" ht="15">
      <c r="A37" s="38" t="s">
        <v>35</v>
      </c>
      <c r="B37" s="11">
        <v>40713.289</v>
      </c>
      <c r="C37" s="11">
        <v>37230.715</v>
      </c>
      <c r="D37" s="11">
        <v>36581.317</v>
      </c>
      <c r="E37" s="20">
        <f t="shared" si="0"/>
        <v>89.85104838864775</v>
      </c>
      <c r="F37" s="20">
        <f t="shared" si="1"/>
        <v>98.2557466328541</v>
      </c>
    </row>
    <row r="38" spans="1:6" s="37" customFormat="1" ht="15">
      <c r="A38" s="38" t="s">
        <v>36</v>
      </c>
      <c r="B38" s="11">
        <v>8986.923</v>
      </c>
      <c r="C38" s="11">
        <v>8231.752</v>
      </c>
      <c r="D38" s="11">
        <v>8093.179</v>
      </c>
      <c r="E38" s="20">
        <f t="shared" si="0"/>
        <v>90.05506111491107</v>
      </c>
      <c r="F38" s="20">
        <f t="shared" si="1"/>
        <v>98.3166038043906</v>
      </c>
    </row>
    <row r="39" spans="1:6" s="37" customFormat="1" ht="30">
      <c r="A39" s="38" t="s">
        <v>39</v>
      </c>
      <c r="B39" s="11">
        <v>6055.424</v>
      </c>
      <c r="C39" s="11">
        <v>5081.263</v>
      </c>
      <c r="D39" s="11">
        <v>3838.114</v>
      </c>
      <c r="E39" s="20">
        <f t="shared" si="0"/>
        <v>63.38307606535892</v>
      </c>
      <c r="F39" s="20">
        <f t="shared" si="1"/>
        <v>75.53464561861884</v>
      </c>
    </row>
    <row r="40" spans="1:6" s="37" customFormat="1" ht="15">
      <c r="A40" s="38" t="s">
        <v>40</v>
      </c>
      <c r="B40" s="11">
        <f>SUM(B36)-B37-B38-B39</f>
        <v>33809.016</v>
      </c>
      <c r="C40" s="11">
        <f>SUM(C36)-C37-C38-C39</f>
        <v>30834.246</v>
      </c>
      <c r="D40" s="11">
        <f>SUM(D36)-D37-D38-D39</f>
        <v>27352.291999999998</v>
      </c>
      <c r="E40" s="20">
        <f t="shared" si="0"/>
        <v>80.90236048277771</v>
      </c>
      <c r="F40" s="20">
        <f t="shared" si="1"/>
        <v>88.70751047390618</v>
      </c>
    </row>
    <row r="41" spans="1:6" s="37" customFormat="1" ht="15">
      <c r="A41" s="36" t="s">
        <v>41</v>
      </c>
      <c r="B41" s="25">
        <v>25120.902</v>
      </c>
      <c r="C41" s="25">
        <v>24990.722</v>
      </c>
      <c r="D41" s="25">
        <v>11760.562</v>
      </c>
      <c r="E41" s="20">
        <f t="shared" si="0"/>
        <v>46.81584283876431</v>
      </c>
      <c r="F41" s="20">
        <f t="shared" si="1"/>
        <v>47.05971280061456</v>
      </c>
    </row>
    <row r="42" spans="1:6" s="35" customFormat="1" ht="14.25">
      <c r="A42" s="34" t="s">
        <v>62</v>
      </c>
      <c r="B42" s="18">
        <f>B43+B48</f>
        <v>70227.592</v>
      </c>
      <c r="C42" s="18">
        <f>C43+C48</f>
        <v>66092.456</v>
      </c>
      <c r="D42" s="18">
        <f>D43+D48</f>
        <v>53313.668000000005</v>
      </c>
      <c r="E42" s="19">
        <f t="shared" si="0"/>
        <v>75.9155575204686</v>
      </c>
      <c r="F42" s="19">
        <f t="shared" si="1"/>
        <v>80.66528500620403</v>
      </c>
    </row>
    <row r="43" spans="1:6" s="37" customFormat="1" ht="15">
      <c r="A43" s="36" t="s">
        <v>43</v>
      </c>
      <c r="B43" s="25">
        <v>53627.257</v>
      </c>
      <c r="C43" s="25">
        <v>49492.121</v>
      </c>
      <c r="D43" s="25">
        <v>45359.4</v>
      </c>
      <c r="E43" s="20">
        <f t="shared" si="0"/>
        <v>84.58273373929977</v>
      </c>
      <c r="F43" s="20">
        <f t="shared" si="1"/>
        <v>91.64973956157587</v>
      </c>
    </row>
    <row r="44" spans="1:6" s="37" customFormat="1" ht="15">
      <c r="A44" s="38" t="s">
        <v>35</v>
      </c>
      <c r="B44" s="11">
        <v>24520.528</v>
      </c>
      <c r="C44" s="11">
        <v>22145.318</v>
      </c>
      <c r="D44" s="11">
        <v>22023.419</v>
      </c>
      <c r="E44" s="20">
        <f t="shared" si="0"/>
        <v>89.81625110193387</v>
      </c>
      <c r="F44" s="20">
        <f t="shared" si="1"/>
        <v>99.44954956167258</v>
      </c>
    </row>
    <row r="45" spans="1:6" s="37" customFormat="1" ht="15">
      <c r="A45" s="38" t="s">
        <v>36</v>
      </c>
      <c r="B45" s="11">
        <v>5402.879</v>
      </c>
      <c r="C45" s="11">
        <v>4882.938</v>
      </c>
      <c r="D45" s="11">
        <v>4843.313</v>
      </c>
      <c r="E45" s="20">
        <f t="shared" si="0"/>
        <v>89.64318838160173</v>
      </c>
      <c r="F45" s="20">
        <f t="shared" si="1"/>
        <v>99.18850085747556</v>
      </c>
    </row>
    <row r="46" spans="1:6" s="37" customFormat="1" ht="30">
      <c r="A46" s="38" t="s">
        <v>39</v>
      </c>
      <c r="B46" s="11">
        <v>3672.694</v>
      </c>
      <c r="C46" s="11">
        <v>3341.366</v>
      </c>
      <c r="D46" s="11">
        <v>2501.291</v>
      </c>
      <c r="E46" s="20">
        <f t="shared" si="0"/>
        <v>68.10507491231232</v>
      </c>
      <c r="F46" s="20">
        <f t="shared" si="1"/>
        <v>74.8583363809891</v>
      </c>
    </row>
    <row r="47" spans="1:6" s="37" customFormat="1" ht="15">
      <c r="A47" s="38" t="s">
        <v>40</v>
      </c>
      <c r="B47" s="11">
        <f>SUM(B43)-B44-B45-B46</f>
        <v>20031.156</v>
      </c>
      <c r="C47" s="11">
        <f>SUM(C43)-C44-C45-C46</f>
        <v>19122.498999999996</v>
      </c>
      <c r="D47" s="11">
        <f>SUM(D43)-D44-D45-D46</f>
        <v>15991.376999999997</v>
      </c>
      <c r="E47" s="20">
        <f t="shared" si="0"/>
        <v>79.83252189738823</v>
      </c>
      <c r="F47" s="20">
        <f t="shared" si="1"/>
        <v>83.62597901037935</v>
      </c>
    </row>
    <row r="48" spans="1:6" s="37" customFormat="1" ht="15">
      <c r="A48" s="36" t="s">
        <v>41</v>
      </c>
      <c r="B48" s="25">
        <v>16600.335</v>
      </c>
      <c r="C48" s="25">
        <v>16600.335</v>
      </c>
      <c r="D48" s="25">
        <v>7954.268</v>
      </c>
      <c r="E48" s="20">
        <f t="shared" si="0"/>
        <v>47.916310122657165</v>
      </c>
      <c r="F48" s="20">
        <f t="shared" si="1"/>
        <v>47.916310122657165</v>
      </c>
    </row>
    <row r="49" spans="1:6" s="37" customFormat="1" ht="14.25">
      <c r="A49" s="34" t="s">
        <v>45</v>
      </c>
      <c r="B49" s="18">
        <f>B50+B55</f>
        <v>94642.265</v>
      </c>
      <c r="C49" s="18">
        <f>C50+C55</f>
        <v>86608.454</v>
      </c>
      <c r="D49" s="18">
        <f>D50+D55</f>
        <v>78450.178</v>
      </c>
      <c r="E49" s="19">
        <f t="shared" si="0"/>
        <v>82.89127273105731</v>
      </c>
      <c r="F49" s="19">
        <f t="shared" si="1"/>
        <v>90.58027753272215</v>
      </c>
    </row>
    <row r="50" spans="1:6" s="37" customFormat="1" ht="15">
      <c r="A50" s="36" t="s">
        <v>43</v>
      </c>
      <c r="B50" s="25">
        <v>85790.132</v>
      </c>
      <c r="C50" s="25">
        <v>77756.321</v>
      </c>
      <c r="D50" s="25">
        <v>73202.491</v>
      </c>
      <c r="E50" s="20">
        <f t="shared" si="0"/>
        <v>85.32740222383617</v>
      </c>
      <c r="F50" s="20">
        <f t="shared" si="1"/>
        <v>94.1434600538778</v>
      </c>
    </row>
    <row r="51" spans="1:6" s="37" customFormat="1" ht="15">
      <c r="A51" s="38" t="s">
        <v>35</v>
      </c>
      <c r="B51" s="11">
        <v>53090.9</v>
      </c>
      <c r="C51" s="11">
        <v>47907.858</v>
      </c>
      <c r="D51" s="11">
        <v>47200.169</v>
      </c>
      <c r="E51" s="20">
        <f t="shared" si="0"/>
        <v>88.90444313432245</v>
      </c>
      <c r="F51" s="20">
        <f t="shared" si="1"/>
        <v>98.5228122701708</v>
      </c>
    </row>
    <row r="52" spans="1:6" s="37" customFormat="1" ht="15">
      <c r="A52" s="38" t="s">
        <v>36</v>
      </c>
      <c r="B52" s="11">
        <v>11729.443</v>
      </c>
      <c r="C52" s="11">
        <v>10587.347</v>
      </c>
      <c r="D52" s="11">
        <v>10356.407</v>
      </c>
      <c r="E52" s="20">
        <f t="shared" si="0"/>
        <v>88.2941074013489</v>
      </c>
      <c r="F52" s="20">
        <f t="shared" si="1"/>
        <v>97.81871700247474</v>
      </c>
    </row>
    <row r="53" spans="1:6" s="37" customFormat="1" ht="30">
      <c r="A53" s="38" t="s">
        <v>39</v>
      </c>
      <c r="B53" s="11">
        <v>4404.446</v>
      </c>
      <c r="C53" s="11">
        <v>3710.056</v>
      </c>
      <c r="D53" s="11">
        <v>2933.485</v>
      </c>
      <c r="E53" s="20">
        <f t="shared" si="0"/>
        <v>66.60281451969216</v>
      </c>
      <c r="F53" s="20">
        <f t="shared" si="1"/>
        <v>79.06848306332843</v>
      </c>
    </row>
    <row r="54" spans="1:6" s="37" customFormat="1" ht="15">
      <c r="A54" s="38" t="s">
        <v>40</v>
      </c>
      <c r="B54" s="11">
        <f>SUM(B50)-B51-B52-B53</f>
        <v>16565.342999999997</v>
      </c>
      <c r="C54" s="11">
        <f>SUM(C50)-C51-C52-C53</f>
        <v>15551.059999999994</v>
      </c>
      <c r="D54" s="11">
        <f>SUM(D50)-D51-D52-D53</f>
        <v>12712.429999999993</v>
      </c>
      <c r="E54" s="20">
        <f t="shared" si="0"/>
        <v>76.74112150892375</v>
      </c>
      <c r="F54" s="20">
        <f t="shared" si="1"/>
        <v>81.746388992133</v>
      </c>
    </row>
    <row r="55" spans="1:6" s="37" customFormat="1" ht="15">
      <c r="A55" s="36" t="s">
        <v>41</v>
      </c>
      <c r="B55" s="25">
        <v>8852.133</v>
      </c>
      <c r="C55" s="25">
        <v>8852.133</v>
      </c>
      <c r="D55" s="25">
        <v>5247.687</v>
      </c>
      <c r="E55" s="20">
        <f t="shared" si="0"/>
        <v>59.28161043219753</v>
      </c>
      <c r="F55" s="20">
        <f t="shared" si="1"/>
        <v>59.28161043219753</v>
      </c>
    </row>
    <row r="56" spans="1:6" s="37" customFormat="1" ht="28.5">
      <c r="A56" s="21" t="s">
        <v>46</v>
      </c>
      <c r="B56" s="22">
        <f>B57+B60</f>
        <v>422493.179</v>
      </c>
      <c r="C56" s="22">
        <f>C57+C60</f>
        <v>399944.30700000003</v>
      </c>
      <c r="D56" s="69">
        <f>D57+D60</f>
        <v>252492.212</v>
      </c>
      <c r="E56" s="19">
        <f t="shared" si="0"/>
        <v>59.76243512324254</v>
      </c>
      <c r="F56" s="19">
        <f t="shared" si="1"/>
        <v>63.1318430043311</v>
      </c>
    </row>
    <row r="57" spans="1:6" s="37" customFormat="1" ht="15">
      <c r="A57" s="36" t="s">
        <v>43</v>
      </c>
      <c r="B57" s="25">
        <v>203851.486</v>
      </c>
      <c r="C57" s="25">
        <v>190449.422</v>
      </c>
      <c r="D57" s="25">
        <f>149193.516+130</f>
        <v>149323.516</v>
      </c>
      <c r="E57" s="20">
        <f t="shared" si="0"/>
        <v>73.25112950120952</v>
      </c>
      <c r="F57" s="20">
        <f t="shared" si="1"/>
        <v>78.4058646289827</v>
      </c>
    </row>
    <row r="58" spans="1:6" s="37" customFormat="1" ht="30">
      <c r="A58" s="38" t="s">
        <v>39</v>
      </c>
      <c r="B58" s="11">
        <v>25333.7</v>
      </c>
      <c r="C58" s="11">
        <v>23222.156</v>
      </c>
      <c r="D58" s="11">
        <v>18367.099</v>
      </c>
      <c r="E58" s="20">
        <f t="shared" si="0"/>
        <v>72.5006572273296</v>
      </c>
      <c r="F58" s="20">
        <f t="shared" si="1"/>
        <v>79.09299636088915</v>
      </c>
    </row>
    <row r="59" spans="1:6" s="37" customFormat="1" ht="15">
      <c r="A59" s="38" t="s">
        <v>40</v>
      </c>
      <c r="B59" s="11">
        <f>SUM(B57)-B58</f>
        <v>178517.786</v>
      </c>
      <c r="C59" s="11">
        <f>SUM(C57)-C58</f>
        <v>167227.266</v>
      </c>
      <c r="D59" s="11">
        <f>SUM(D57)-D58</f>
        <v>130956.417</v>
      </c>
      <c r="E59" s="20">
        <f t="shared" si="0"/>
        <v>73.35763003469022</v>
      </c>
      <c r="F59" s="20">
        <f t="shared" si="1"/>
        <v>78.31044549876215</v>
      </c>
    </row>
    <row r="60" spans="1:6" s="37" customFormat="1" ht="15">
      <c r="A60" s="36" t="s">
        <v>41</v>
      </c>
      <c r="B60" s="25">
        <v>218641.693</v>
      </c>
      <c r="C60" s="25">
        <v>209494.885</v>
      </c>
      <c r="D60" s="25">
        <f>102564.784+603.912</f>
        <v>103168.696</v>
      </c>
      <c r="E60" s="20">
        <f t="shared" si="0"/>
        <v>47.18619517824535</v>
      </c>
      <c r="F60" s="20">
        <f t="shared" si="1"/>
        <v>49.24640331910729</v>
      </c>
    </row>
    <row r="61" spans="1:6" s="37" customFormat="1" ht="15">
      <c r="A61" s="21" t="s">
        <v>47</v>
      </c>
      <c r="B61" s="22">
        <f>SUM(B62)</f>
        <v>93384.755</v>
      </c>
      <c r="C61" s="22">
        <f>SUM(C62)</f>
        <v>91266.881</v>
      </c>
      <c r="D61" s="22">
        <f>SUM(D62)</f>
        <v>46914.890999999996</v>
      </c>
      <c r="E61" s="20">
        <f t="shared" si="0"/>
        <v>50.238276044093055</v>
      </c>
      <c r="F61" s="20">
        <f t="shared" si="1"/>
        <v>51.40406956604554</v>
      </c>
    </row>
    <row r="62" spans="1:6" s="37" customFormat="1" ht="15">
      <c r="A62" s="36" t="s">
        <v>41</v>
      </c>
      <c r="B62" s="25">
        <v>93384.755</v>
      </c>
      <c r="C62" s="25">
        <v>91266.881</v>
      </c>
      <c r="D62" s="25">
        <f>46859.734+55.157</f>
        <v>46914.890999999996</v>
      </c>
      <c r="E62" s="20">
        <f t="shared" si="0"/>
        <v>50.238276044093055</v>
      </c>
      <c r="F62" s="20">
        <f t="shared" si="1"/>
        <v>51.40406956604554</v>
      </c>
    </row>
    <row r="63" spans="1:6" s="37" customFormat="1" ht="15">
      <c r="A63" s="40" t="s">
        <v>48</v>
      </c>
      <c r="B63" s="22">
        <f>SUM(B64:B65)</f>
        <v>321882.857</v>
      </c>
      <c r="C63" s="22">
        <f>SUM(C64:C65)</f>
        <v>316007.296</v>
      </c>
      <c r="D63" s="22">
        <f>SUM(D64:D65)</f>
        <v>239053.582</v>
      </c>
      <c r="E63" s="19">
        <f t="shared" si="0"/>
        <v>74.26726114836242</v>
      </c>
      <c r="F63" s="19">
        <f t="shared" si="1"/>
        <v>75.64812111173535</v>
      </c>
    </row>
    <row r="64" spans="1:6" s="37" customFormat="1" ht="15">
      <c r="A64" s="36" t="s">
        <v>40</v>
      </c>
      <c r="B64" s="25">
        <v>106158.037</v>
      </c>
      <c r="C64" s="25">
        <v>101132.476</v>
      </c>
      <c r="D64" s="25">
        <v>88315.611</v>
      </c>
      <c r="E64" s="20">
        <f t="shared" si="0"/>
        <v>83.19258107608</v>
      </c>
      <c r="F64" s="20">
        <f t="shared" si="1"/>
        <v>87.32665756151367</v>
      </c>
    </row>
    <row r="65" spans="1:6" s="37" customFormat="1" ht="15">
      <c r="A65" s="36" t="s">
        <v>41</v>
      </c>
      <c r="B65" s="25">
        <v>215724.82</v>
      </c>
      <c r="C65" s="25">
        <v>214874.82</v>
      </c>
      <c r="D65" s="25">
        <v>150737.971</v>
      </c>
      <c r="E65" s="20">
        <f t="shared" si="0"/>
        <v>69.87511729062979</v>
      </c>
      <c r="F65" s="20">
        <f t="shared" si="1"/>
        <v>70.15152869005311</v>
      </c>
    </row>
    <row r="66" spans="1:6" s="37" customFormat="1" ht="57">
      <c r="A66" s="41" t="s">
        <v>49</v>
      </c>
      <c r="B66" s="22">
        <f>SUM(B67:B67)</f>
        <v>19700</v>
      </c>
      <c r="C66" s="22">
        <f>SUM(C67:C67)</f>
        <v>19700</v>
      </c>
      <c r="D66" s="22">
        <f>SUM(D67:D67)</f>
        <v>16830.946</v>
      </c>
      <c r="E66" s="19">
        <f t="shared" si="0"/>
        <v>85.43627411167513</v>
      </c>
      <c r="F66" s="19">
        <f t="shared" si="1"/>
        <v>85.43627411167513</v>
      </c>
    </row>
    <row r="67" spans="1:6" s="37" customFormat="1" ht="15">
      <c r="A67" s="36" t="s">
        <v>41</v>
      </c>
      <c r="B67" s="25">
        <v>19700</v>
      </c>
      <c r="C67" s="25">
        <v>19700</v>
      </c>
      <c r="D67" s="25">
        <v>16830.946</v>
      </c>
      <c r="E67" s="20">
        <f t="shared" si="0"/>
        <v>85.43627411167513</v>
      </c>
      <c r="F67" s="20">
        <f t="shared" si="1"/>
        <v>85.43627411167513</v>
      </c>
    </row>
    <row r="68" spans="1:6" s="37" customFormat="1" ht="39.75" customHeight="1">
      <c r="A68" s="40" t="s">
        <v>50</v>
      </c>
      <c r="B68" s="18">
        <f>SUM(B69)+B72</f>
        <v>8956</v>
      </c>
      <c r="C68" s="18">
        <f>SUM(C69)+C72</f>
        <v>8347.246</v>
      </c>
      <c r="D68" s="18">
        <f>SUM(D69)+D72</f>
        <v>8144.755999999999</v>
      </c>
      <c r="E68" s="19">
        <f t="shared" si="0"/>
        <v>90.94189370254577</v>
      </c>
      <c r="F68" s="19">
        <f t="shared" si="1"/>
        <v>97.57416997174877</v>
      </c>
    </row>
    <row r="69" spans="1:6" s="37" customFormat="1" ht="15">
      <c r="A69" s="36" t="s">
        <v>43</v>
      </c>
      <c r="B69" s="25">
        <v>8156</v>
      </c>
      <c r="C69" s="25">
        <v>7547.246</v>
      </c>
      <c r="D69" s="25">
        <v>7345.556</v>
      </c>
      <c r="E69" s="20">
        <f>SUM(D69)/B69*100</f>
        <v>90.0632172633644</v>
      </c>
      <c r="F69" s="20">
        <f>SUM(D69)/C69*100</f>
        <v>97.32763447752994</v>
      </c>
    </row>
    <row r="70" spans="1:6" s="37" customFormat="1" ht="30">
      <c r="A70" s="38" t="s">
        <v>39</v>
      </c>
      <c r="B70" s="11">
        <v>14.956</v>
      </c>
      <c r="C70" s="11">
        <v>13.25</v>
      </c>
      <c r="D70" s="11">
        <v>1.461</v>
      </c>
      <c r="E70" s="20">
        <f>SUM(D70)/B70*100</f>
        <v>9.768654720513508</v>
      </c>
      <c r="F70" s="20">
        <f>SUM(D70)/C70*100</f>
        <v>11.026415094339622</v>
      </c>
    </row>
    <row r="71" spans="1:6" s="37" customFormat="1" ht="15">
      <c r="A71" s="38" t="s">
        <v>40</v>
      </c>
      <c r="B71" s="11">
        <f>SUM(B69)-B70</f>
        <v>8141.044</v>
      </c>
      <c r="C71" s="11">
        <f>SUM(C69)-C70</f>
        <v>7533.996</v>
      </c>
      <c r="D71" s="11">
        <f>SUM(D69)-D70</f>
        <v>7344.094999999999</v>
      </c>
      <c r="E71" s="19">
        <f>SUM(D71)/B71*100</f>
        <v>90.2107272728166</v>
      </c>
      <c r="F71" s="19">
        <f>SUM(D71)/C71*100</f>
        <v>97.47941198800741</v>
      </c>
    </row>
    <row r="72" spans="1:6" s="37" customFormat="1" ht="15">
      <c r="A72" s="36" t="s">
        <v>41</v>
      </c>
      <c r="B72" s="25">
        <v>800</v>
      </c>
      <c r="C72" s="25">
        <v>800</v>
      </c>
      <c r="D72" s="25">
        <v>799.2</v>
      </c>
      <c r="E72" s="20"/>
      <c r="F72" s="20"/>
    </row>
    <row r="73" spans="1:6" s="37" customFormat="1" ht="15">
      <c r="A73" s="40" t="s">
        <v>51</v>
      </c>
      <c r="B73" s="18">
        <v>2500</v>
      </c>
      <c r="C73" s="18">
        <v>1950</v>
      </c>
      <c r="D73" s="18"/>
      <c r="E73" s="20">
        <f>SUM(D73)/B73*100</f>
        <v>0</v>
      </c>
      <c r="F73" s="20">
        <f>SUM(D73)/C73*100</f>
        <v>0</v>
      </c>
    </row>
    <row r="74" spans="1:6" s="37" customFormat="1" ht="14.25">
      <c r="A74" s="40" t="s">
        <v>52</v>
      </c>
      <c r="B74" s="18">
        <v>37806.6</v>
      </c>
      <c r="C74" s="18">
        <v>34656.1</v>
      </c>
      <c r="D74" s="18">
        <v>34656.1</v>
      </c>
      <c r="E74" s="19">
        <f>SUM(D74)/B74*100</f>
        <v>91.66679891870731</v>
      </c>
      <c r="F74" s="19">
        <f>SUM(D74)/C74*100</f>
        <v>100</v>
      </c>
    </row>
    <row r="75" spans="1:6" s="35" customFormat="1" ht="15">
      <c r="A75" s="34" t="s">
        <v>53</v>
      </c>
      <c r="B75" s="18">
        <f>SUM(B76)+B80</f>
        <v>19528.14</v>
      </c>
      <c r="C75" s="18">
        <f>SUM(C76)+C80</f>
        <v>19135.337</v>
      </c>
      <c r="D75" s="18">
        <f>SUM(D76)+D80</f>
        <v>8617.206</v>
      </c>
      <c r="E75" s="20">
        <f>SUM(D75)/B75*100</f>
        <v>44.127121169758105</v>
      </c>
      <c r="F75" s="20">
        <f>SUM(D75)/C75*100</f>
        <v>45.03294611430152</v>
      </c>
    </row>
    <row r="76" spans="1:6" s="35" customFormat="1" ht="15">
      <c r="A76" s="36" t="s">
        <v>43</v>
      </c>
      <c r="B76" s="25">
        <f>7250.968+477.6-50-228.1</f>
        <v>7450.468</v>
      </c>
      <c r="C76" s="25">
        <f>6864.164+477.601-50-228.1</f>
        <v>7063.664999999999</v>
      </c>
      <c r="D76" s="25">
        <f>3673.222-0.476+668.086+155</f>
        <v>4495.832</v>
      </c>
      <c r="E76" s="19">
        <f>SUM(D76)/B76*100</f>
        <v>60.342947583963856</v>
      </c>
      <c r="F76" s="19">
        <f>SUM(D76)/C76*100</f>
        <v>63.64729924196576</v>
      </c>
    </row>
    <row r="77" spans="1:6" s="37" customFormat="1" ht="15">
      <c r="A77" s="38" t="s">
        <v>35</v>
      </c>
      <c r="B77" s="11"/>
      <c r="C77" s="11"/>
      <c r="D77" s="11"/>
      <c r="E77" s="19"/>
      <c r="F77" s="19"/>
    </row>
    <row r="78" spans="1:6" s="37" customFormat="1" ht="15">
      <c r="A78" s="38" t="s">
        <v>36</v>
      </c>
      <c r="B78" s="11"/>
      <c r="C78" s="11"/>
      <c r="D78" s="11"/>
      <c r="E78" s="19"/>
      <c r="F78" s="19"/>
    </row>
    <row r="79" spans="1:6" s="37" customFormat="1" ht="15">
      <c r="A79" s="38" t="s">
        <v>40</v>
      </c>
      <c r="B79" s="11">
        <f>SUM(B76)-B77-B78</f>
        <v>7450.468</v>
      </c>
      <c r="C79" s="11">
        <f>SUM(C76)-C77-C78</f>
        <v>7063.664999999999</v>
      </c>
      <c r="D79" s="11">
        <f>SUM(D76)-D77-D78</f>
        <v>4495.832</v>
      </c>
      <c r="E79" s="20">
        <f aca="true" t="shared" si="2" ref="E79:E90">SUM(D79)/B79*100</f>
        <v>60.342947583963856</v>
      </c>
      <c r="F79" s="20">
        <f aca="true" t="shared" si="3" ref="F79:F90">SUM(D79)/C79*100</f>
        <v>63.64729924196576</v>
      </c>
    </row>
    <row r="80" spans="1:6" s="37" customFormat="1" ht="15">
      <c r="A80" s="36" t="s">
        <v>41</v>
      </c>
      <c r="B80" s="25">
        <f>2007.844+9864.6+205.228</f>
        <v>12077.671999999999</v>
      </c>
      <c r="C80" s="25">
        <f>205.228+2001.844+9864.6</f>
        <v>12071.672</v>
      </c>
      <c r="D80" s="25">
        <f>55.634+3915.74+150</f>
        <v>4121.374</v>
      </c>
      <c r="E80" s="20">
        <f t="shared" si="2"/>
        <v>34.12391063443352</v>
      </c>
      <c r="F80" s="20">
        <f t="shared" si="3"/>
        <v>34.140871289412104</v>
      </c>
    </row>
    <row r="81" spans="1:6" s="37" customFormat="1" ht="40.5">
      <c r="A81" s="42" t="s">
        <v>54</v>
      </c>
      <c r="B81" s="70">
        <v>23493.296</v>
      </c>
      <c r="C81" s="70">
        <v>22772.8</v>
      </c>
      <c r="D81" s="18">
        <v>18000</v>
      </c>
      <c r="E81" s="19">
        <f t="shared" si="2"/>
        <v>76.61760188949222</v>
      </c>
      <c r="F81" s="19">
        <f t="shared" si="3"/>
        <v>79.04166373919765</v>
      </c>
    </row>
    <row r="82" spans="1:11" s="46" customFormat="1" ht="15.75">
      <c r="A82" s="43" t="s">
        <v>55</v>
      </c>
      <c r="B82" s="71">
        <f>B5+B14+B23+B35+B42+B49+B56+B61+B63+B66+B68+B73+B74+B75+B81</f>
        <v>3137999.743</v>
      </c>
      <c r="C82" s="71">
        <f>C5+C14+C23+C35+C42+C49+C56+C61+C63+C66+C68+C73+C74+C75+C81</f>
        <v>2971532.4519999996</v>
      </c>
      <c r="D82" s="28">
        <f>D5+D14+D23+D35+D42+D49+D56+D61+D63+D66+D68+D73+D74+D75+D81</f>
        <v>2543927.3359999997</v>
      </c>
      <c r="E82" s="72">
        <f t="shared" si="2"/>
        <v>81.06843672230345</v>
      </c>
      <c r="F82" s="72">
        <f t="shared" si="3"/>
        <v>85.60994628504902</v>
      </c>
      <c r="G82" s="44"/>
      <c r="H82" s="44"/>
      <c r="I82" s="45"/>
      <c r="J82" s="45"/>
      <c r="K82" s="45"/>
    </row>
    <row r="83" spans="1:11" s="46" customFormat="1" ht="15.75">
      <c r="A83" s="34" t="s">
        <v>43</v>
      </c>
      <c r="B83" s="28">
        <f>B6+B15+B24+B36+B43+B50+B57+B64+B69+B76+B74</f>
        <v>2390327.492</v>
      </c>
      <c r="C83" s="28">
        <f>C6+C15+C24+C36+C43+C50+C57+C64+C69+C76+C74</f>
        <v>2245773.698</v>
      </c>
      <c r="D83" s="28">
        <f>D6+D15+D24+D36+D43+D50+D57+D64+D69+D76+D74</f>
        <v>2104258.25</v>
      </c>
      <c r="E83" s="72">
        <f t="shared" si="2"/>
        <v>88.03221554546718</v>
      </c>
      <c r="F83" s="72">
        <f t="shared" si="3"/>
        <v>93.69858823593722</v>
      </c>
      <c r="G83" s="44"/>
      <c r="H83" s="44"/>
      <c r="I83" s="45"/>
      <c r="J83" s="45"/>
      <c r="K83" s="45"/>
    </row>
    <row r="84" spans="1:6" s="48" customFormat="1" ht="15">
      <c r="A84" s="47" t="s">
        <v>35</v>
      </c>
      <c r="B84" s="22">
        <f aca="true" t="shared" si="4" ref="B84:D85">B7+B16+B25+B37+B44+B51+B77</f>
        <v>775940.6950000001</v>
      </c>
      <c r="C84" s="22">
        <f t="shared" si="4"/>
        <v>705339.566</v>
      </c>
      <c r="D84" s="22">
        <f t="shared" si="4"/>
        <v>684388.0830000001</v>
      </c>
      <c r="E84" s="19">
        <f t="shared" si="2"/>
        <v>88.20108126949057</v>
      </c>
      <c r="F84" s="19">
        <f t="shared" si="3"/>
        <v>97.02958914968909</v>
      </c>
    </row>
    <row r="85" spans="1:6" ht="15">
      <c r="A85" s="47" t="s">
        <v>36</v>
      </c>
      <c r="B85" s="22">
        <f t="shared" si="4"/>
        <v>171665.975</v>
      </c>
      <c r="C85" s="22">
        <f t="shared" si="4"/>
        <v>156175.931</v>
      </c>
      <c r="D85" s="22">
        <f t="shared" si="4"/>
        <v>150710.114</v>
      </c>
      <c r="E85" s="19">
        <f t="shared" si="2"/>
        <v>87.79265314515587</v>
      </c>
      <c r="F85" s="19">
        <f t="shared" si="3"/>
        <v>96.50021807777793</v>
      </c>
    </row>
    <row r="86" spans="1:6" ht="15">
      <c r="A86" s="47" t="s">
        <v>56</v>
      </c>
      <c r="B86" s="22">
        <f>B70+B11+B20+B29+B39+B46+B53+B58</f>
        <v>151844.921</v>
      </c>
      <c r="C86" s="22">
        <f>C70+C11+C20+C29+C39+C46+C53+C58</f>
        <v>140067.819</v>
      </c>
      <c r="D86" s="22">
        <f>D70+D11+D20+D29+D39+D46+D53+D58</f>
        <v>112455.694</v>
      </c>
      <c r="E86" s="19">
        <f t="shared" si="2"/>
        <v>74.05956897300503</v>
      </c>
      <c r="F86" s="19">
        <f t="shared" si="3"/>
        <v>80.28660316328622</v>
      </c>
    </row>
    <row r="87" spans="1:6" ht="15">
      <c r="A87" s="47" t="s">
        <v>40</v>
      </c>
      <c r="B87" s="22">
        <f>B83-B84-B85-B86</f>
        <v>1290875.9009999998</v>
      </c>
      <c r="C87" s="22">
        <f>C83-C84-C85-C86</f>
        <v>1244190.3819999998</v>
      </c>
      <c r="D87" s="22">
        <f>D83-D84-D85-D86</f>
        <v>1156704.359</v>
      </c>
      <c r="E87" s="19">
        <f t="shared" si="2"/>
        <v>89.60616261438751</v>
      </c>
      <c r="F87" s="19">
        <f t="shared" si="3"/>
        <v>92.96843760684209</v>
      </c>
    </row>
    <row r="88" spans="1:6" ht="15">
      <c r="A88" s="34" t="s">
        <v>41</v>
      </c>
      <c r="B88" s="18">
        <f>B13+B22+B41+B34+B55+B60+B62+B65+B67+B72+B80+B48</f>
        <v>721678.9550000001</v>
      </c>
      <c r="C88" s="18">
        <f>C13+C22+C41+C34+C55+C60+C62+C65+C67+C72+C80+C48</f>
        <v>701035.954</v>
      </c>
      <c r="D88" s="18">
        <f>D13+D22+D41+D34+D55+D60+D62+D65+D67+D72+D80+D48</f>
        <v>421669.086</v>
      </c>
      <c r="E88" s="19">
        <f t="shared" si="2"/>
        <v>58.42890153281524</v>
      </c>
      <c r="F88" s="19">
        <f t="shared" si="3"/>
        <v>60.14942366279833</v>
      </c>
    </row>
    <row r="89" spans="1:6" ht="15">
      <c r="A89" s="34" t="s">
        <v>57</v>
      </c>
      <c r="B89" s="18">
        <f>SUM(B81)</f>
        <v>23493.296</v>
      </c>
      <c r="C89" s="18">
        <f>SUM(C81)</f>
        <v>22772.8</v>
      </c>
      <c r="D89" s="18">
        <f>SUM(D81)</f>
        <v>18000</v>
      </c>
      <c r="E89" s="19">
        <f t="shared" si="2"/>
        <v>76.61760188949222</v>
      </c>
      <c r="F89" s="19">
        <f t="shared" si="3"/>
        <v>79.04166373919765</v>
      </c>
    </row>
    <row r="90" spans="1:6" ht="28.5">
      <c r="A90" s="34" t="s">
        <v>58</v>
      </c>
      <c r="B90" s="18">
        <f>SUM(B73)</f>
        <v>2500</v>
      </c>
      <c r="C90" s="18">
        <f>SUM(C73)</f>
        <v>1950</v>
      </c>
      <c r="D90" s="18"/>
      <c r="E90" s="19">
        <f t="shared" si="2"/>
        <v>0</v>
      </c>
      <c r="F90" s="19">
        <f t="shared" si="3"/>
        <v>0</v>
      </c>
    </row>
    <row r="93" spans="2:3" ht="15">
      <c r="B93" s="50"/>
      <c r="C93" s="50"/>
    </row>
    <row r="94" spans="2:3" ht="15">
      <c r="B94" s="50"/>
      <c r="C94" s="50"/>
    </row>
    <row r="95" spans="2:3" ht="15">
      <c r="B95" s="50"/>
      <c r="C95" s="50"/>
    </row>
  </sheetData>
  <sheetProtection/>
  <mergeCells count="7">
    <mergeCell ref="E3:E4"/>
    <mergeCell ref="F3:F4"/>
    <mergeCell ref="A1:F1"/>
    <mergeCell ref="A3:A4"/>
    <mergeCell ref="B3:B4"/>
    <mergeCell ref="C3:C4"/>
    <mergeCell ref="D3:D4"/>
  </mergeCells>
  <printOptions/>
  <pageMargins left="0.2362204724409449" right="0.1968503937007874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2016-12-02T09:15:38Z</cp:lastPrinted>
  <dcterms:created xsi:type="dcterms:W3CDTF">2015-04-07T07:35:57Z</dcterms:created>
  <dcterms:modified xsi:type="dcterms:W3CDTF">2016-12-02T09:16:13Z</dcterms:modified>
  <cp:category/>
  <cp:version/>
  <cp:contentType/>
  <cp:contentStatus/>
</cp:coreProperties>
</file>