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<sst xmlns="http://schemas.openxmlformats.org/spreadsheetml/2006/main" count="184" uniqueCount="75">
  <si>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</si>
  <si>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</si>
  <si>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</si>
  <si>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</si>
  <si>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</si>
  <si>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</si>
  <si>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</si>
  <si>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</si>
  <si>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</si>
  <si>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</si>
  <si>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</si>
  <si>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</si>
  <si>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</si>
  <si>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</si>
  <si>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</si>
  <si>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</si>
  <si>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</si>
  <si>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</si>
  <si>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</si>
  <si>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</si>
  <si>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</si>
  <si>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</si>
  <si>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</si>
  <si>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</si>
  <si>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</si>
  <si>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</si>
  <si>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</si>
  <si>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</si>
  <si>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</si>
  <si>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</si>
  <si>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</si>
  <si>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</si>
  <si>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</si>
  <si>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</si>
  <si>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</si>
  <si>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</si>
  <si>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</si>
  <si>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</si>
  <si>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</si>
  <si>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</si>
  <si>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</si>
  <si>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</si>
  <si>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</si>
  <si>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</si>
  <si>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</si>
  <si>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</si>
  <si>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</si>
  <si>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</si>
  <si>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</si>
  <si>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</si>
  <si>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</si>
  <si>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</si>
  <si>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</si>
  <si>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</si>
  <si>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</si>
  <si>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</si>
  <si>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</si>
  <si>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</si>
  <si>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</si>
  <si>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</si>
  <si>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</si>
  <si>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</si>
  <si>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</si>
  <si>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</si>
  <si>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</si>
  <si>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</si>
  <si>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</si>
  <si>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</si>
  <si>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</si>
  <si>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</si>
  <si>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</si>
  <si>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План на січень-вересень, з урахуванням змін тис. грн.</t>
  </si>
  <si>
    <t xml:space="preserve">План на январь-сентябрь с учетом изменений,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</si>
  <si>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23 сентября </t>
    </r>
    <r>
      <rPr>
        <sz val="11"/>
        <rFont val="Times New Roman"/>
        <family val="1"/>
      </rPr>
      <t>тыс. грн.</t>
    </r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</si>
  <si>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23 вересня </t>
    </r>
    <r>
      <rPr>
        <sz val="11"/>
        <rFont val="Times New Roman"/>
        <family val="1"/>
      </rPr>
      <t xml:space="preserve">тис. грн.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</si>
</sst>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Fill="1" applyBorder="1" applyAlignment="1">
      <alignment horizontal="right" vertical="center" wrapText="1"/>
    </xf>
    <xf numFmtId="165" fontId="11" fillId="0" borderId="10" xfId="0" applyNumberFormat="1" applyFont="1" applyFill="1" applyBorder="1" applyAlignment="1">
      <alignment horizontal="right" wrapText="1"/>
    </xf>
    <xf numFmtId="165" fontId="10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xSplit="1" ySplit="4" topLeftCell="B7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1" sqref="E81:F81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0" t="s">
        <v>69</v>
      </c>
      <c r="B1" s="70"/>
      <c r="C1" s="70"/>
      <c r="D1" s="70"/>
      <c r="E1" s="70"/>
      <c r="F1" s="70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1"/>
      <c r="B3" s="71" t="s">
        <v>64</v>
      </c>
      <c r="C3" s="71" t="s">
        <v>71</v>
      </c>
      <c r="D3" s="72" t="s">
        <v>74</v>
      </c>
      <c r="E3" s="71" t="s">
        <v>65</v>
      </c>
      <c r="F3" s="71" t="s">
        <v>15</v>
      </c>
    </row>
    <row r="4" spans="1:6" s="1" customFormat="1" ht="86.25" customHeight="1">
      <c r="A4" s="71"/>
      <c r="B4" s="71"/>
      <c r="C4" s="71"/>
      <c r="D4" s="72"/>
      <c r="E4" s="71"/>
      <c r="F4" s="71"/>
    </row>
    <row r="5" spans="1:6" s="2" customFormat="1" ht="16.5" customHeight="1">
      <c r="A5" s="17" t="s">
        <v>3</v>
      </c>
      <c r="B5" s="18">
        <f>B6+B13</f>
        <v>794074.845</v>
      </c>
      <c r="C5" s="18">
        <f>C6+C13</f>
        <v>595465.203</v>
      </c>
      <c r="D5" s="18">
        <f>D6+D13</f>
        <v>479515.93464</v>
      </c>
      <c r="E5" s="19">
        <f aca="true" t="shared" si="0" ref="E5:E36">SUM(D5)/B5*100</f>
        <v>60.3867428441207</v>
      </c>
      <c r="F5" s="19">
        <f>SUM(D5)/C5*100</f>
        <v>80.52795230085007</v>
      </c>
    </row>
    <row r="6" spans="1:6" s="14" customFormat="1" ht="16.5" customHeight="1">
      <c r="A6" s="30" t="s">
        <v>32</v>
      </c>
      <c r="B6" s="25">
        <v>731213.543</v>
      </c>
      <c r="C6" s="25">
        <v>542258.372</v>
      </c>
      <c r="D6" s="68">
        <v>455037.87139</v>
      </c>
      <c r="E6" s="20">
        <f t="shared" si="0"/>
        <v>62.23050376270179</v>
      </c>
      <c r="F6" s="20">
        <f>SUM(D6)/C6*100</f>
        <v>83.9153242967358</v>
      </c>
    </row>
    <row r="7" spans="1:6" s="3" customFormat="1" ht="14.25" customHeight="1">
      <c r="A7" s="12" t="s">
        <v>1</v>
      </c>
      <c r="B7" s="11">
        <v>417764.57</v>
      </c>
      <c r="C7" s="11">
        <v>308194.604</v>
      </c>
      <c r="D7" s="11">
        <v>276293.504</v>
      </c>
      <c r="E7" s="20">
        <f t="shared" si="0"/>
        <v>66.13617425718988</v>
      </c>
      <c r="F7" s="20">
        <f aca="true" t="shared" si="1" ref="F7:F73">SUM(D7)/C7*100</f>
        <v>89.64904005911798</v>
      </c>
    </row>
    <row r="8" spans="1:6" s="3" customFormat="1" ht="15">
      <c r="A8" s="12" t="s">
        <v>27</v>
      </c>
      <c r="B8" s="11">
        <v>91908.273</v>
      </c>
      <c r="C8" s="11">
        <v>67751.464</v>
      </c>
      <c r="D8" s="11">
        <v>61357.13</v>
      </c>
      <c r="E8" s="20">
        <f t="shared" si="0"/>
        <v>66.75909360194375</v>
      </c>
      <c r="F8" s="20">
        <f t="shared" si="1"/>
        <v>90.56207257750178</v>
      </c>
    </row>
    <row r="9" spans="1:6" s="3" customFormat="1" ht="15">
      <c r="A9" s="12" t="s">
        <v>4</v>
      </c>
      <c r="B9" s="11">
        <v>172.659</v>
      </c>
      <c r="C9" s="11">
        <v>163.735</v>
      </c>
      <c r="D9" s="11">
        <v>25.026</v>
      </c>
      <c r="E9" s="20">
        <f t="shared" si="0"/>
        <v>14.494465970496758</v>
      </c>
      <c r="F9" s="20">
        <f t="shared" si="1"/>
        <v>15.284453537728645</v>
      </c>
    </row>
    <row r="10" spans="1:6" s="3" customFormat="1" ht="15">
      <c r="A10" s="12" t="s">
        <v>5</v>
      </c>
      <c r="B10" s="11">
        <v>49370.159</v>
      </c>
      <c r="C10" s="11">
        <v>31979.281</v>
      </c>
      <c r="D10" s="11">
        <v>26505.15134</v>
      </c>
      <c r="E10" s="20">
        <f t="shared" si="0"/>
        <v>53.68658290122177</v>
      </c>
      <c r="F10" s="20">
        <f t="shared" si="1"/>
        <v>82.88226161182298</v>
      </c>
    </row>
    <row r="11" spans="1:6" s="3" customFormat="1" ht="15">
      <c r="A11" s="12" t="s">
        <v>29</v>
      </c>
      <c r="B11" s="11">
        <v>95933.928</v>
      </c>
      <c r="C11" s="11">
        <v>68301.86</v>
      </c>
      <c r="D11" s="11">
        <v>45515.8123</v>
      </c>
      <c r="E11" s="20">
        <f t="shared" si="0"/>
        <v>47.4449584718349</v>
      </c>
      <c r="F11" s="20">
        <f t="shared" si="1"/>
        <v>66.63919884465811</v>
      </c>
    </row>
    <row r="12" spans="1:6" s="3" customFormat="1" ht="15">
      <c r="A12" s="12" t="s">
        <v>13</v>
      </c>
      <c r="B12" s="11">
        <f>SUM(B6)-B7-B8-B9-B10-B11</f>
        <v>76063.95399999993</v>
      </c>
      <c r="C12" s="11">
        <f>SUM(C6)-C7-C8-C9-C10-C11</f>
        <v>65867.428</v>
      </c>
      <c r="D12" s="11">
        <f>SUM(D6)-D7-D8-D9-D10-D11</f>
        <v>45341.24774999997</v>
      </c>
      <c r="E12" s="20">
        <f t="shared" si="0"/>
        <v>59.609375223907</v>
      </c>
      <c r="F12" s="20">
        <f t="shared" si="1"/>
        <v>68.83713107789782</v>
      </c>
    </row>
    <row r="13" spans="1:6" s="3" customFormat="1" ht="15">
      <c r="A13" s="30" t="s">
        <v>14</v>
      </c>
      <c r="B13" s="25">
        <v>62861.302</v>
      </c>
      <c r="C13" s="25">
        <v>53206.831</v>
      </c>
      <c r="D13" s="25">
        <v>24478.06325</v>
      </c>
      <c r="E13" s="20">
        <f t="shared" si="0"/>
        <v>38.93979677671964</v>
      </c>
      <c r="F13" s="20">
        <f t="shared" si="1"/>
        <v>46.005489877794076</v>
      </c>
    </row>
    <row r="14" spans="1:6" s="2" customFormat="1" ht="14.25">
      <c r="A14" s="17" t="s">
        <v>6</v>
      </c>
      <c r="B14" s="18">
        <f>B15+B22</f>
        <v>410210.705</v>
      </c>
      <c r="C14" s="18">
        <f>C15+C22</f>
        <v>300883.914</v>
      </c>
      <c r="D14" s="18">
        <f>D15+D22</f>
        <v>278466.69349</v>
      </c>
      <c r="E14" s="19">
        <f t="shared" si="0"/>
        <v>67.88381924113853</v>
      </c>
      <c r="F14" s="19">
        <f t="shared" si="1"/>
        <v>92.54954503483359</v>
      </c>
    </row>
    <row r="15" spans="1:6" s="14" customFormat="1" ht="15">
      <c r="A15" s="30" t="s">
        <v>31</v>
      </c>
      <c r="B15" s="25">
        <f>25271+356704.31</f>
        <v>381975.31</v>
      </c>
      <c r="C15" s="25">
        <f>18943.1+264850.419</f>
        <v>283793.519</v>
      </c>
      <c r="D15" s="25">
        <f>249584.447+18943.1</f>
        <v>268527.54699999996</v>
      </c>
      <c r="E15" s="20">
        <f t="shared" si="0"/>
        <v>70.29971308878575</v>
      </c>
      <c r="F15" s="20">
        <f>SUM(D15)/C15*100</f>
        <v>94.6207467831568</v>
      </c>
    </row>
    <row r="16" spans="1:6" s="3" customFormat="1" ht="15">
      <c r="A16" s="12" t="s">
        <v>1</v>
      </c>
      <c r="B16" s="11">
        <v>222455.962</v>
      </c>
      <c r="C16" s="11">
        <v>165226.336</v>
      </c>
      <c r="D16" s="11">
        <v>161822.22501</v>
      </c>
      <c r="E16" s="20">
        <f t="shared" si="0"/>
        <v>72.74348754473931</v>
      </c>
      <c r="F16" s="20">
        <f t="shared" si="1"/>
        <v>97.93972857329474</v>
      </c>
    </row>
    <row r="17" spans="1:6" s="3" customFormat="1" ht="15">
      <c r="A17" s="12" t="s">
        <v>27</v>
      </c>
      <c r="B17" s="11">
        <v>48789.04</v>
      </c>
      <c r="C17" s="11">
        <v>36285.202</v>
      </c>
      <c r="D17" s="11">
        <v>35126.64138</v>
      </c>
      <c r="E17" s="20">
        <f t="shared" si="0"/>
        <v>71.9969923163071</v>
      </c>
      <c r="F17" s="20">
        <f t="shared" si="1"/>
        <v>96.80707132345579</v>
      </c>
    </row>
    <row r="18" spans="1:6" s="3" customFormat="1" ht="15">
      <c r="A18" s="12" t="s">
        <v>4</v>
      </c>
      <c r="B18" s="11">
        <v>18610.896</v>
      </c>
      <c r="C18" s="11">
        <v>14005.12</v>
      </c>
      <c r="D18" s="11">
        <v>13639.14473</v>
      </c>
      <c r="E18" s="20">
        <f t="shared" si="0"/>
        <v>73.28580381084285</v>
      </c>
      <c r="F18" s="20">
        <f t="shared" si="1"/>
        <v>97.38684659610199</v>
      </c>
    </row>
    <row r="19" spans="1:6" s="3" customFormat="1" ht="15">
      <c r="A19" s="12" t="s">
        <v>5</v>
      </c>
      <c r="B19" s="11">
        <v>6975.394</v>
      </c>
      <c r="C19" s="11">
        <v>5533.042</v>
      </c>
      <c r="D19" s="11">
        <v>4772.61192</v>
      </c>
      <c r="E19" s="20">
        <f t="shared" si="0"/>
        <v>68.42067874588876</v>
      </c>
      <c r="F19" s="20">
        <f t="shared" si="1"/>
        <v>86.25656411066463</v>
      </c>
    </row>
    <row r="20" spans="1:6" s="3" customFormat="1" ht="15">
      <c r="A20" s="12" t="s">
        <v>29</v>
      </c>
      <c r="B20" s="11">
        <v>36131.055</v>
      </c>
      <c r="C20" s="11">
        <v>25006.882</v>
      </c>
      <c r="D20" s="11">
        <v>18617.73376</v>
      </c>
      <c r="E20" s="20">
        <f t="shared" si="0"/>
        <v>51.528342474361736</v>
      </c>
      <c r="F20" s="20">
        <f t="shared" si="1"/>
        <v>74.45044032278794</v>
      </c>
    </row>
    <row r="21" spans="1:6" s="3" customFormat="1" ht="15">
      <c r="A21" s="51" t="s">
        <v>13</v>
      </c>
      <c r="B21" s="11">
        <f>SUM(B15)-B16-B17-B18-B19-B20</f>
        <v>49012.96299999998</v>
      </c>
      <c r="C21" s="11">
        <f>SUM(C15)-C16-C17-C18-C19-C20</f>
        <v>37736.936999999976</v>
      </c>
      <c r="D21" s="11">
        <f>SUM(D15)-D16-D17-D18-D19-D20</f>
        <v>34549.19019999997</v>
      </c>
      <c r="E21" s="20">
        <f t="shared" si="0"/>
        <v>70.4899032527374</v>
      </c>
      <c r="F21" s="20">
        <f t="shared" si="1"/>
        <v>91.55271451946402</v>
      </c>
    </row>
    <row r="22" spans="1:6" s="3" customFormat="1" ht="15">
      <c r="A22" s="52" t="s">
        <v>14</v>
      </c>
      <c r="B22" s="25">
        <v>28235.395</v>
      </c>
      <c r="C22" s="25">
        <v>17090.395</v>
      </c>
      <c r="D22" s="25">
        <v>9939.14649</v>
      </c>
      <c r="E22" s="20">
        <f t="shared" si="0"/>
        <v>35.201018048445924</v>
      </c>
      <c r="F22" s="20">
        <f t="shared" si="1"/>
        <v>58.15632985662413</v>
      </c>
    </row>
    <row r="23" spans="1:6" s="2" customFormat="1" ht="28.5">
      <c r="A23" s="17" t="s">
        <v>26</v>
      </c>
      <c r="B23" s="18">
        <f>B24+B34</f>
        <v>711482.983</v>
      </c>
      <c r="C23" s="18">
        <f>C24+C34</f>
        <v>559894.045</v>
      </c>
      <c r="D23" s="18">
        <f>D24+D34</f>
        <v>551361.6730000001</v>
      </c>
      <c r="E23" s="19">
        <f t="shared" si="0"/>
        <v>77.49470980671369</v>
      </c>
      <c r="F23" s="19">
        <f t="shared" si="1"/>
        <v>98.4760738078577</v>
      </c>
    </row>
    <row r="24" spans="1:6" s="14" customFormat="1" ht="15">
      <c r="A24" s="30" t="s">
        <v>31</v>
      </c>
      <c r="B24" s="25">
        <v>704889.564</v>
      </c>
      <c r="C24" s="25">
        <v>555575.626</v>
      </c>
      <c r="D24" s="25">
        <v>549689.947</v>
      </c>
      <c r="E24" s="20">
        <f t="shared" si="0"/>
        <v>77.98242094558802</v>
      </c>
      <c r="F24" s="20">
        <f>SUM(D24)/C24*100</f>
        <v>98.94061605215201</v>
      </c>
    </row>
    <row r="25" spans="1:6" s="3" customFormat="1" ht="15">
      <c r="A25" s="12" t="s">
        <v>1</v>
      </c>
      <c r="B25" s="11">
        <v>15453.313</v>
      </c>
      <c r="C25" s="11">
        <v>11504.729</v>
      </c>
      <c r="D25" s="11">
        <v>11146.979</v>
      </c>
      <c r="E25" s="20">
        <f t="shared" si="0"/>
        <v>72.1332635920854</v>
      </c>
      <c r="F25" s="20">
        <f t="shared" si="1"/>
        <v>96.8904091526189</v>
      </c>
    </row>
    <row r="26" spans="1:6" s="3" customFormat="1" ht="15">
      <c r="A26" s="12" t="s">
        <v>27</v>
      </c>
      <c r="B26" s="11">
        <v>3363.614</v>
      </c>
      <c r="C26" s="11">
        <v>2500.347</v>
      </c>
      <c r="D26" s="11">
        <v>2422.692</v>
      </c>
      <c r="E26" s="20">
        <f t="shared" si="0"/>
        <v>72.02645725698609</v>
      </c>
      <c r="F26" s="20">
        <f t="shared" si="1"/>
        <v>96.89423108072599</v>
      </c>
    </row>
    <row r="27" spans="1:6" s="3" customFormat="1" ht="15">
      <c r="A27" s="12" t="s">
        <v>4</v>
      </c>
      <c r="B27" s="11">
        <v>81.57</v>
      </c>
      <c r="C27" s="11">
        <v>64.5</v>
      </c>
      <c r="D27" s="11">
        <v>63.799</v>
      </c>
      <c r="E27" s="20">
        <f t="shared" si="0"/>
        <v>78.21380409464265</v>
      </c>
      <c r="F27" s="20">
        <f t="shared" si="1"/>
        <v>98.91317829457364</v>
      </c>
    </row>
    <row r="28" spans="1:6" s="3" customFormat="1" ht="15">
      <c r="A28" s="12" t="s">
        <v>5</v>
      </c>
      <c r="B28" s="11">
        <v>818.527</v>
      </c>
      <c r="C28" s="11">
        <v>334.961</v>
      </c>
      <c r="D28" s="11">
        <v>203.428</v>
      </c>
      <c r="E28" s="20">
        <f t="shared" si="0"/>
        <v>24.852937044227005</v>
      </c>
      <c r="F28" s="20">
        <f t="shared" si="1"/>
        <v>60.73184639405781</v>
      </c>
    </row>
    <row r="29" spans="1:6" s="3" customFormat="1" ht="15">
      <c r="A29" s="12" t="s">
        <v>29</v>
      </c>
      <c r="B29" s="11">
        <v>1309.543</v>
      </c>
      <c r="C29" s="11">
        <v>840.397</v>
      </c>
      <c r="D29" s="11">
        <v>660.855</v>
      </c>
      <c r="E29" s="20">
        <f t="shared" si="0"/>
        <v>50.464551374028964</v>
      </c>
      <c r="F29" s="20">
        <f t="shared" si="1"/>
        <v>78.6360493909426</v>
      </c>
    </row>
    <row r="30" spans="1:6" s="3" customFormat="1" ht="15">
      <c r="A30" s="12" t="s">
        <v>13</v>
      </c>
      <c r="B30" s="11">
        <f>SUM(B24)-B25-B26-B27-B28-B29</f>
        <v>683862.9970000002</v>
      </c>
      <c r="C30" s="11">
        <f>SUM(C24)-C25-C26-C27-C28-C29</f>
        <v>540330.692</v>
      </c>
      <c r="D30" s="11">
        <f>SUM(D24)-D25-D26-D27-D28-D29</f>
        <v>535192.194</v>
      </c>
      <c r="E30" s="20">
        <f t="shared" si="0"/>
        <v>78.26014806296061</v>
      </c>
      <c r="F30" s="20">
        <f t="shared" si="1"/>
        <v>99.04900867633853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519217.862</v>
      </c>
      <c r="D31" s="11">
        <f>SUM(D32:D33)</f>
        <v>518676.30700000003</v>
      </c>
      <c r="E31" s="20">
        <f t="shared" si="0"/>
        <v>78.6430843385916</v>
      </c>
      <c r="F31" s="20">
        <f>SUM(D31)/C31*100</f>
        <v>99.89569792573893</v>
      </c>
    </row>
    <row r="32" spans="1:6" s="3" customFormat="1" ht="30">
      <c r="A32" s="13" t="s">
        <v>22</v>
      </c>
      <c r="B32" s="11">
        <v>425980</v>
      </c>
      <c r="C32" s="11">
        <v>333781.129</v>
      </c>
      <c r="D32" s="67">
        <v>333781.129</v>
      </c>
      <c r="E32" s="20">
        <f t="shared" si="0"/>
        <v>78.35605638762384</v>
      </c>
      <c r="F32" s="20">
        <f>SUM(D32)/C32*100</f>
        <v>100</v>
      </c>
    </row>
    <row r="33" spans="1:6" s="3" customFormat="1" ht="15">
      <c r="A33" s="13" t="s">
        <v>19</v>
      </c>
      <c r="B33" s="11">
        <v>233552</v>
      </c>
      <c r="C33" s="11">
        <v>185436.733</v>
      </c>
      <c r="D33" s="11">
        <v>184895.178</v>
      </c>
      <c r="E33" s="20">
        <f t="shared" si="0"/>
        <v>79.16660015756662</v>
      </c>
      <c r="F33" s="20">
        <f>SUM(D33)/C33*100</f>
        <v>99.70795699900515</v>
      </c>
    </row>
    <row r="34" spans="1:6" s="3" customFormat="1" ht="15">
      <c r="A34" s="30" t="s">
        <v>14</v>
      </c>
      <c r="B34" s="25">
        <v>6593.419</v>
      </c>
      <c r="C34" s="25">
        <v>4318.419</v>
      </c>
      <c r="D34" s="25">
        <f>1637.47+34.256</f>
        <v>1671.726</v>
      </c>
      <c r="E34" s="20">
        <f t="shared" si="0"/>
        <v>25.354463291351575</v>
      </c>
      <c r="F34" s="20">
        <f>SUM(D34)/C34*100</f>
        <v>38.71152845520548</v>
      </c>
    </row>
    <row r="35" spans="1:6" s="2" customFormat="1" ht="14.25">
      <c r="A35" s="17" t="s">
        <v>7</v>
      </c>
      <c r="B35" s="18">
        <f>B36+B41</f>
        <v>108464.878</v>
      </c>
      <c r="C35" s="18">
        <f>C36+C41</f>
        <v>76874.775</v>
      </c>
      <c r="D35" s="18">
        <f>D36+D41</f>
        <v>64871.31523</v>
      </c>
      <c r="E35" s="19">
        <f t="shared" si="0"/>
        <v>59.808590970802555</v>
      </c>
      <c r="F35" s="19">
        <f>SUM(D35)/C35*100</f>
        <v>84.38569768822089</v>
      </c>
    </row>
    <row r="36" spans="1:6" s="14" customFormat="1" ht="15">
      <c r="A36" s="30" t="s">
        <v>31</v>
      </c>
      <c r="B36" s="25">
        <v>88524.04</v>
      </c>
      <c r="C36" s="25">
        <v>64611.507</v>
      </c>
      <c r="D36" s="25">
        <v>57548.05923</v>
      </c>
      <c r="E36" s="20">
        <f t="shared" si="0"/>
        <v>65.00839684903671</v>
      </c>
      <c r="F36" s="20">
        <f t="shared" si="1"/>
        <v>89.06781764121367</v>
      </c>
    </row>
    <row r="37" spans="1:6" s="3" customFormat="1" ht="15">
      <c r="A37" s="12" t="s">
        <v>1</v>
      </c>
      <c r="B37" s="11">
        <v>40713.289</v>
      </c>
      <c r="C37" s="11">
        <v>30099.354</v>
      </c>
      <c r="D37" s="11">
        <v>26848.92418</v>
      </c>
      <c r="E37" s="20">
        <f aca="true" t="shared" si="2" ref="E37:E68">SUM(D37)/B37*100</f>
        <v>65.94634046883317</v>
      </c>
      <c r="F37" s="20">
        <f>SUM(D37)/C37*100</f>
        <v>89.20099806793196</v>
      </c>
    </row>
    <row r="38" spans="1:6" s="3" customFormat="1" ht="15">
      <c r="A38" s="12" t="s">
        <v>27</v>
      </c>
      <c r="B38" s="11">
        <v>8956.923</v>
      </c>
      <c r="C38" s="11">
        <v>6628.083</v>
      </c>
      <c r="D38" s="11">
        <v>5923.063</v>
      </c>
      <c r="E38" s="20">
        <f t="shared" si="2"/>
        <v>66.12832330924358</v>
      </c>
      <c r="F38" s="20">
        <f t="shared" si="1"/>
        <v>89.3631386329954</v>
      </c>
    </row>
    <row r="39" spans="1:6" s="3" customFormat="1" ht="15">
      <c r="A39" s="12" t="s">
        <v>29</v>
      </c>
      <c r="B39" s="11">
        <v>6464.382</v>
      </c>
      <c r="C39" s="11">
        <v>3519.926</v>
      </c>
      <c r="D39" s="11">
        <v>3203.87763</v>
      </c>
      <c r="E39" s="20">
        <f t="shared" si="2"/>
        <v>49.562009639900616</v>
      </c>
      <c r="F39" s="20">
        <f t="shared" si="1"/>
        <v>91.02116436538724</v>
      </c>
    </row>
    <row r="40" spans="1:6" s="3" customFormat="1" ht="15">
      <c r="A40" s="12" t="s">
        <v>13</v>
      </c>
      <c r="B40" s="11">
        <f>SUM(B36)-B37-B38-B39</f>
        <v>32389.445999999996</v>
      </c>
      <c r="C40" s="11">
        <f>SUM(C36)-C37-C38-C39</f>
        <v>24364.144</v>
      </c>
      <c r="D40" s="11">
        <f>SUM(D36)-D37-D38-D39</f>
        <v>21572.194419999996</v>
      </c>
      <c r="E40" s="20">
        <f t="shared" si="2"/>
        <v>66.60254213671946</v>
      </c>
      <c r="F40" s="20">
        <f t="shared" si="1"/>
        <v>88.54074421822493</v>
      </c>
    </row>
    <row r="41" spans="1:6" s="3" customFormat="1" ht="15">
      <c r="A41" s="30" t="s">
        <v>14</v>
      </c>
      <c r="B41" s="25">
        <v>19940.838</v>
      </c>
      <c r="C41" s="25">
        <v>12263.268</v>
      </c>
      <c r="D41" s="25">
        <v>7323.256</v>
      </c>
      <c r="E41" s="20">
        <f t="shared" si="2"/>
        <v>36.72491597394252</v>
      </c>
      <c r="F41" s="20">
        <f t="shared" si="1"/>
        <v>59.71700202588739</v>
      </c>
    </row>
    <row r="42" spans="1:6" s="2" customFormat="1" ht="14.25">
      <c r="A42" s="17" t="s">
        <v>8</v>
      </c>
      <c r="B42" s="18">
        <f>B43+B48</f>
        <v>70189.194</v>
      </c>
      <c r="C42" s="18">
        <f>C43+C48</f>
        <v>50931.020000000004</v>
      </c>
      <c r="D42" s="18">
        <f>D43+D48</f>
        <v>39736.266390000004</v>
      </c>
      <c r="E42" s="19">
        <f t="shared" si="2"/>
        <v>56.61308262066665</v>
      </c>
      <c r="F42" s="19">
        <f t="shared" si="1"/>
        <v>78.01977339154017</v>
      </c>
    </row>
    <row r="43" spans="1:6" s="14" customFormat="1" ht="15">
      <c r="A43" s="30" t="s">
        <v>31</v>
      </c>
      <c r="B43" s="25">
        <v>53051.657</v>
      </c>
      <c r="C43" s="25">
        <v>39767.927</v>
      </c>
      <c r="D43" s="25">
        <v>35003.49025</v>
      </c>
      <c r="E43" s="20">
        <f t="shared" si="2"/>
        <v>65.98001312192756</v>
      </c>
      <c r="F43" s="20">
        <f t="shared" si="1"/>
        <v>88.01939877328783</v>
      </c>
    </row>
    <row r="44" spans="1:6" s="3" customFormat="1" ht="15">
      <c r="A44" s="12" t="s">
        <v>1</v>
      </c>
      <c r="B44" s="11">
        <v>24821.078</v>
      </c>
      <c r="C44" s="11">
        <v>18542.019</v>
      </c>
      <c r="D44" s="11">
        <v>16788.98325</v>
      </c>
      <c r="E44" s="20">
        <f t="shared" si="2"/>
        <v>67.6400245388214</v>
      </c>
      <c r="F44" s="20">
        <f>SUM(D44)/C44*100</f>
        <v>90.54560482329353</v>
      </c>
    </row>
    <row r="45" spans="1:6" s="3" customFormat="1" ht="15">
      <c r="A45" s="12" t="s">
        <v>27</v>
      </c>
      <c r="B45" s="11">
        <v>5460.879</v>
      </c>
      <c r="C45" s="11">
        <v>4083.793</v>
      </c>
      <c r="D45" s="11">
        <v>3685.29036</v>
      </c>
      <c r="E45" s="20">
        <f t="shared" si="2"/>
        <v>67.4852960484933</v>
      </c>
      <c r="F45" s="20">
        <f t="shared" si="1"/>
        <v>90.24185016233682</v>
      </c>
    </row>
    <row r="46" spans="1:6" s="3" customFormat="1" ht="15">
      <c r="A46" s="12" t="s">
        <v>29</v>
      </c>
      <c r="B46" s="11">
        <v>4194.121</v>
      </c>
      <c r="C46" s="11">
        <v>2275.615</v>
      </c>
      <c r="D46" s="11">
        <v>2006.86679</v>
      </c>
      <c r="E46" s="20">
        <f t="shared" si="2"/>
        <v>47.849520555081746</v>
      </c>
      <c r="F46" s="20">
        <f t="shared" si="1"/>
        <v>88.19008443871218</v>
      </c>
    </row>
    <row r="47" spans="1:6" s="3" customFormat="1" ht="15">
      <c r="A47" s="12" t="s">
        <v>13</v>
      </c>
      <c r="B47" s="11">
        <f>SUM(B43)-B44-B45-B46</f>
        <v>18575.578999999998</v>
      </c>
      <c r="C47" s="11">
        <f>SUM(C43)-C44-C45-C46</f>
        <v>14866.500000000002</v>
      </c>
      <c r="D47" s="11">
        <f>SUM(D43)-D44-D45-D46</f>
        <v>12522.349850000002</v>
      </c>
      <c r="E47" s="20">
        <f t="shared" si="2"/>
        <v>67.41297189175101</v>
      </c>
      <c r="F47" s="20">
        <f t="shared" si="1"/>
        <v>84.2319971075909</v>
      </c>
    </row>
    <row r="48" spans="1:6" s="3" customFormat="1" ht="15">
      <c r="A48" s="30" t="s">
        <v>14</v>
      </c>
      <c r="B48" s="25">
        <v>17137.537</v>
      </c>
      <c r="C48" s="25">
        <v>11163.093</v>
      </c>
      <c r="D48" s="25">
        <v>4732.77614</v>
      </c>
      <c r="E48" s="20">
        <f t="shared" si="2"/>
        <v>27.616431345997967</v>
      </c>
      <c r="F48" s="20">
        <f t="shared" si="1"/>
        <v>42.396638100211106</v>
      </c>
    </row>
    <row r="49" spans="1:6" s="3" customFormat="1" ht="14.25">
      <c r="A49" s="17" t="s">
        <v>0</v>
      </c>
      <c r="B49" s="18">
        <f>B50+B55</f>
        <v>96832.565</v>
      </c>
      <c r="C49" s="18">
        <f>C50+C55</f>
        <v>70711.558</v>
      </c>
      <c r="D49" s="18">
        <f>D50+D55</f>
        <v>58925.26496</v>
      </c>
      <c r="E49" s="19">
        <f t="shared" si="2"/>
        <v>60.85273581258536</v>
      </c>
      <c r="F49" s="19">
        <f t="shared" si="1"/>
        <v>83.33187194093502</v>
      </c>
    </row>
    <row r="50" spans="1:6" s="3" customFormat="1" ht="15">
      <c r="A50" s="30" t="s">
        <v>31</v>
      </c>
      <c r="B50" s="25">
        <v>86715.965</v>
      </c>
      <c r="C50" s="25">
        <v>62197.758</v>
      </c>
      <c r="D50" s="25">
        <v>55722.87896</v>
      </c>
      <c r="E50" s="20">
        <f t="shared" si="2"/>
        <v>64.25907727602409</v>
      </c>
      <c r="F50" s="20">
        <f t="shared" si="1"/>
        <v>89.5898513898202</v>
      </c>
    </row>
    <row r="51" spans="1:6" s="3" customFormat="1" ht="15">
      <c r="A51" s="12" t="s">
        <v>1</v>
      </c>
      <c r="B51" s="11">
        <v>53800.3</v>
      </c>
      <c r="C51" s="11">
        <v>38592.035</v>
      </c>
      <c r="D51" s="11">
        <v>35806.66071</v>
      </c>
      <c r="E51" s="20">
        <f t="shared" si="2"/>
        <v>66.55476030802802</v>
      </c>
      <c r="F51" s="20">
        <f>SUM(D51)/C51*100</f>
        <v>92.78251512261531</v>
      </c>
    </row>
    <row r="52" spans="1:6" s="3" customFormat="1" ht="15">
      <c r="A52" s="12" t="s">
        <v>27</v>
      </c>
      <c r="B52" s="11">
        <v>11900.443</v>
      </c>
      <c r="C52" s="11">
        <v>8534.022</v>
      </c>
      <c r="D52" s="11">
        <v>7836.76429</v>
      </c>
      <c r="E52" s="20">
        <f t="shared" si="2"/>
        <v>65.85271060917648</v>
      </c>
      <c r="F52" s="20">
        <f t="shared" si="1"/>
        <v>91.82967058205381</v>
      </c>
    </row>
    <row r="53" spans="1:6" s="3" customFormat="1" ht="15">
      <c r="A53" s="12" t="s">
        <v>29</v>
      </c>
      <c r="B53" s="11">
        <v>4798.274</v>
      </c>
      <c r="C53" s="11">
        <v>2541.476</v>
      </c>
      <c r="D53" s="11">
        <v>2412.98991</v>
      </c>
      <c r="E53" s="20">
        <f t="shared" si="2"/>
        <v>50.288706105570455</v>
      </c>
      <c r="F53" s="20">
        <f t="shared" si="1"/>
        <v>94.94443032316653</v>
      </c>
    </row>
    <row r="54" spans="1:6" s="3" customFormat="1" ht="15">
      <c r="A54" s="12" t="s">
        <v>13</v>
      </c>
      <c r="B54" s="11">
        <f>SUM(B50)-B51-B52-B53</f>
        <v>16216.947999999993</v>
      </c>
      <c r="C54" s="11">
        <f>SUM(C50)-C51-C52-C53</f>
        <v>12530.224999999997</v>
      </c>
      <c r="D54" s="11">
        <f>SUM(D50)-D51-D52-D53</f>
        <v>9666.464050000006</v>
      </c>
      <c r="E54" s="20">
        <f t="shared" si="2"/>
        <v>59.60717176869538</v>
      </c>
      <c r="F54" s="20">
        <f t="shared" si="1"/>
        <v>77.14517536596517</v>
      </c>
    </row>
    <row r="55" spans="1:6" s="3" customFormat="1" ht="15">
      <c r="A55" s="30" t="s">
        <v>14</v>
      </c>
      <c r="B55" s="25">
        <v>10116.6</v>
      </c>
      <c r="C55" s="25">
        <v>8513.8</v>
      </c>
      <c r="D55" s="25">
        <v>3202.386</v>
      </c>
      <c r="E55" s="20">
        <f t="shared" si="2"/>
        <v>31.654765435027578</v>
      </c>
      <c r="F55" s="20">
        <f t="shared" si="1"/>
        <v>37.61406187601307</v>
      </c>
    </row>
    <row r="56" spans="1:6" s="3" customFormat="1" ht="14.25" customHeight="1">
      <c r="A56" s="21" t="s">
        <v>9</v>
      </c>
      <c r="B56" s="22">
        <f>B57+B60</f>
        <v>423728.731</v>
      </c>
      <c r="C56" s="22">
        <f>C57+C60</f>
        <v>316389.323</v>
      </c>
      <c r="D56" s="69">
        <f>D57+D60</f>
        <v>159370.98638</v>
      </c>
      <c r="E56" s="19">
        <f t="shared" si="2"/>
        <v>37.61156011391636</v>
      </c>
      <c r="F56" s="19">
        <f t="shared" si="1"/>
        <v>50.37179664245497</v>
      </c>
    </row>
    <row r="57" spans="1:6" s="3" customFormat="1" ht="14.25" customHeight="1">
      <c r="A57" s="30" t="s">
        <v>31</v>
      </c>
      <c r="B57" s="25">
        <v>203593.399</v>
      </c>
      <c r="C57" s="25">
        <v>154125.999</v>
      </c>
      <c r="D57" s="25">
        <v>107901.86455</v>
      </c>
      <c r="E57" s="20">
        <f t="shared" si="2"/>
        <v>52.99870481066039</v>
      </c>
      <c r="F57" s="20">
        <f t="shared" si="1"/>
        <v>70.0088662847856</v>
      </c>
    </row>
    <row r="58" spans="1:6" s="3" customFormat="1" ht="15">
      <c r="A58" s="12" t="s">
        <v>29</v>
      </c>
      <c r="B58" s="11">
        <v>22333.7</v>
      </c>
      <c r="C58" s="11">
        <v>16637.072</v>
      </c>
      <c r="D58" s="11">
        <v>14661.02667</v>
      </c>
      <c r="E58" s="20">
        <f t="shared" si="2"/>
        <v>65.64531031580077</v>
      </c>
      <c r="F58" s="20">
        <f>SUM(D58)/C58*100</f>
        <v>88.12263762517827</v>
      </c>
    </row>
    <row r="59" spans="1:6" s="3" customFormat="1" ht="15">
      <c r="A59" s="12" t="s">
        <v>13</v>
      </c>
      <c r="B59" s="11">
        <f>SUM(B57)-B58</f>
        <v>181259.699</v>
      </c>
      <c r="C59" s="11">
        <f>SUM(C57)-C58</f>
        <v>137488.92700000003</v>
      </c>
      <c r="D59" s="11">
        <f>SUM(D57)-D58</f>
        <v>93240.83788</v>
      </c>
      <c r="E59" s="20">
        <f t="shared" si="2"/>
        <v>51.440468231164836</v>
      </c>
      <c r="F59" s="20">
        <f t="shared" si="1"/>
        <v>67.81697982121861</v>
      </c>
    </row>
    <row r="60" spans="1:6" s="3" customFormat="1" ht="15">
      <c r="A60" s="30" t="s">
        <v>14</v>
      </c>
      <c r="B60" s="25">
        <v>220135.332</v>
      </c>
      <c r="C60" s="25">
        <v>162263.324</v>
      </c>
      <c r="D60" s="25">
        <v>51469.12183</v>
      </c>
      <c r="E60" s="20">
        <f t="shared" si="2"/>
        <v>23.380672862637063</v>
      </c>
      <c r="F60" s="20">
        <f t="shared" si="1"/>
        <v>31.719504174584763</v>
      </c>
    </row>
    <row r="61" spans="1:6" s="3" customFormat="1" ht="17.25" customHeight="1">
      <c r="A61" s="21" t="s">
        <v>21</v>
      </c>
      <c r="B61" s="22">
        <f>SUM(B62)</f>
        <v>117394.835</v>
      </c>
      <c r="C61" s="22">
        <f>SUM(C62)</f>
        <v>95029.633</v>
      </c>
      <c r="D61" s="22">
        <f>SUM(D62)</f>
        <v>30765.12242</v>
      </c>
      <c r="E61" s="20">
        <f t="shared" si="2"/>
        <v>26.206538320020634</v>
      </c>
      <c r="F61" s="20">
        <f t="shared" si="1"/>
        <v>32.3742410117484</v>
      </c>
    </row>
    <row r="62" spans="1:6" s="3" customFormat="1" ht="15">
      <c r="A62" s="30" t="s">
        <v>14</v>
      </c>
      <c r="B62" s="25">
        <v>117394.835</v>
      </c>
      <c r="C62" s="25">
        <v>95029.633</v>
      </c>
      <c r="D62" s="25">
        <v>30765.12242</v>
      </c>
      <c r="E62" s="20">
        <f t="shared" si="2"/>
        <v>26.206538320020634</v>
      </c>
      <c r="F62" s="20">
        <f t="shared" si="1"/>
        <v>32.3742410117484</v>
      </c>
    </row>
    <row r="63" spans="1:6" s="3" customFormat="1" ht="15" customHeight="1">
      <c r="A63" s="23" t="s">
        <v>16</v>
      </c>
      <c r="B63" s="22">
        <f>SUM(B64:B65)</f>
        <v>302570.857</v>
      </c>
      <c r="C63" s="22">
        <f>SUM(C64:C65)</f>
        <v>219953.563</v>
      </c>
      <c r="D63" s="22">
        <f>SUM(D64:D65)</f>
        <v>137407.77361</v>
      </c>
      <c r="E63" s="19">
        <f t="shared" si="2"/>
        <v>45.41341984234787</v>
      </c>
      <c r="F63" s="19">
        <f t="shared" si="1"/>
        <v>62.47126517791395</v>
      </c>
    </row>
    <row r="64" spans="1:6" s="3" customFormat="1" ht="15">
      <c r="A64" s="30" t="s">
        <v>13</v>
      </c>
      <c r="B64" s="25">
        <v>87596.037</v>
      </c>
      <c r="C64" s="25">
        <v>76384.351</v>
      </c>
      <c r="D64" s="25">
        <v>61214.84759</v>
      </c>
      <c r="E64" s="20">
        <f t="shared" si="2"/>
        <v>69.88312449568923</v>
      </c>
      <c r="F64" s="20">
        <f t="shared" si="1"/>
        <v>80.14056123878044</v>
      </c>
    </row>
    <row r="65" spans="1:6" s="3" customFormat="1" ht="15">
      <c r="A65" s="30" t="s">
        <v>14</v>
      </c>
      <c r="B65" s="25">
        <v>214974.82</v>
      </c>
      <c r="C65" s="25">
        <f>14.431+143554.781</f>
        <v>143569.212</v>
      </c>
      <c r="D65" s="25">
        <v>76192.92602</v>
      </c>
      <c r="E65" s="20">
        <f t="shared" si="2"/>
        <v>35.44272116148301</v>
      </c>
      <c r="F65" s="20">
        <f t="shared" si="1"/>
        <v>53.0705190608694</v>
      </c>
    </row>
    <row r="66" spans="1:6" s="3" customFormat="1" ht="60.75" customHeight="1">
      <c r="A66" s="24" t="s">
        <v>20</v>
      </c>
      <c r="B66" s="22">
        <f>SUM(B67:B67)</f>
        <v>14700</v>
      </c>
      <c r="C66" s="22">
        <f>SUM(C67:C67)</f>
        <v>10900</v>
      </c>
      <c r="D66" s="22">
        <f>SUM(D67:D67)</f>
        <v>4886.11735</v>
      </c>
      <c r="E66" s="19">
        <f t="shared" si="2"/>
        <v>33.238893537414974</v>
      </c>
      <c r="F66" s="19">
        <f t="shared" si="1"/>
        <v>44.82676467889909</v>
      </c>
    </row>
    <row r="67" spans="1:6" s="3" customFormat="1" ht="15">
      <c r="A67" s="30" t="s">
        <v>14</v>
      </c>
      <c r="B67" s="25">
        <v>14700</v>
      </c>
      <c r="C67" s="25">
        <v>10900</v>
      </c>
      <c r="D67" s="25">
        <v>4886.11735</v>
      </c>
      <c r="E67" s="20">
        <f t="shared" si="2"/>
        <v>33.238893537414974</v>
      </c>
      <c r="F67" s="20">
        <f t="shared" si="1"/>
        <v>44.82676467889909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7090.143</v>
      </c>
      <c r="D68" s="18">
        <f>SUM(D69)+D72</f>
        <v>5069.00212</v>
      </c>
      <c r="E68" s="19">
        <f t="shared" si="2"/>
        <v>56.59895176418044</v>
      </c>
      <c r="F68" s="19">
        <f t="shared" si="1"/>
        <v>71.49365139744009</v>
      </c>
    </row>
    <row r="69" spans="1:6" s="3" customFormat="1" ht="15">
      <c r="A69" s="30" t="s">
        <v>31</v>
      </c>
      <c r="B69" s="25">
        <v>8156</v>
      </c>
      <c r="C69" s="25">
        <v>6290.143</v>
      </c>
      <c r="D69" s="25">
        <v>5069.00212</v>
      </c>
      <c r="E69" s="20">
        <f>SUM(D69)/B69*100</f>
        <v>62.15058999509564</v>
      </c>
      <c r="F69" s="20">
        <f t="shared" si="1"/>
        <v>80.58643690612439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 t="shared" si="1"/>
        <v>12.074380165289258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6278.043</v>
      </c>
      <c r="D71" s="11">
        <f>SUM(D69)-D70</f>
        <v>5067.54112</v>
      </c>
      <c r="E71" s="19">
        <f>SUM(D71)/B71*100</f>
        <v>62.2468214150421</v>
      </c>
      <c r="F71" s="19">
        <f t="shared" si="1"/>
        <v>80.71848376954411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/>
      <c r="E72" s="20"/>
      <c r="F72" s="20"/>
    </row>
    <row r="73" spans="1:6" s="2" customFormat="1" ht="15">
      <c r="A73" s="23" t="s">
        <v>11</v>
      </c>
      <c r="B73" s="18">
        <v>2500</v>
      </c>
      <c r="C73" s="18">
        <v>730</v>
      </c>
      <c r="D73" s="18"/>
      <c r="E73" s="20">
        <f>SUM(D73)/B73*100</f>
        <v>0</v>
      </c>
      <c r="F73" s="20">
        <f t="shared" si="1"/>
        <v>0</v>
      </c>
    </row>
    <row r="74" spans="1:6" s="2" customFormat="1" ht="14.25">
      <c r="A74" s="23" t="s">
        <v>12</v>
      </c>
      <c r="B74" s="18">
        <v>37806.6</v>
      </c>
      <c r="C74" s="18">
        <v>28355.1</v>
      </c>
      <c r="D74" s="18">
        <v>27304.933</v>
      </c>
      <c r="E74" s="19">
        <f>SUM(D74)/B74*100</f>
        <v>72.22266218067746</v>
      </c>
      <c r="F74" s="19">
        <f aca="true" t="shared" si="3" ref="F74:F90">SUM(D74)/C74*100</f>
        <v>96.29637349189389</v>
      </c>
    </row>
    <row r="75" spans="1:6" s="2" customFormat="1" ht="15">
      <c r="A75" s="17" t="s">
        <v>17</v>
      </c>
      <c r="B75" s="18">
        <f>SUM(B76)+B80</f>
        <v>14310.3789</v>
      </c>
      <c r="C75" s="18">
        <f>SUM(C76)+C80</f>
        <v>9623.453</v>
      </c>
      <c r="D75" s="18">
        <f>SUM(D76)+D80</f>
        <v>3054.20732</v>
      </c>
      <c r="E75" s="20">
        <f>SUM(D75)/B75*100</f>
        <v>21.342602745480065</v>
      </c>
      <c r="F75" s="20">
        <f t="shared" si="3"/>
        <v>31.737125125461723</v>
      </c>
    </row>
    <row r="76" spans="1:6" s="2" customFormat="1" ht="15">
      <c r="A76" s="30" t="s">
        <v>31</v>
      </c>
      <c r="B76" s="25">
        <f>6184.836-651.611+2609.342+199.811-199.81</f>
        <v>8142.568</v>
      </c>
      <c r="C76" s="25">
        <f>5165.927+148.825-147.267</f>
        <v>5167.485</v>
      </c>
      <c r="D76" s="25">
        <v>2334.20732</v>
      </c>
      <c r="E76" s="19">
        <f>SUM(D76)/B76*100</f>
        <v>28.666721849912708</v>
      </c>
      <c r="F76" s="19">
        <f t="shared" si="3"/>
        <v>45.17105168181427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8142.568</v>
      </c>
      <c r="C79" s="11">
        <f>SUM(C76)-C77-C78</f>
        <v>5167.485</v>
      </c>
      <c r="D79" s="11">
        <f>SUM(D76)-D77-D78</f>
        <v>2334.20732</v>
      </c>
      <c r="E79" s="20">
        <f aca="true" t="shared" si="4" ref="E79:E90">SUM(D79)/B79*100</f>
        <v>28.666721849912708</v>
      </c>
      <c r="F79" s="20">
        <f>SUM(D79)/C79*100</f>
        <v>45.17105168181427</v>
      </c>
    </row>
    <row r="80" spans="1:6" s="3" customFormat="1" ht="15">
      <c r="A80" s="30" t="s">
        <v>14</v>
      </c>
      <c r="B80" s="25">
        <f>3804.7919+10+2353.019</f>
        <v>6167.8109</v>
      </c>
      <c r="C80" s="25">
        <v>4455.968</v>
      </c>
      <c r="D80" s="25">
        <v>720</v>
      </c>
      <c r="E80" s="20">
        <f t="shared" si="4"/>
        <v>11.673509640186925</v>
      </c>
      <c r="F80" s="20">
        <f t="shared" si="3"/>
        <v>16.158105264669764</v>
      </c>
    </row>
    <row r="81" spans="1:6" s="3" customFormat="1" ht="40.5">
      <c r="A81" s="26" t="s">
        <v>23</v>
      </c>
      <c r="B81" s="78">
        <v>23493.296</v>
      </c>
      <c r="C81" s="78">
        <v>17765</v>
      </c>
      <c r="D81" s="18">
        <v>8000</v>
      </c>
      <c r="E81" s="19">
        <f t="shared" si="4"/>
        <v>34.052267506440984</v>
      </c>
      <c r="F81" s="19">
        <f t="shared" si="3"/>
        <v>45.032367013791166</v>
      </c>
    </row>
    <row r="82" spans="1:12" s="9" customFormat="1" ht="15.75">
      <c r="A82" s="27" t="s">
        <v>25</v>
      </c>
      <c r="B82" s="79">
        <f>B5+B14+B23+B35+B42+B49+B56+B61+B63+B66+B68+B73+B74+B75+B81</f>
        <v>3136715.8679</v>
      </c>
      <c r="C82" s="79">
        <f>C5+C14+C23+C35+C42+C49+C56+C61+C63+C66+C68+C73+C74+C75+C81</f>
        <v>2360596.7300000004</v>
      </c>
      <c r="D82" s="28">
        <f>D5+D14+D23+D35+D42+D49+D56+D61+D63+D66+D68+D73+D74+D75+D81</f>
        <v>1848735.28991</v>
      </c>
      <c r="E82" s="80">
        <f t="shared" si="4"/>
        <v>58.93856401943444</v>
      </c>
      <c r="F82" s="80">
        <f t="shared" si="3"/>
        <v>78.31643865362805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2391664.683</v>
      </c>
      <c r="C83" s="28">
        <f>C6+C15+C24+C36+C43+C50+C57+C64+C69+C76+C74</f>
        <v>1818527.787</v>
      </c>
      <c r="D83" s="28">
        <f>D6+D15+D24+D36+D43+D50+D57+D64+D69+D76+D74</f>
        <v>1625354.64841</v>
      </c>
      <c r="E83" s="80">
        <f t="shared" si="4"/>
        <v>67.95913574185599</v>
      </c>
      <c r="F83" s="80">
        <f t="shared" si="3"/>
        <v>89.37749865737959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5" ref="B84:D85">B7+B16+B25+B37+B44+B51+B77</f>
        <v>775008.512</v>
      </c>
      <c r="C84" s="22">
        <f t="shared" si="5"/>
        <v>572159.077</v>
      </c>
      <c r="D84" s="22">
        <f t="shared" si="5"/>
        <v>528707.27615</v>
      </c>
      <c r="E84" s="19">
        <f t="shared" si="4"/>
        <v>68.21954442611336</v>
      </c>
      <c r="F84" s="19">
        <f t="shared" si="3"/>
        <v>92.40564336096341</v>
      </c>
    </row>
    <row r="85" spans="1:6" ht="15">
      <c r="A85" s="29" t="s">
        <v>28</v>
      </c>
      <c r="B85" s="22">
        <f t="shared" si="5"/>
        <v>170379.172</v>
      </c>
      <c r="C85" s="22">
        <f t="shared" si="5"/>
        <v>125782.911</v>
      </c>
      <c r="D85" s="22">
        <f t="shared" si="5"/>
        <v>116351.58102999999</v>
      </c>
      <c r="E85" s="19">
        <f t="shared" si="4"/>
        <v>68.28979133083239</v>
      </c>
      <c r="F85" s="19">
        <f t="shared" si="3"/>
        <v>92.50189879132309</v>
      </c>
    </row>
    <row r="86" spans="1:6" ht="15">
      <c r="A86" s="29" t="s">
        <v>2</v>
      </c>
      <c r="B86" s="22">
        <f>B70+B11+B20+B29+B39+B46+B53+B58</f>
        <v>171179.95900000006</v>
      </c>
      <c r="C86" s="22">
        <f>C70+C11+C20+C29+C39+C46+C53+C58</f>
        <v>119135.32800000001</v>
      </c>
      <c r="D86" s="22">
        <f>D70+D11+D20+D29+D39+D46+D53+D58</f>
        <v>87080.62306000001</v>
      </c>
      <c r="E86" s="19">
        <f t="shared" si="4"/>
        <v>50.870804952114746</v>
      </c>
      <c r="F86" s="19">
        <f>SUM(D86)/C86*100</f>
        <v>73.09387108079311</v>
      </c>
    </row>
    <row r="87" spans="1:6" ht="15">
      <c r="A87" s="29" t="s">
        <v>13</v>
      </c>
      <c r="B87" s="22">
        <f>B83-B84-B85-B86</f>
        <v>1275097.04</v>
      </c>
      <c r="C87" s="22">
        <f>C83-C84-C85-C86</f>
        <v>1001450.4709999999</v>
      </c>
      <c r="D87" s="22">
        <f>D83-D84-D85-D86</f>
        <v>893215.1681699998</v>
      </c>
      <c r="E87" s="19">
        <f t="shared" si="4"/>
        <v>70.05076007156286</v>
      </c>
      <c r="F87" s="19">
        <f t="shared" si="3"/>
        <v>89.19214619551565</v>
      </c>
    </row>
    <row r="88" spans="1:6" ht="20.25" customHeight="1">
      <c r="A88" s="17" t="s">
        <v>14</v>
      </c>
      <c r="B88" s="18">
        <f>B13+B22+B41+B34+B55+B60+B62+B65+B67+B72+B80+B48</f>
        <v>719057.8889</v>
      </c>
      <c r="C88" s="18">
        <f>C13+C22+C41+C34+C55+C60+C62+C65+C67+C72+C80+C48</f>
        <v>523573.94299999997</v>
      </c>
      <c r="D88" s="18">
        <f>D13+D22+D41+D34+D55+D60+D62+D65+D67+D72+D80+D48</f>
        <v>215380.6415</v>
      </c>
      <c r="E88" s="19">
        <f t="shared" si="4"/>
        <v>29.953171340555745</v>
      </c>
      <c r="F88" s="19">
        <f t="shared" si="3"/>
        <v>41.13662346638209</v>
      </c>
    </row>
    <row r="89" spans="1:6" ht="15">
      <c r="A89" s="17" t="s">
        <v>24</v>
      </c>
      <c r="B89" s="18">
        <f>SUM(B81)</f>
        <v>23493.296</v>
      </c>
      <c r="C89" s="18">
        <f>SUM(C81)</f>
        <v>17765</v>
      </c>
      <c r="D89" s="18">
        <f>SUM(D81)</f>
        <v>8000</v>
      </c>
      <c r="E89" s="19">
        <f t="shared" si="4"/>
        <v>34.052267506440984</v>
      </c>
      <c r="F89" s="19">
        <f t="shared" si="3"/>
        <v>45.032367013791166</v>
      </c>
    </row>
    <row r="90" spans="1:6" ht="15">
      <c r="A90" s="17" t="s">
        <v>30</v>
      </c>
      <c r="B90" s="18">
        <f>SUM(B73)</f>
        <v>2500</v>
      </c>
      <c r="C90" s="18">
        <f>SUM(C73)</f>
        <v>730</v>
      </c>
      <c r="D90" s="18"/>
      <c r="E90" s="19">
        <f t="shared" si="4"/>
        <v>0</v>
      </c>
      <c r="F90" s="19">
        <f t="shared" si="3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88">
      <selection activeCell="E74" sqref="E74:F74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5" t="s">
        <v>70</v>
      </c>
      <c r="B1" s="75"/>
      <c r="C1" s="75"/>
      <c r="D1" s="75"/>
      <c r="E1" s="75"/>
      <c r="F1" s="75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6"/>
      <c r="B3" s="73" t="s">
        <v>66</v>
      </c>
      <c r="C3" s="73" t="s">
        <v>72</v>
      </c>
      <c r="D3" s="73" t="s">
        <v>73</v>
      </c>
      <c r="E3" s="73" t="s">
        <v>67</v>
      </c>
      <c r="F3" s="73" t="s">
        <v>68</v>
      </c>
    </row>
    <row r="4" spans="1:6" s="31" customFormat="1" ht="114" customHeight="1">
      <c r="A4" s="77"/>
      <c r="B4" s="74"/>
      <c r="C4" s="74"/>
      <c r="D4" s="74"/>
      <c r="E4" s="74"/>
      <c r="F4" s="74"/>
    </row>
    <row r="5" spans="1:6" s="35" customFormat="1" ht="14.25">
      <c r="A5" s="34" t="s">
        <v>33</v>
      </c>
      <c r="B5" s="18">
        <f>B6+B13</f>
        <v>794074.845</v>
      </c>
      <c r="C5" s="18">
        <f>C6+C13</f>
        <v>595465.203</v>
      </c>
      <c r="D5" s="18">
        <f>D6+D13</f>
        <v>479515.93464</v>
      </c>
      <c r="E5" s="19">
        <f aca="true" t="shared" si="0" ref="E5:E68">SUM(D5)/B5*100</f>
        <v>60.3867428441207</v>
      </c>
      <c r="F5" s="19">
        <f>SUM(D5)/C5*100</f>
        <v>80.52795230085007</v>
      </c>
    </row>
    <row r="6" spans="1:6" s="37" customFormat="1" ht="15">
      <c r="A6" s="36" t="s">
        <v>34</v>
      </c>
      <c r="B6" s="25">
        <v>731213.543</v>
      </c>
      <c r="C6" s="25">
        <v>542258.372</v>
      </c>
      <c r="D6" s="68">
        <v>455037.87139</v>
      </c>
      <c r="E6" s="20">
        <f t="shared" si="0"/>
        <v>62.23050376270179</v>
      </c>
      <c r="F6" s="20">
        <f>SUM(D6)/C6*100</f>
        <v>83.9153242967358</v>
      </c>
    </row>
    <row r="7" spans="1:6" s="37" customFormat="1" ht="15">
      <c r="A7" s="38" t="s">
        <v>35</v>
      </c>
      <c r="B7" s="11">
        <v>417764.57</v>
      </c>
      <c r="C7" s="11">
        <v>308194.604</v>
      </c>
      <c r="D7" s="11">
        <v>276293.504</v>
      </c>
      <c r="E7" s="20">
        <f t="shared" si="0"/>
        <v>66.13617425718988</v>
      </c>
      <c r="F7" s="20">
        <f aca="true" t="shared" si="1" ref="F7:F73">SUM(D7)/C7*100</f>
        <v>89.64904005911798</v>
      </c>
    </row>
    <row r="8" spans="1:6" s="37" customFormat="1" ht="15">
      <c r="A8" s="38" t="s">
        <v>36</v>
      </c>
      <c r="B8" s="11">
        <v>91908.273</v>
      </c>
      <c r="C8" s="11">
        <v>67751.464</v>
      </c>
      <c r="D8" s="11">
        <v>61357.13</v>
      </c>
      <c r="E8" s="20">
        <f t="shared" si="0"/>
        <v>66.75909360194375</v>
      </c>
      <c r="F8" s="20">
        <f t="shared" si="1"/>
        <v>90.56207257750178</v>
      </c>
    </row>
    <row r="9" spans="1:6" s="37" customFormat="1" ht="15">
      <c r="A9" s="38" t="s">
        <v>37</v>
      </c>
      <c r="B9" s="11">
        <v>172.659</v>
      </c>
      <c r="C9" s="11">
        <v>163.735</v>
      </c>
      <c r="D9" s="11">
        <v>25.026</v>
      </c>
      <c r="E9" s="20">
        <f t="shared" si="0"/>
        <v>14.494465970496758</v>
      </c>
      <c r="F9" s="20">
        <f t="shared" si="1"/>
        <v>15.284453537728645</v>
      </c>
    </row>
    <row r="10" spans="1:6" s="37" customFormat="1" ht="15">
      <c r="A10" s="38" t="s">
        <v>38</v>
      </c>
      <c r="B10" s="11">
        <v>49370.159</v>
      </c>
      <c r="C10" s="11">
        <v>31979.281</v>
      </c>
      <c r="D10" s="11">
        <v>26505.15134</v>
      </c>
      <c r="E10" s="20">
        <f t="shared" si="0"/>
        <v>53.68658290122177</v>
      </c>
      <c r="F10" s="20">
        <f t="shared" si="1"/>
        <v>82.88226161182298</v>
      </c>
    </row>
    <row r="11" spans="1:6" s="37" customFormat="1" ht="30">
      <c r="A11" s="38" t="s">
        <v>39</v>
      </c>
      <c r="B11" s="11">
        <v>95933.928</v>
      </c>
      <c r="C11" s="11">
        <v>68301.86</v>
      </c>
      <c r="D11" s="11">
        <v>45515.8123</v>
      </c>
      <c r="E11" s="20">
        <f t="shared" si="0"/>
        <v>47.4449584718349</v>
      </c>
      <c r="F11" s="20">
        <f t="shared" si="1"/>
        <v>66.63919884465811</v>
      </c>
    </row>
    <row r="12" spans="1:6" s="37" customFormat="1" ht="15">
      <c r="A12" s="38" t="s">
        <v>40</v>
      </c>
      <c r="B12" s="11">
        <f>SUM(B6)-B7-B8-B9-B10-B11</f>
        <v>76063.95399999993</v>
      </c>
      <c r="C12" s="11">
        <f>SUM(C6)-C7-C8-C9-C10-C11</f>
        <v>65867.428</v>
      </c>
      <c r="D12" s="11">
        <f>SUM(D6)-D7-D8-D9-D10-D11</f>
        <v>45341.24774999997</v>
      </c>
      <c r="E12" s="20">
        <f t="shared" si="0"/>
        <v>59.609375223907</v>
      </c>
      <c r="F12" s="20">
        <f t="shared" si="1"/>
        <v>68.83713107789782</v>
      </c>
    </row>
    <row r="13" spans="1:6" s="37" customFormat="1" ht="15">
      <c r="A13" s="36" t="s">
        <v>41</v>
      </c>
      <c r="B13" s="25">
        <v>62861.302</v>
      </c>
      <c r="C13" s="25">
        <v>53206.831</v>
      </c>
      <c r="D13" s="25">
        <v>24478.06325</v>
      </c>
      <c r="E13" s="20">
        <f t="shared" si="0"/>
        <v>38.93979677671964</v>
      </c>
      <c r="F13" s="20">
        <f t="shared" si="1"/>
        <v>46.005489877794076</v>
      </c>
    </row>
    <row r="14" spans="1:6" s="35" customFormat="1" ht="14.25">
      <c r="A14" s="34" t="s">
        <v>42</v>
      </c>
      <c r="B14" s="18">
        <f>B15+B22</f>
        <v>410210.705</v>
      </c>
      <c r="C14" s="18">
        <f>C15+C22</f>
        <v>300883.914</v>
      </c>
      <c r="D14" s="18">
        <f>D15+D22</f>
        <v>278466.69349</v>
      </c>
      <c r="E14" s="19">
        <f t="shared" si="0"/>
        <v>67.88381924113853</v>
      </c>
      <c r="F14" s="19">
        <f t="shared" si="1"/>
        <v>92.54954503483359</v>
      </c>
    </row>
    <row r="15" spans="1:6" s="37" customFormat="1" ht="15">
      <c r="A15" s="36" t="s">
        <v>43</v>
      </c>
      <c r="B15" s="25">
        <f>25271+356704.31</f>
        <v>381975.31</v>
      </c>
      <c r="C15" s="25">
        <f>18943.1+264850.419</f>
        <v>283793.519</v>
      </c>
      <c r="D15" s="25">
        <f>249584.447+18943.1</f>
        <v>268527.54699999996</v>
      </c>
      <c r="E15" s="20">
        <f t="shared" si="0"/>
        <v>70.29971308878575</v>
      </c>
      <c r="F15" s="20">
        <f>SUM(D15)/C15*100</f>
        <v>94.6207467831568</v>
      </c>
    </row>
    <row r="16" spans="1:6" s="37" customFormat="1" ht="15">
      <c r="A16" s="38" t="s">
        <v>35</v>
      </c>
      <c r="B16" s="11">
        <v>222455.962</v>
      </c>
      <c r="C16" s="11">
        <v>165226.336</v>
      </c>
      <c r="D16" s="11">
        <v>161822.22501</v>
      </c>
      <c r="E16" s="20">
        <f t="shared" si="0"/>
        <v>72.74348754473931</v>
      </c>
      <c r="F16" s="20">
        <f t="shared" si="1"/>
        <v>97.93972857329474</v>
      </c>
    </row>
    <row r="17" spans="1:6" s="37" customFormat="1" ht="15">
      <c r="A17" s="38" t="s">
        <v>36</v>
      </c>
      <c r="B17" s="11">
        <v>48789.04</v>
      </c>
      <c r="C17" s="11">
        <v>36285.202</v>
      </c>
      <c r="D17" s="11">
        <v>35126.64138</v>
      </c>
      <c r="E17" s="20">
        <f t="shared" si="0"/>
        <v>71.9969923163071</v>
      </c>
      <c r="F17" s="20">
        <f t="shared" si="1"/>
        <v>96.80707132345579</v>
      </c>
    </row>
    <row r="18" spans="1:6" s="37" customFormat="1" ht="15">
      <c r="A18" s="38" t="s">
        <v>37</v>
      </c>
      <c r="B18" s="11">
        <v>18610.896</v>
      </c>
      <c r="C18" s="11">
        <v>14005.12</v>
      </c>
      <c r="D18" s="11">
        <v>13639.14473</v>
      </c>
      <c r="E18" s="20">
        <f t="shared" si="0"/>
        <v>73.28580381084285</v>
      </c>
      <c r="F18" s="20">
        <f t="shared" si="1"/>
        <v>97.38684659610199</v>
      </c>
    </row>
    <row r="19" spans="1:6" s="37" customFormat="1" ht="15">
      <c r="A19" s="38" t="s">
        <v>38</v>
      </c>
      <c r="B19" s="11">
        <v>6975.394</v>
      </c>
      <c r="C19" s="11">
        <v>5533.042</v>
      </c>
      <c r="D19" s="11">
        <v>4772.61192</v>
      </c>
      <c r="E19" s="20">
        <f t="shared" si="0"/>
        <v>68.42067874588876</v>
      </c>
      <c r="F19" s="20">
        <f t="shared" si="1"/>
        <v>86.25656411066463</v>
      </c>
    </row>
    <row r="20" spans="1:6" s="37" customFormat="1" ht="30">
      <c r="A20" s="38" t="s">
        <v>39</v>
      </c>
      <c r="B20" s="11">
        <v>36131.055</v>
      </c>
      <c r="C20" s="11">
        <v>25006.882</v>
      </c>
      <c r="D20" s="11">
        <v>18617.73376</v>
      </c>
      <c r="E20" s="20">
        <f t="shared" si="0"/>
        <v>51.528342474361736</v>
      </c>
      <c r="F20" s="20">
        <f t="shared" si="1"/>
        <v>74.45044032278794</v>
      </c>
    </row>
    <row r="21" spans="1:6" s="37" customFormat="1" ht="15">
      <c r="A21" s="38" t="s">
        <v>40</v>
      </c>
      <c r="B21" s="11">
        <f>SUM(B15)-B16-B17-B18-B19-B20</f>
        <v>49012.96299999998</v>
      </c>
      <c r="C21" s="11">
        <f>SUM(C15)-C16-C17-C18-C19-C20</f>
        <v>37736.936999999976</v>
      </c>
      <c r="D21" s="11">
        <f>SUM(D15)-D16-D17-D18-D19-D20</f>
        <v>34549.19019999997</v>
      </c>
      <c r="E21" s="20">
        <f t="shared" si="0"/>
        <v>70.4899032527374</v>
      </c>
      <c r="F21" s="20">
        <f t="shared" si="1"/>
        <v>91.55271451946402</v>
      </c>
    </row>
    <row r="22" spans="1:6" s="37" customFormat="1" ht="15">
      <c r="A22" s="36" t="s">
        <v>41</v>
      </c>
      <c r="B22" s="25">
        <v>28235.395</v>
      </c>
      <c r="C22" s="25">
        <v>17090.395</v>
      </c>
      <c r="D22" s="25">
        <v>9939.14649</v>
      </c>
      <c r="E22" s="20">
        <f t="shared" si="0"/>
        <v>35.201018048445924</v>
      </c>
      <c r="F22" s="20">
        <f t="shared" si="1"/>
        <v>58.15632985662413</v>
      </c>
    </row>
    <row r="23" spans="1:6" s="35" customFormat="1" ht="28.5">
      <c r="A23" s="34" t="s">
        <v>59</v>
      </c>
      <c r="B23" s="18">
        <f>B24+B34</f>
        <v>711482.983</v>
      </c>
      <c r="C23" s="18">
        <f>C24+C34</f>
        <v>559894.045</v>
      </c>
      <c r="D23" s="18">
        <f>D24+D34</f>
        <v>551361.6730000001</v>
      </c>
      <c r="E23" s="19">
        <f t="shared" si="0"/>
        <v>77.49470980671369</v>
      </c>
      <c r="F23" s="19">
        <f t="shared" si="1"/>
        <v>98.4760738078577</v>
      </c>
    </row>
    <row r="24" spans="1:6" s="37" customFormat="1" ht="15">
      <c r="A24" s="36" t="s">
        <v>43</v>
      </c>
      <c r="B24" s="25">
        <v>704889.564</v>
      </c>
      <c r="C24" s="25">
        <v>555575.626</v>
      </c>
      <c r="D24" s="25">
        <v>549689.947</v>
      </c>
      <c r="E24" s="20">
        <f t="shared" si="0"/>
        <v>77.98242094558802</v>
      </c>
      <c r="F24" s="20">
        <f>SUM(D24)/C24*100</f>
        <v>98.94061605215201</v>
      </c>
    </row>
    <row r="25" spans="1:6" s="37" customFormat="1" ht="15">
      <c r="A25" s="38" t="s">
        <v>35</v>
      </c>
      <c r="B25" s="11">
        <v>15453.313</v>
      </c>
      <c r="C25" s="11">
        <v>11504.729</v>
      </c>
      <c r="D25" s="11">
        <v>11146.979</v>
      </c>
      <c r="E25" s="20">
        <f t="shared" si="0"/>
        <v>72.1332635920854</v>
      </c>
      <c r="F25" s="20">
        <f t="shared" si="1"/>
        <v>96.8904091526189</v>
      </c>
    </row>
    <row r="26" spans="1:6" s="37" customFormat="1" ht="15">
      <c r="A26" s="38" t="s">
        <v>36</v>
      </c>
      <c r="B26" s="11">
        <v>3363.614</v>
      </c>
      <c r="C26" s="11">
        <v>2500.347</v>
      </c>
      <c r="D26" s="11">
        <v>2422.692</v>
      </c>
      <c r="E26" s="20">
        <f t="shared" si="0"/>
        <v>72.02645725698609</v>
      </c>
      <c r="F26" s="20">
        <f t="shared" si="1"/>
        <v>96.89423108072599</v>
      </c>
    </row>
    <row r="27" spans="1:6" s="37" customFormat="1" ht="15">
      <c r="A27" s="38" t="s">
        <v>37</v>
      </c>
      <c r="B27" s="11">
        <v>81.57</v>
      </c>
      <c r="C27" s="11">
        <v>64.5</v>
      </c>
      <c r="D27" s="11">
        <v>63.799</v>
      </c>
      <c r="E27" s="20">
        <f t="shared" si="0"/>
        <v>78.21380409464265</v>
      </c>
      <c r="F27" s="20">
        <f t="shared" si="1"/>
        <v>98.91317829457364</v>
      </c>
    </row>
    <row r="28" spans="1:6" s="37" customFormat="1" ht="15">
      <c r="A28" s="38" t="s">
        <v>38</v>
      </c>
      <c r="B28" s="11">
        <v>818.527</v>
      </c>
      <c r="C28" s="11">
        <v>334.961</v>
      </c>
      <c r="D28" s="11">
        <v>203.428</v>
      </c>
      <c r="E28" s="20">
        <f t="shared" si="0"/>
        <v>24.852937044227005</v>
      </c>
      <c r="F28" s="20">
        <f t="shared" si="1"/>
        <v>60.73184639405781</v>
      </c>
    </row>
    <row r="29" spans="1:6" s="37" customFormat="1" ht="30">
      <c r="A29" s="38" t="s">
        <v>39</v>
      </c>
      <c r="B29" s="11">
        <v>1309.543</v>
      </c>
      <c r="C29" s="11">
        <v>840.397</v>
      </c>
      <c r="D29" s="11">
        <v>660.855</v>
      </c>
      <c r="E29" s="20">
        <f t="shared" si="0"/>
        <v>50.464551374028964</v>
      </c>
      <c r="F29" s="20">
        <f t="shared" si="1"/>
        <v>78.6360493909426</v>
      </c>
    </row>
    <row r="30" spans="1:6" s="37" customFormat="1" ht="15">
      <c r="A30" s="38" t="s">
        <v>40</v>
      </c>
      <c r="B30" s="11">
        <f>SUM(B24)-B25-B26-B27-B28-B29</f>
        <v>683862.9970000002</v>
      </c>
      <c r="C30" s="11">
        <f>SUM(C24)-C25-C26-C27-C28-C29</f>
        <v>540330.692</v>
      </c>
      <c r="D30" s="11">
        <f>SUM(D24)-D25-D26-D27-D28-D29</f>
        <v>535192.194</v>
      </c>
      <c r="E30" s="20">
        <f t="shared" si="0"/>
        <v>78.26014806296061</v>
      </c>
      <c r="F30" s="20">
        <f t="shared" si="1"/>
        <v>99.04900867633853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519217.862</v>
      </c>
      <c r="D31" s="11">
        <f>SUM(D32:D33)</f>
        <v>518676.30700000003</v>
      </c>
      <c r="E31" s="20">
        <f t="shared" si="0"/>
        <v>78.6430843385916</v>
      </c>
      <c r="F31" s="20">
        <f>SUM(D31)/C31*100</f>
        <v>99.89569792573893</v>
      </c>
    </row>
    <row r="32" spans="1:6" s="37" customFormat="1" ht="30">
      <c r="A32" s="39" t="s">
        <v>63</v>
      </c>
      <c r="B32" s="11">
        <v>425980</v>
      </c>
      <c r="C32" s="11">
        <v>333781.129</v>
      </c>
      <c r="D32" s="67">
        <v>333781.129</v>
      </c>
      <c r="E32" s="20">
        <f t="shared" si="0"/>
        <v>78.35605638762384</v>
      </c>
      <c r="F32" s="20">
        <f>SUM(D32)/C32*100</f>
        <v>100</v>
      </c>
    </row>
    <row r="33" spans="1:6" s="37" customFormat="1" ht="15">
      <c r="A33" s="39" t="s">
        <v>60</v>
      </c>
      <c r="B33" s="11">
        <v>233552</v>
      </c>
      <c r="C33" s="11">
        <v>185436.733</v>
      </c>
      <c r="D33" s="11">
        <v>184895.178</v>
      </c>
      <c r="E33" s="20">
        <f t="shared" si="0"/>
        <v>79.16660015756662</v>
      </c>
      <c r="F33" s="20">
        <f>SUM(D33)/C33*100</f>
        <v>99.70795699900515</v>
      </c>
    </row>
    <row r="34" spans="1:6" s="37" customFormat="1" ht="15">
      <c r="A34" s="36" t="s">
        <v>41</v>
      </c>
      <c r="B34" s="25">
        <v>6593.419</v>
      </c>
      <c r="C34" s="25">
        <v>4318.419</v>
      </c>
      <c r="D34" s="25">
        <f>1637.47+34.256</f>
        <v>1671.726</v>
      </c>
      <c r="E34" s="20">
        <f t="shared" si="0"/>
        <v>25.354463291351575</v>
      </c>
      <c r="F34" s="20">
        <f>SUM(D34)/C34*100</f>
        <v>38.71152845520548</v>
      </c>
    </row>
    <row r="35" spans="1:6" s="35" customFormat="1" ht="14.25">
      <c r="A35" s="34" t="s">
        <v>61</v>
      </c>
      <c r="B35" s="18">
        <f>B36+B41</f>
        <v>108464.878</v>
      </c>
      <c r="C35" s="18">
        <f>C36+C41</f>
        <v>76874.775</v>
      </c>
      <c r="D35" s="18">
        <f>D36+D41</f>
        <v>64871.31523</v>
      </c>
      <c r="E35" s="19">
        <f t="shared" si="0"/>
        <v>59.808590970802555</v>
      </c>
      <c r="F35" s="19">
        <f>SUM(D35)/C35*100</f>
        <v>84.38569768822089</v>
      </c>
    </row>
    <row r="36" spans="1:6" s="37" customFormat="1" ht="15">
      <c r="A36" s="36" t="s">
        <v>43</v>
      </c>
      <c r="B36" s="25">
        <v>88524.04</v>
      </c>
      <c r="C36" s="25">
        <v>64611.507</v>
      </c>
      <c r="D36" s="25">
        <v>57548.05923</v>
      </c>
      <c r="E36" s="20">
        <f t="shared" si="0"/>
        <v>65.00839684903671</v>
      </c>
      <c r="F36" s="20">
        <f t="shared" si="1"/>
        <v>89.06781764121367</v>
      </c>
    </row>
    <row r="37" spans="1:6" s="37" customFormat="1" ht="15">
      <c r="A37" s="38" t="s">
        <v>35</v>
      </c>
      <c r="B37" s="11">
        <v>40713.289</v>
      </c>
      <c r="C37" s="11">
        <v>30099.354</v>
      </c>
      <c r="D37" s="11">
        <v>26848.92418</v>
      </c>
      <c r="E37" s="20">
        <f t="shared" si="0"/>
        <v>65.94634046883317</v>
      </c>
      <c r="F37" s="20">
        <f>SUM(D37)/C37*100</f>
        <v>89.20099806793196</v>
      </c>
    </row>
    <row r="38" spans="1:6" s="37" customFormat="1" ht="15">
      <c r="A38" s="38" t="s">
        <v>36</v>
      </c>
      <c r="B38" s="11">
        <v>8956.923</v>
      </c>
      <c r="C38" s="11">
        <v>6628.083</v>
      </c>
      <c r="D38" s="11">
        <v>5923.063</v>
      </c>
      <c r="E38" s="20">
        <f t="shared" si="0"/>
        <v>66.12832330924358</v>
      </c>
      <c r="F38" s="20">
        <f t="shared" si="1"/>
        <v>89.3631386329954</v>
      </c>
    </row>
    <row r="39" spans="1:6" s="37" customFormat="1" ht="30">
      <c r="A39" s="38" t="s">
        <v>39</v>
      </c>
      <c r="B39" s="11">
        <v>6464.382</v>
      </c>
      <c r="C39" s="11">
        <v>3519.926</v>
      </c>
      <c r="D39" s="11">
        <v>3203.87763</v>
      </c>
      <c r="E39" s="20">
        <f t="shared" si="0"/>
        <v>49.562009639900616</v>
      </c>
      <c r="F39" s="20">
        <f t="shared" si="1"/>
        <v>91.02116436538724</v>
      </c>
    </row>
    <row r="40" spans="1:6" s="37" customFormat="1" ht="15">
      <c r="A40" s="38" t="s">
        <v>40</v>
      </c>
      <c r="B40" s="11">
        <f>SUM(B36)-B37-B38-B39</f>
        <v>32389.445999999996</v>
      </c>
      <c r="C40" s="11">
        <f>SUM(C36)-C37-C38-C39</f>
        <v>24364.144</v>
      </c>
      <c r="D40" s="11">
        <f>SUM(D36)-D37-D38-D39</f>
        <v>21572.194419999996</v>
      </c>
      <c r="E40" s="20">
        <f t="shared" si="0"/>
        <v>66.60254213671946</v>
      </c>
      <c r="F40" s="20">
        <f t="shared" si="1"/>
        <v>88.54074421822493</v>
      </c>
    </row>
    <row r="41" spans="1:6" s="37" customFormat="1" ht="15">
      <c r="A41" s="36" t="s">
        <v>41</v>
      </c>
      <c r="B41" s="25">
        <v>19940.838</v>
      </c>
      <c r="C41" s="25">
        <v>12263.268</v>
      </c>
      <c r="D41" s="25">
        <v>7323.256</v>
      </c>
      <c r="E41" s="20">
        <f t="shared" si="0"/>
        <v>36.72491597394252</v>
      </c>
      <c r="F41" s="20">
        <f t="shared" si="1"/>
        <v>59.71700202588739</v>
      </c>
    </row>
    <row r="42" spans="1:6" s="35" customFormat="1" ht="14.25">
      <c r="A42" s="34" t="s">
        <v>62</v>
      </c>
      <c r="B42" s="18">
        <f>B43+B48</f>
        <v>70189.194</v>
      </c>
      <c r="C42" s="18">
        <f>C43+C48</f>
        <v>50931.020000000004</v>
      </c>
      <c r="D42" s="18">
        <f>D43+D48</f>
        <v>39736.266390000004</v>
      </c>
      <c r="E42" s="19">
        <f t="shared" si="0"/>
        <v>56.61308262066665</v>
      </c>
      <c r="F42" s="19">
        <f t="shared" si="1"/>
        <v>78.01977339154017</v>
      </c>
    </row>
    <row r="43" spans="1:6" s="37" customFormat="1" ht="15">
      <c r="A43" s="36" t="s">
        <v>43</v>
      </c>
      <c r="B43" s="25">
        <v>53051.657</v>
      </c>
      <c r="C43" s="25">
        <v>39767.927</v>
      </c>
      <c r="D43" s="25">
        <v>35003.49025</v>
      </c>
      <c r="E43" s="20">
        <f t="shared" si="0"/>
        <v>65.98001312192756</v>
      </c>
      <c r="F43" s="20">
        <f t="shared" si="1"/>
        <v>88.01939877328783</v>
      </c>
    </row>
    <row r="44" spans="1:6" s="37" customFormat="1" ht="15">
      <c r="A44" s="38" t="s">
        <v>35</v>
      </c>
      <c r="B44" s="11">
        <v>24821.078</v>
      </c>
      <c r="C44" s="11">
        <v>18542.019</v>
      </c>
      <c r="D44" s="11">
        <v>16788.98325</v>
      </c>
      <c r="E44" s="20">
        <f t="shared" si="0"/>
        <v>67.6400245388214</v>
      </c>
      <c r="F44" s="20">
        <f>SUM(D44)/C44*100</f>
        <v>90.54560482329353</v>
      </c>
    </row>
    <row r="45" spans="1:6" s="37" customFormat="1" ht="15">
      <c r="A45" s="38" t="s">
        <v>36</v>
      </c>
      <c r="B45" s="11">
        <v>5460.879</v>
      </c>
      <c r="C45" s="11">
        <v>4083.793</v>
      </c>
      <c r="D45" s="11">
        <v>3685.29036</v>
      </c>
      <c r="E45" s="20">
        <f t="shared" si="0"/>
        <v>67.4852960484933</v>
      </c>
      <c r="F45" s="20">
        <f t="shared" si="1"/>
        <v>90.24185016233682</v>
      </c>
    </row>
    <row r="46" spans="1:6" s="37" customFormat="1" ht="30">
      <c r="A46" s="38" t="s">
        <v>39</v>
      </c>
      <c r="B46" s="11">
        <v>4194.121</v>
      </c>
      <c r="C46" s="11">
        <v>2275.615</v>
      </c>
      <c r="D46" s="11">
        <v>2006.86679</v>
      </c>
      <c r="E46" s="20">
        <f t="shared" si="0"/>
        <v>47.849520555081746</v>
      </c>
      <c r="F46" s="20">
        <f t="shared" si="1"/>
        <v>88.19008443871218</v>
      </c>
    </row>
    <row r="47" spans="1:6" s="37" customFormat="1" ht="15">
      <c r="A47" s="38" t="s">
        <v>40</v>
      </c>
      <c r="B47" s="11">
        <f>SUM(B43)-B44-B45-B46</f>
        <v>18575.578999999998</v>
      </c>
      <c r="C47" s="11">
        <f>SUM(C43)-C44-C45-C46</f>
        <v>14866.500000000002</v>
      </c>
      <c r="D47" s="11">
        <f>SUM(D43)-D44-D45-D46</f>
        <v>12522.349850000002</v>
      </c>
      <c r="E47" s="20">
        <f t="shared" si="0"/>
        <v>67.41297189175101</v>
      </c>
      <c r="F47" s="20">
        <f t="shared" si="1"/>
        <v>84.2319971075909</v>
      </c>
    </row>
    <row r="48" spans="1:6" s="37" customFormat="1" ht="15">
      <c r="A48" s="36" t="s">
        <v>41</v>
      </c>
      <c r="B48" s="25">
        <v>17137.537</v>
      </c>
      <c r="C48" s="25">
        <v>11163.093</v>
      </c>
      <c r="D48" s="25">
        <v>4732.77614</v>
      </c>
      <c r="E48" s="20">
        <f t="shared" si="0"/>
        <v>27.616431345997967</v>
      </c>
      <c r="F48" s="20">
        <f t="shared" si="1"/>
        <v>42.396638100211106</v>
      </c>
    </row>
    <row r="49" spans="1:6" s="37" customFormat="1" ht="14.25">
      <c r="A49" s="34" t="s">
        <v>45</v>
      </c>
      <c r="B49" s="18">
        <f>B50+B55</f>
        <v>96832.565</v>
      </c>
      <c r="C49" s="18">
        <f>C50+C55</f>
        <v>70711.558</v>
      </c>
      <c r="D49" s="18">
        <f>D50+D55</f>
        <v>58925.26496</v>
      </c>
      <c r="E49" s="19">
        <f t="shared" si="0"/>
        <v>60.85273581258536</v>
      </c>
      <c r="F49" s="19">
        <f t="shared" si="1"/>
        <v>83.33187194093502</v>
      </c>
    </row>
    <row r="50" spans="1:6" s="37" customFormat="1" ht="15">
      <c r="A50" s="36" t="s">
        <v>43</v>
      </c>
      <c r="B50" s="25">
        <v>86715.965</v>
      </c>
      <c r="C50" s="25">
        <v>62197.758</v>
      </c>
      <c r="D50" s="25">
        <v>55722.87896</v>
      </c>
      <c r="E50" s="20">
        <f t="shared" si="0"/>
        <v>64.25907727602409</v>
      </c>
      <c r="F50" s="20">
        <f t="shared" si="1"/>
        <v>89.5898513898202</v>
      </c>
    </row>
    <row r="51" spans="1:6" s="37" customFormat="1" ht="15">
      <c r="A51" s="38" t="s">
        <v>35</v>
      </c>
      <c r="B51" s="11">
        <v>53800.3</v>
      </c>
      <c r="C51" s="11">
        <v>38592.035</v>
      </c>
      <c r="D51" s="11">
        <v>35806.66071</v>
      </c>
      <c r="E51" s="20">
        <f t="shared" si="0"/>
        <v>66.55476030802802</v>
      </c>
      <c r="F51" s="20">
        <f>SUM(D51)/C51*100</f>
        <v>92.78251512261531</v>
      </c>
    </row>
    <row r="52" spans="1:6" s="37" customFormat="1" ht="15">
      <c r="A52" s="38" t="s">
        <v>36</v>
      </c>
      <c r="B52" s="11">
        <v>11900.443</v>
      </c>
      <c r="C52" s="11">
        <v>8534.022</v>
      </c>
      <c r="D52" s="11">
        <v>7836.76429</v>
      </c>
      <c r="E52" s="20">
        <f t="shared" si="0"/>
        <v>65.85271060917648</v>
      </c>
      <c r="F52" s="20">
        <f t="shared" si="1"/>
        <v>91.82967058205381</v>
      </c>
    </row>
    <row r="53" spans="1:6" s="37" customFormat="1" ht="30">
      <c r="A53" s="38" t="s">
        <v>39</v>
      </c>
      <c r="B53" s="11">
        <v>4798.274</v>
      </c>
      <c r="C53" s="11">
        <v>2541.476</v>
      </c>
      <c r="D53" s="11">
        <v>2412.98991</v>
      </c>
      <c r="E53" s="20">
        <f t="shared" si="0"/>
        <v>50.288706105570455</v>
      </c>
      <c r="F53" s="20">
        <f t="shared" si="1"/>
        <v>94.94443032316653</v>
      </c>
    </row>
    <row r="54" spans="1:6" s="37" customFormat="1" ht="15">
      <c r="A54" s="38" t="s">
        <v>40</v>
      </c>
      <c r="B54" s="11">
        <f>SUM(B50)-B51-B52-B53</f>
        <v>16216.947999999993</v>
      </c>
      <c r="C54" s="11">
        <f>SUM(C50)-C51-C52-C53</f>
        <v>12530.224999999997</v>
      </c>
      <c r="D54" s="11">
        <f>SUM(D50)-D51-D52-D53</f>
        <v>9666.464050000006</v>
      </c>
      <c r="E54" s="20">
        <f t="shared" si="0"/>
        <v>59.60717176869538</v>
      </c>
      <c r="F54" s="20">
        <f t="shared" si="1"/>
        <v>77.14517536596517</v>
      </c>
    </row>
    <row r="55" spans="1:6" s="37" customFormat="1" ht="15">
      <c r="A55" s="36" t="s">
        <v>41</v>
      </c>
      <c r="B55" s="25">
        <v>10116.6</v>
      </c>
      <c r="C55" s="25">
        <v>8513.8</v>
      </c>
      <c r="D55" s="25">
        <v>3202.386</v>
      </c>
      <c r="E55" s="20">
        <f t="shared" si="0"/>
        <v>31.654765435027578</v>
      </c>
      <c r="F55" s="20">
        <f t="shared" si="1"/>
        <v>37.61406187601307</v>
      </c>
    </row>
    <row r="56" spans="1:6" s="37" customFormat="1" ht="28.5">
      <c r="A56" s="21" t="s">
        <v>46</v>
      </c>
      <c r="B56" s="22">
        <f>B57+B60</f>
        <v>423728.731</v>
      </c>
      <c r="C56" s="22">
        <f>C57+C60</f>
        <v>316389.323</v>
      </c>
      <c r="D56" s="69">
        <f>D57+D60</f>
        <v>159370.98638</v>
      </c>
      <c r="E56" s="19">
        <f t="shared" si="0"/>
        <v>37.61156011391636</v>
      </c>
      <c r="F56" s="19">
        <f t="shared" si="1"/>
        <v>50.37179664245497</v>
      </c>
    </row>
    <row r="57" spans="1:6" s="37" customFormat="1" ht="15">
      <c r="A57" s="36" t="s">
        <v>43</v>
      </c>
      <c r="B57" s="25">
        <v>203593.399</v>
      </c>
      <c r="C57" s="25">
        <v>154125.999</v>
      </c>
      <c r="D57" s="25">
        <v>107901.86455</v>
      </c>
      <c r="E57" s="20">
        <f t="shared" si="0"/>
        <v>52.99870481066039</v>
      </c>
      <c r="F57" s="20">
        <f t="shared" si="1"/>
        <v>70.0088662847856</v>
      </c>
    </row>
    <row r="58" spans="1:6" s="37" customFormat="1" ht="30">
      <c r="A58" s="38" t="s">
        <v>39</v>
      </c>
      <c r="B58" s="11">
        <v>22333.7</v>
      </c>
      <c r="C58" s="11">
        <v>16637.072</v>
      </c>
      <c r="D58" s="11">
        <v>14661.02667</v>
      </c>
      <c r="E58" s="20">
        <f t="shared" si="0"/>
        <v>65.64531031580077</v>
      </c>
      <c r="F58" s="20">
        <f>SUM(D58)/C58*100</f>
        <v>88.12263762517827</v>
      </c>
    </row>
    <row r="59" spans="1:6" s="37" customFormat="1" ht="15">
      <c r="A59" s="38" t="s">
        <v>40</v>
      </c>
      <c r="B59" s="11">
        <f>SUM(B57)-B58</f>
        <v>181259.699</v>
      </c>
      <c r="C59" s="11">
        <f>SUM(C57)-C58</f>
        <v>137488.92700000003</v>
      </c>
      <c r="D59" s="11">
        <f>SUM(D57)-D58</f>
        <v>93240.83788</v>
      </c>
      <c r="E59" s="20">
        <f t="shared" si="0"/>
        <v>51.440468231164836</v>
      </c>
      <c r="F59" s="20">
        <f t="shared" si="1"/>
        <v>67.81697982121861</v>
      </c>
    </row>
    <row r="60" spans="1:6" s="37" customFormat="1" ht="15">
      <c r="A60" s="36" t="s">
        <v>41</v>
      </c>
      <c r="B60" s="25">
        <v>220135.332</v>
      </c>
      <c r="C60" s="25">
        <v>162263.324</v>
      </c>
      <c r="D60" s="25">
        <v>51469.12183</v>
      </c>
      <c r="E60" s="20">
        <f t="shared" si="0"/>
        <v>23.380672862637063</v>
      </c>
      <c r="F60" s="20">
        <f t="shared" si="1"/>
        <v>31.719504174584763</v>
      </c>
    </row>
    <row r="61" spans="1:6" s="37" customFormat="1" ht="15">
      <c r="A61" s="21" t="s">
        <v>47</v>
      </c>
      <c r="B61" s="22">
        <f>SUM(B62)</f>
        <v>117394.835</v>
      </c>
      <c r="C61" s="22">
        <f>SUM(C62)</f>
        <v>95029.633</v>
      </c>
      <c r="D61" s="22">
        <f>SUM(D62)</f>
        <v>30765.12242</v>
      </c>
      <c r="E61" s="20">
        <f t="shared" si="0"/>
        <v>26.206538320020634</v>
      </c>
      <c r="F61" s="20">
        <f t="shared" si="1"/>
        <v>32.3742410117484</v>
      </c>
    </row>
    <row r="62" spans="1:6" s="37" customFormat="1" ht="15">
      <c r="A62" s="36" t="s">
        <v>41</v>
      </c>
      <c r="B62" s="25">
        <v>117394.835</v>
      </c>
      <c r="C62" s="25">
        <v>95029.633</v>
      </c>
      <c r="D62" s="25">
        <v>30765.12242</v>
      </c>
      <c r="E62" s="20">
        <f t="shared" si="0"/>
        <v>26.206538320020634</v>
      </c>
      <c r="F62" s="20">
        <f t="shared" si="1"/>
        <v>32.3742410117484</v>
      </c>
    </row>
    <row r="63" spans="1:6" s="37" customFormat="1" ht="15">
      <c r="A63" s="40" t="s">
        <v>48</v>
      </c>
      <c r="B63" s="22">
        <f>SUM(B64:B65)</f>
        <v>302570.857</v>
      </c>
      <c r="C63" s="22">
        <f>SUM(C64:C65)</f>
        <v>219953.563</v>
      </c>
      <c r="D63" s="22">
        <f>SUM(D64:D65)</f>
        <v>137407.77361</v>
      </c>
      <c r="E63" s="19">
        <f t="shared" si="0"/>
        <v>45.41341984234787</v>
      </c>
      <c r="F63" s="19">
        <f t="shared" si="1"/>
        <v>62.47126517791395</v>
      </c>
    </row>
    <row r="64" spans="1:6" s="37" customFormat="1" ht="15">
      <c r="A64" s="36" t="s">
        <v>40</v>
      </c>
      <c r="B64" s="25">
        <v>87596.037</v>
      </c>
      <c r="C64" s="25">
        <v>76384.351</v>
      </c>
      <c r="D64" s="25">
        <v>61214.84759</v>
      </c>
      <c r="E64" s="20">
        <f t="shared" si="0"/>
        <v>69.88312449568923</v>
      </c>
      <c r="F64" s="20">
        <f t="shared" si="1"/>
        <v>80.14056123878044</v>
      </c>
    </row>
    <row r="65" spans="1:6" s="37" customFormat="1" ht="15">
      <c r="A65" s="36" t="s">
        <v>41</v>
      </c>
      <c r="B65" s="25">
        <v>214974.82</v>
      </c>
      <c r="C65" s="25">
        <f>14.431+143554.781</f>
        <v>143569.212</v>
      </c>
      <c r="D65" s="25">
        <v>76192.92602</v>
      </c>
      <c r="E65" s="20">
        <f t="shared" si="0"/>
        <v>35.44272116148301</v>
      </c>
      <c r="F65" s="20">
        <f t="shared" si="1"/>
        <v>53.0705190608694</v>
      </c>
    </row>
    <row r="66" spans="1:6" s="37" customFormat="1" ht="57">
      <c r="A66" s="41" t="s">
        <v>49</v>
      </c>
      <c r="B66" s="22">
        <f>SUM(B67:B67)</f>
        <v>14700</v>
      </c>
      <c r="C66" s="22">
        <f>SUM(C67:C67)</f>
        <v>10900</v>
      </c>
      <c r="D66" s="22">
        <f>SUM(D67:D67)</f>
        <v>4886.11735</v>
      </c>
      <c r="E66" s="19">
        <f t="shared" si="0"/>
        <v>33.238893537414974</v>
      </c>
      <c r="F66" s="19">
        <f t="shared" si="1"/>
        <v>44.82676467889909</v>
      </c>
    </row>
    <row r="67" spans="1:6" s="37" customFormat="1" ht="15">
      <c r="A67" s="36" t="s">
        <v>41</v>
      </c>
      <c r="B67" s="25">
        <v>14700</v>
      </c>
      <c r="C67" s="25">
        <v>10900</v>
      </c>
      <c r="D67" s="25">
        <v>4886.11735</v>
      </c>
      <c r="E67" s="20">
        <f t="shared" si="0"/>
        <v>33.238893537414974</v>
      </c>
      <c r="F67" s="20">
        <f t="shared" si="1"/>
        <v>44.82676467889909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7090.143</v>
      </c>
      <c r="D68" s="18">
        <f>SUM(D69)+D72</f>
        <v>5069.00212</v>
      </c>
      <c r="E68" s="19">
        <f t="shared" si="0"/>
        <v>56.59895176418044</v>
      </c>
      <c r="F68" s="19">
        <f t="shared" si="1"/>
        <v>71.49365139744009</v>
      </c>
    </row>
    <row r="69" spans="1:6" s="37" customFormat="1" ht="15">
      <c r="A69" s="36" t="s">
        <v>43</v>
      </c>
      <c r="B69" s="25">
        <v>8156</v>
      </c>
      <c r="C69" s="25">
        <v>6290.143</v>
      </c>
      <c r="D69" s="25">
        <v>5069.00212</v>
      </c>
      <c r="E69" s="20">
        <f>SUM(D69)/B69*100</f>
        <v>62.15058999509564</v>
      </c>
      <c r="F69" s="20">
        <f t="shared" si="1"/>
        <v>80.58643690612439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 t="shared" si="1"/>
        <v>12.074380165289258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6278.043</v>
      </c>
      <c r="D71" s="11">
        <f>SUM(D69)-D70</f>
        <v>5067.54112</v>
      </c>
      <c r="E71" s="19">
        <f>SUM(D71)/B71*100</f>
        <v>62.2468214150421</v>
      </c>
      <c r="F71" s="19">
        <f t="shared" si="1"/>
        <v>80.71848376954411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/>
      <c r="E72" s="20"/>
      <c r="F72" s="20"/>
    </row>
    <row r="73" spans="1:6" s="37" customFormat="1" ht="15">
      <c r="A73" s="40" t="s">
        <v>51</v>
      </c>
      <c r="B73" s="18">
        <v>2500</v>
      </c>
      <c r="C73" s="18">
        <v>730</v>
      </c>
      <c r="D73" s="18"/>
      <c r="E73" s="20">
        <f>SUM(D73)/B73*100</f>
        <v>0</v>
      </c>
      <c r="F73" s="20">
        <f t="shared" si="1"/>
        <v>0</v>
      </c>
    </row>
    <row r="74" spans="1:6" s="37" customFormat="1" ht="14.25">
      <c r="A74" s="40" t="s">
        <v>52</v>
      </c>
      <c r="B74" s="18">
        <v>37806.6</v>
      </c>
      <c r="C74" s="18">
        <v>28355.1</v>
      </c>
      <c r="D74" s="18">
        <v>27304.933</v>
      </c>
      <c r="E74" s="19">
        <f>SUM(D74)/B74*100</f>
        <v>72.22266218067746</v>
      </c>
      <c r="F74" s="19">
        <f aca="true" t="shared" si="2" ref="F74:F90">SUM(D74)/C74*100</f>
        <v>96.29637349189389</v>
      </c>
    </row>
    <row r="75" spans="1:6" s="35" customFormat="1" ht="14.25">
      <c r="A75" s="34" t="s">
        <v>53</v>
      </c>
      <c r="B75" s="18">
        <f>SUM(B76)+B80</f>
        <v>14310.3789</v>
      </c>
      <c r="C75" s="18">
        <f>SUM(C76)+C80</f>
        <v>9623.453</v>
      </c>
      <c r="D75" s="18">
        <f>SUM(D76)+D80</f>
        <v>3054.20732</v>
      </c>
      <c r="E75" s="81">
        <f>SUM(D75)/B75*100</f>
        <v>21.342602745480065</v>
      </c>
      <c r="F75" s="81">
        <f t="shared" si="2"/>
        <v>31.737125125461723</v>
      </c>
    </row>
    <row r="76" spans="1:6" s="35" customFormat="1" ht="15">
      <c r="A76" s="36" t="s">
        <v>43</v>
      </c>
      <c r="B76" s="25">
        <f>6184.836-651.611+2609.342+199.811-199.81</f>
        <v>8142.568</v>
      </c>
      <c r="C76" s="25">
        <f>5165.927+148.825-147.267</f>
        <v>5167.485</v>
      </c>
      <c r="D76" s="25">
        <v>2334.20732</v>
      </c>
      <c r="E76" s="20">
        <f>SUM(D76)/B76*100</f>
        <v>28.666721849912708</v>
      </c>
      <c r="F76" s="20">
        <f t="shared" si="2"/>
        <v>45.17105168181427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8142.568</v>
      </c>
      <c r="C79" s="11">
        <f>SUM(C76)-C77-C78</f>
        <v>5167.485</v>
      </c>
      <c r="D79" s="11">
        <f>SUM(D76)-D77-D78</f>
        <v>2334.20732</v>
      </c>
      <c r="E79" s="20">
        <f aca="true" t="shared" si="3" ref="E79:E90">SUM(D79)/B79*100</f>
        <v>28.666721849912708</v>
      </c>
      <c r="F79" s="20">
        <f>SUM(D79)/C79*100</f>
        <v>45.17105168181427</v>
      </c>
    </row>
    <row r="80" spans="1:6" s="37" customFormat="1" ht="15">
      <c r="A80" s="36" t="s">
        <v>41</v>
      </c>
      <c r="B80" s="25">
        <f>3804.7919+10+2353.019</f>
        <v>6167.8109</v>
      </c>
      <c r="C80" s="25">
        <v>4455.968</v>
      </c>
      <c r="D80" s="25">
        <v>720</v>
      </c>
      <c r="E80" s="20">
        <f t="shared" si="3"/>
        <v>11.673509640186925</v>
      </c>
      <c r="F80" s="20">
        <f t="shared" si="2"/>
        <v>16.158105264669764</v>
      </c>
    </row>
    <row r="81" spans="1:6" s="37" customFormat="1" ht="40.5">
      <c r="A81" s="42" t="s">
        <v>54</v>
      </c>
      <c r="B81" s="78">
        <v>23493.296</v>
      </c>
      <c r="C81" s="78">
        <v>17765</v>
      </c>
      <c r="D81" s="18">
        <v>8000</v>
      </c>
      <c r="E81" s="19">
        <f t="shared" si="3"/>
        <v>34.052267506440984</v>
      </c>
      <c r="F81" s="19">
        <f t="shared" si="2"/>
        <v>45.032367013791166</v>
      </c>
    </row>
    <row r="82" spans="1:11" s="46" customFormat="1" ht="15.75">
      <c r="A82" s="43" t="s">
        <v>55</v>
      </c>
      <c r="B82" s="79">
        <f>B5+B14+B23+B35+B42+B49+B56+B61+B63+B66+B68+B73+B74+B75+B81</f>
        <v>3136715.8679</v>
      </c>
      <c r="C82" s="79">
        <f>C5+C14+C23+C35+C42+C49+C56+C61+C63+C66+C68+C73+C74+C75+C81</f>
        <v>2360596.7300000004</v>
      </c>
      <c r="D82" s="28">
        <f>D5+D14+D23+D35+D42+D49+D56+D61+D63+D66+D68+D73+D74+D75+D81</f>
        <v>1848735.28991</v>
      </c>
      <c r="E82" s="80">
        <f t="shared" si="3"/>
        <v>58.93856401943444</v>
      </c>
      <c r="F82" s="80">
        <f t="shared" si="2"/>
        <v>78.31643865362805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2391664.683</v>
      </c>
      <c r="C83" s="28">
        <f>C6+C15+C24+C36+C43+C50+C57+C64+C69+C76+C74</f>
        <v>1818527.787</v>
      </c>
      <c r="D83" s="28">
        <f>D6+D15+D24+D36+D43+D50+D57+D64+D69+D76+D74</f>
        <v>1625354.64841</v>
      </c>
      <c r="E83" s="80">
        <f t="shared" si="3"/>
        <v>67.95913574185599</v>
      </c>
      <c r="F83" s="80">
        <f t="shared" si="2"/>
        <v>89.37749865737959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775008.512</v>
      </c>
      <c r="C84" s="22">
        <f t="shared" si="4"/>
        <v>572159.077</v>
      </c>
      <c r="D84" s="22">
        <f t="shared" si="4"/>
        <v>528707.27615</v>
      </c>
      <c r="E84" s="19">
        <f t="shared" si="3"/>
        <v>68.21954442611336</v>
      </c>
      <c r="F84" s="19">
        <f t="shared" si="2"/>
        <v>92.40564336096341</v>
      </c>
    </row>
    <row r="85" spans="1:6" ht="15">
      <c r="A85" s="47" t="s">
        <v>36</v>
      </c>
      <c r="B85" s="22">
        <f t="shared" si="4"/>
        <v>170379.172</v>
      </c>
      <c r="C85" s="22">
        <f t="shared" si="4"/>
        <v>125782.911</v>
      </c>
      <c r="D85" s="22">
        <f t="shared" si="4"/>
        <v>116351.58102999999</v>
      </c>
      <c r="E85" s="19">
        <f t="shared" si="3"/>
        <v>68.28979133083239</v>
      </c>
      <c r="F85" s="19">
        <f t="shared" si="2"/>
        <v>92.50189879132309</v>
      </c>
    </row>
    <row r="86" spans="1:6" ht="15">
      <c r="A86" s="47" t="s">
        <v>56</v>
      </c>
      <c r="B86" s="22">
        <f>B70+B11+B20+B29+B39+B46+B53+B58</f>
        <v>171179.95900000006</v>
      </c>
      <c r="C86" s="22">
        <f>C70+C11+C20+C29+C39+C46+C53+C58</f>
        <v>119135.32800000001</v>
      </c>
      <c r="D86" s="22">
        <f>D70+D11+D20+D29+D39+D46+D53+D58</f>
        <v>87080.62306000001</v>
      </c>
      <c r="E86" s="19">
        <f t="shared" si="3"/>
        <v>50.870804952114746</v>
      </c>
      <c r="F86" s="19">
        <f>SUM(D86)/C86*100</f>
        <v>73.09387108079311</v>
      </c>
    </row>
    <row r="87" spans="1:6" ht="15">
      <c r="A87" s="47" t="s">
        <v>40</v>
      </c>
      <c r="B87" s="22">
        <f>B83-B84-B85-B86</f>
        <v>1275097.04</v>
      </c>
      <c r="C87" s="22">
        <f>C83-C84-C85-C86</f>
        <v>1001450.4709999999</v>
      </c>
      <c r="D87" s="22">
        <f>D83-D84-D85-D86</f>
        <v>893215.1681699998</v>
      </c>
      <c r="E87" s="19">
        <f t="shared" si="3"/>
        <v>70.05076007156286</v>
      </c>
      <c r="F87" s="19">
        <f t="shared" si="2"/>
        <v>89.19214619551565</v>
      </c>
    </row>
    <row r="88" spans="1:6" ht="15">
      <c r="A88" s="34" t="s">
        <v>41</v>
      </c>
      <c r="B88" s="18">
        <f>B13+B22+B41+B34+B55+B60+B62+B65+B67+B72+B80+B48</f>
        <v>719057.8889</v>
      </c>
      <c r="C88" s="18">
        <f>C13+C22+C41+C34+C55+C60+C62+C65+C67+C72+C80+C48</f>
        <v>523573.94299999997</v>
      </c>
      <c r="D88" s="18">
        <f>D13+D22+D41+D34+D55+D60+D62+D65+D67+D72+D80+D48</f>
        <v>215380.6415</v>
      </c>
      <c r="E88" s="19">
        <f t="shared" si="3"/>
        <v>29.953171340555745</v>
      </c>
      <c r="F88" s="19">
        <f t="shared" si="2"/>
        <v>41.13662346638209</v>
      </c>
    </row>
    <row r="89" spans="1:6" ht="15">
      <c r="A89" s="34" t="s">
        <v>57</v>
      </c>
      <c r="B89" s="18">
        <f>SUM(B81)</f>
        <v>23493.296</v>
      </c>
      <c r="C89" s="18">
        <f>SUM(C81)</f>
        <v>17765</v>
      </c>
      <c r="D89" s="18">
        <f>SUM(D81)</f>
        <v>8000</v>
      </c>
      <c r="E89" s="19">
        <f t="shared" si="3"/>
        <v>34.052267506440984</v>
      </c>
      <c r="F89" s="19">
        <f t="shared" si="2"/>
        <v>45.032367013791166</v>
      </c>
    </row>
    <row r="90" spans="1:6" ht="28.5">
      <c r="A90" s="34" t="s">
        <v>58</v>
      </c>
      <c r="B90" s="18">
        <f>SUM(B73)</f>
        <v>2500</v>
      </c>
      <c r="C90" s="18">
        <f>SUM(C73)</f>
        <v>730</v>
      </c>
      <c r="D90" s="18"/>
      <c r="E90" s="19">
        <f t="shared" si="3"/>
        <v>0</v>
      </c>
      <c r="F90" s="19">
        <f t="shared" si="2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user416c</cp:lastModifiedBy>
  <cp:lastPrinted>2016-09-23T08:14:56Z</cp:lastPrinted>
  <dcterms:created xsi:type="dcterms:W3CDTF">2015-04-07T07:35:57Z</dcterms:created>
  <dcterms:modified xsi:type="dcterms:W3CDTF">2016-09-27T06:17:56Z</dcterms:modified>
  <cp:category/>
  <cp:version/>
  <cp:contentType/>
  <cp:contentStatus/>
</cp:coreProperties>
</file>