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<sst xmlns="http://schemas.openxmlformats.org/spreadsheetml/2006/main" count="184" uniqueCount="75">
  <si>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</si>
  <si>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</si>
  <si>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</si>
  <si>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</si>
  <si>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</si>
  <si>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</si>
  <si>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</si>
  <si>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</si>
  <si>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</si>
  <si>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</si>
  <si>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</si>
  <si>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</si>
  <si>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</si>
  <si>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</si>
  <si>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</si>
  <si>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</si>
  <si>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</si>
  <si>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</si>
  <si>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</si>
  <si>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</si>
  <si>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</si>
  <si>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</si>
  <si>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</si>
  <si>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</si>
  <si>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</si>
  <si>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</si>
  <si>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</si>
  <si>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</si>
  <si>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</si>
  <si>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</si>
  <si>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</si>
  <si>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</si>
  <si>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</si>
  <si>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</si>
  <si>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</si>
  <si>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</si>
  <si>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</si>
  <si>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</si>
  <si>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</si>
  <si>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</si>
  <si>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</si>
  <si>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</si>
  <si>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</si>
  <si>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</si>
  <si>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</si>
  <si>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</si>
  <si>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</si>
  <si>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</si>
  <si>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</si>
  <si>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</si>
  <si>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</si>
  <si>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</si>
  <si>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</si>
  <si>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</si>
  <si>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</si>
  <si>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</si>
  <si>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</si>
  <si>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</si>
  <si>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</si>
  <si>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</si>
  <si>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</si>
  <si>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</si>
  <si>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</si>
  <si>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</si>
  <si>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</si>
  <si>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</si>
  <si>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</si>
  <si>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</si>
  <si>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</si>
  <si>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січень-березень, з урахуванням змін тис. грн.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</si>
  <si>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</si>
  <si>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</si>
  <si>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12 березня </t>
    </r>
    <r>
      <rPr>
        <sz val="11"/>
        <rFont val="Times New Roman"/>
        <family val="1"/>
      </rPr>
      <t xml:space="preserve">тис. грн.  </t>
    </r>
  </si>
  <si>
    <t xml:space="preserve">План на январь-март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</si>
  <si>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12 марта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</si>
</sst>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pane xSplit="1" ySplit="4" topLeftCell="B7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70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69</v>
      </c>
      <c r="D3" s="70" t="s">
        <v>72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670202.6</v>
      </c>
      <c r="C5" s="18">
        <f>C6+C13</f>
        <v>169567.373</v>
      </c>
      <c r="D5" s="18">
        <f>D6+D13</f>
        <v>130313.425</v>
      </c>
      <c r="E5" s="19">
        <f aca="true" t="shared" si="0" ref="E5:E36">SUM(D5)/B5*100</f>
        <v>19.44388532661616</v>
      </c>
      <c r="F5" s="19">
        <f>SUM(D5)/C5*100</f>
        <v>76.85053008399206</v>
      </c>
    </row>
    <row r="6" spans="1:6" s="14" customFormat="1" ht="16.5" customHeight="1">
      <c r="A6" s="30" t="s">
        <v>32</v>
      </c>
      <c r="B6" s="25">
        <v>670202.6</v>
      </c>
      <c r="C6" s="25">
        <v>169567.373</v>
      </c>
      <c r="D6" s="25">
        <f>130241.356+72.069</f>
        <v>130313.425</v>
      </c>
      <c r="E6" s="20">
        <f t="shared" si="0"/>
        <v>19.44388532661616</v>
      </c>
      <c r="F6" s="20">
        <f>SUM(D6)/C6*100</f>
        <v>76.85053008399206</v>
      </c>
    </row>
    <row r="7" spans="1:6" s="3" customFormat="1" ht="14.25" customHeight="1">
      <c r="A7" s="12" t="s">
        <v>1</v>
      </c>
      <c r="B7" s="11">
        <v>393800.859</v>
      </c>
      <c r="C7" s="11">
        <v>90663.399</v>
      </c>
      <c r="D7" s="11">
        <v>72506.823</v>
      </c>
      <c r="E7" s="20">
        <f t="shared" si="0"/>
        <v>18.412053032113878</v>
      </c>
      <c r="F7" s="20">
        <f aca="true" t="shared" si="1" ref="F7:F73">SUM(D7)/C7*100</f>
        <v>79.97364294713901</v>
      </c>
    </row>
    <row r="8" spans="1:6" s="3" customFormat="1" ht="15">
      <c r="A8" s="12" t="s">
        <v>27</v>
      </c>
      <c r="B8" s="11">
        <v>86636.189</v>
      </c>
      <c r="C8" s="11">
        <v>20099.836</v>
      </c>
      <c r="D8" s="11">
        <v>16098.087</v>
      </c>
      <c r="E8" s="20">
        <f t="shared" si="0"/>
        <v>18.581250151712005</v>
      </c>
      <c r="F8" s="20">
        <f t="shared" si="1"/>
        <v>80.09063855048369</v>
      </c>
    </row>
    <row r="9" spans="1:6" s="3" customFormat="1" ht="15">
      <c r="A9" s="12" t="s">
        <v>4</v>
      </c>
      <c r="B9" s="11">
        <v>153.271</v>
      </c>
      <c r="C9" s="11">
        <v>6.907</v>
      </c>
      <c r="D9" s="11">
        <v>1.5</v>
      </c>
      <c r="E9" s="20">
        <f t="shared" si="0"/>
        <v>0.9786587156083018</v>
      </c>
      <c r="F9" s="20"/>
    </row>
    <row r="10" spans="1:6" s="3" customFormat="1" ht="15">
      <c r="A10" s="12" t="s">
        <v>5</v>
      </c>
      <c r="B10" s="11">
        <v>47670.978</v>
      </c>
      <c r="C10" s="11">
        <v>10072.293</v>
      </c>
      <c r="D10" s="11">
        <v>5443.804</v>
      </c>
      <c r="E10" s="20">
        <f t="shared" si="0"/>
        <v>11.419534963180322</v>
      </c>
      <c r="F10" s="20">
        <f t="shared" si="1"/>
        <v>54.04731574031851</v>
      </c>
    </row>
    <row r="11" spans="1:6" s="3" customFormat="1" ht="15">
      <c r="A11" s="12" t="s">
        <v>29</v>
      </c>
      <c r="B11" s="11">
        <v>92734.871</v>
      </c>
      <c r="C11" s="11">
        <v>39533.415</v>
      </c>
      <c r="D11" s="11">
        <v>31489.12</v>
      </c>
      <c r="E11" s="20">
        <f t="shared" si="0"/>
        <v>33.95607246814416</v>
      </c>
      <c r="F11" s="20">
        <f t="shared" si="1"/>
        <v>79.65190965667904</v>
      </c>
    </row>
    <row r="12" spans="1:6" s="3" customFormat="1" ht="15">
      <c r="A12" s="12" t="s">
        <v>13</v>
      </c>
      <c r="B12" s="11">
        <f>SUM(B6)-B7-B8-B9-B10-B11</f>
        <v>49206.43199999996</v>
      </c>
      <c r="C12" s="11">
        <f>SUM(C6)-C7-C8-C9-C10-C11</f>
        <v>9191.522999999994</v>
      </c>
      <c r="D12" s="11">
        <f>SUM(D6)-D7-D8-D9-D10-D11</f>
        <v>4774.090999999997</v>
      </c>
      <c r="E12" s="20">
        <f t="shared" si="0"/>
        <v>9.702168610802753</v>
      </c>
      <c r="F12" s="20">
        <f t="shared" si="1"/>
        <v>51.94015181162034</v>
      </c>
    </row>
    <row r="13" spans="1:6" s="3" customFormat="1" ht="15">
      <c r="A13" s="30" t="s">
        <v>14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2" customFormat="1" ht="14.25">
      <c r="A14" s="17" t="s">
        <v>6</v>
      </c>
      <c r="B14" s="18">
        <f>B15+B22</f>
        <v>369161.333</v>
      </c>
      <c r="C14" s="18">
        <f>C15+C22</f>
        <v>90971.88100000001</v>
      </c>
      <c r="D14" s="18">
        <f>D15+D22</f>
        <v>63234.529</v>
      </c>
      <c r="E14" s="19">
        <f t="shared" si="0"/>
        <v>17.129239534954223</v>
      </c>
      <c r="F14" s="19">
        <f t="shared" si="1"/>
        <v>69.50997198793767</v>
      </c>
    </row>
    <row r="15" spans="1:6" s="14" customFormat="1" ht="15">
      <c r="A15" s="30" t="s">
        <v>31</v>
      </c>
      <c r="B15" s="25">
        <f>343890.333+25271</f>
        <v>369161.333</v>
      </c>
      <c r="C15" s="25">
        <f>84684.581+6287.3</f>
        <v>90971.88100000001</v>
      </c>
      <c r="D15" s="25">
        <f>58001.879+5232.65</f>
        <v>63234.529</v>
      </c>
      <c r="E15" s="20">
        <f t="shared" si="0"/>
        <v>17.129239534954223</v>
      </c>
      <c r="F15" s="20">
        <f>SUM(D15)/C15*100</f>
        <v>69.50997198793767</v>
      </c>
    </row>
    <row r="16" spans="1:6" s="3" customFormat="1" ht="15">
      <c r="A16" s="12" t="s">
        <v>1</v>
      </c>
      <c r="B16" s="11">
        <v>221602.052</v>
      </c>
      <c r="C16" s="11">
        <v>49544.051</v>
      </c>
      <c r="D16" s="11">
        <v>38232.609</v>
      </c>
      <c r="E16" s="20">
        <f t="shared" si="0"/>
        <v>17.252822640830058</v>
      </c>
      <c r="F16" s="20">
        <f t="shared" si="1"/>
        <v>77.16891983661166</v>
      </c>
    </row>
    <row r="17" spans="1:6" s="3" customFormat="1" ht="15">
      <c r="A17" s="12" t="s">
        <v>27</v>
      </c>
      <c r="B17" s="11">
        <v>48752.452</v>
      </c>
      <c r="C17" s="11">
        <v>10890.314</v>
      </c>
      <c r="D17" s="11">
        <v>8307.236</v>
      </c>
      <c r="E17" s="20">
        <f t="shared" si="0"/>
        <v>17.039627053014687</v>
      </c>
      <c r="F17" s="20">
        <f t="shared" si="1"/>
        <v>76.28095939198816</v>
      </c>
    </row>
    <row r="18" spans="1:6" s="3" customFormat="1" ht="15">
      <c r="A18" s="12" t="s">
        <v>4</v>
      </c>
      <c r="B18" s="11">
        <v>15177.439</v>
      </c>
      <c r="C18" s="11">
        <v>3053.194</v>
      </c>
      <c r="D18" s="11">
        <v>1406.103</v>
      </c>
      <c r="E18" s="20">
        <f t="shared" si="0"/>
        <v>9.264428603534498</v>
      </c>
      <c r="F18" s="20">
        <f t="shared" si="1"/>
        <v>46.053509865406525</v>
      </c>
    </row>
    <row r="19" spans="1:6" s="3" customFormat="1" ht="15">
      <c r="A19" s="12" t="s">
        <v>5</v>
      </c>
      <c r="B19" s="11">
        <v>6270.712</v>
      </c>
      <c r="C19" s="11">
        <v>1820.749</v>
      </c>
      <c r="D19" s="11">
        <v>578.393</v>
      </c>
      <c r="E19" s="20">
        <f t="shared" si="0"/>
        <v>9.223721325425247</v>
      </c>
      <c r="F19" s="20">
        <f t="shared" si="1"/>
        <v>31.766761920506344</v>
      </c>
    </row>
    <row r="20" spans="1:6" s="3" customFormat="1" ht="15">
      <c r="A20" s="12" t="s">
        <v>29</v>
      </c>
      <c r="B20" s="11">
        <v>35747.327</v>
      </c>
      <c r="C20" s="11">
        <v>14849.47</v>
      </c>
      <c r="D20" s="11">
        <v>7745.719</v>
      </c>
      <c r="E20" s="20">
        <f t="shared" si="0"/>
        <v>21.66796695036807</v>
      </c>
      <c r="F20" s="20">
        <f t="shared" si="1"/>
        <v>52.161585565006696</v>
      </c>
    </row>
    <row r="21" spans="1:6" s="3" customFormat="1" ht="15">
      <c r="A21" s="51" t="s">
        <v>13</v>
      </c>
      <c r="B21" s="11">
        <f>SUM(B15)-B16-B17-B18-B19-B20</f>
        <v>41611.351</v>
      </c>
      <c r="C21" s="11">
        <f>SUM(C15)-C16-C17-C18-C19-C20</f>
        <v>10814.103000000012</v>
      </c>
      <c r="D21" s="11">
        <f>SUM(D15)-D16-D17-D18-D19-D20</f>
        <v>6964.4690000000055</v>
      </c>
      <c r="E21" s="20">
        <f t="shared" si="0"/>
        <v>16.73694516671666</v>
      </c>
      <c r="F21" s="20">
        <f t="shared" si="1"/>
        <v>64.40172615333883</v>
      </c>
    </row>
    <row r="22" spans="1:6" s="3" customFormat="1" ht="15">
      <c r="A22" s="52" t="s">
        <v>14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2" customFormat="1" ht="28.5">
      <c r="A23" s="17" t="s">
        <v>26</v>
      </c>
      <c r="B23" s="18">
        <f>B24+B34</f>
        <v>701237.0769999999</v>
      </c>
      <c r="C23" s="18">
        <f>C24+C34</f>
        <v>248524.507</v>
      </c>
      <c r="D23" s="18">
        <f>D24+D34</f>
        <v>162063.565</v>
      </c>
      <c r="E23" s="19">
        <f t="shared" si="0"/>
        <v>23.111094708986705</v>
      </c>
      <c r="F23" s="19">
        <f t="shared" si="1"/>
        <v>65.21029533719184</v>
      </c>
    </row>
    <row r="24" spans="1:6" s="14" customFormat="1" ht="15">
      <c r="A24" s="30" t="s">
        <v>31</v>
      </c>
      <c r="B24" s="25">
        <f>700445.482+791.595</f>
        <v>701237.0769999999</v>
      </c>
      <c r="C24" s="25">
        <v>248524.507</v>
      </c>
      <c r="D24" s="25">
        <v>162063.565</v>
      </c>
      <c r="E24" s="20">
        <f t="shared" si="0"/>
        <v>23.111094708986705</v>
      </c>
      <c r="F24" s="20">
        <f>SUM(D24)/C24*100</f>
        <v>65.21029533719184</v>
      </c>
    </row>
    <row r="25" spans="1:6" s="3" customFormat="1" ht="15">
      <c r="A25" s="12" t="s">
        <v>1</v>
      </c>
      <c r="B25" s="11">
        <f>14660.587+636.762</f>
        <v>15297.349</v>
      </c>
      <c r="C25" s="11">
        <f>3387.206+141.215</f>
        <v>3528.4210000000003</v>
      </c>
      <c r="D25" s="11">
        <v>2637.887</v>
      </c>
      <c r="E25" s="20">
        <f t="shared" si="0"/>
        <v>17.244079349957957</v>
      </c>
      <c r="F25" s="20">
        <f t="shared" si="1"/>
        <v>74.76111835860857</v>
      </c>
    </row>
    <row r="26" spans="1:6" s="3" customFormat="1" ht="15">
      <c r="A26" s="12" t="s">
        <v>27</v>
      </c>
      <c r="B26" s="11">
        <f>3215.852+140.256</f>
        <v>3356.1079999999997</v>
      </c>
      <c r="C26" s="11">
        <f>739.006+31.078</f>
        <v>770.084</v>
      </c>
      <c r="D26" s="11">
        <v>573.481</v>
      </c>
      <c r="E26" s="20">
        <f t="shared" si="0"/>
        <v>17.087680134250746</v>
      </c>
      <c r="F26" s="20">
        <f t="shared" si="1"/>
        <v>74.4699279559113</v>
      </c>
    </row>
    <row r="27" spans="1:6" s="3" customFormat="1" ht="15">
      <c r="A27" s="12" t="s">
        <v>4</v>
      </c>
      <c r="B27" s="11">
        <v>62.57</v>
      </c>
      <c r="C27" s="11">
        <v>5.3</v>
      </c>
      <c r="D27" s="11">
        <v>5.3</v>
      </c>
      <c r="E27" s="20">
        <f t="shared" si="0"/>
        <v>8.470513025411538</v>
      </c>
      <c r="F27" s="20">
        <f t="shared" si="1"/>
        <v>100</v>
      </c>
    </row>
    <row r="28" spans="1:6" s="3" customFormat="1" ht="15">
      <c r="A28" s="12" t="s">
        <v>5</v>
      </c>
      <c r="B28" s="11">
        <v>259.017</v>
      </c>
      <c r="C28" s="11">
        <v>54.139</v>
      </c>
      <c r="D28" s="11">
        <v>47.737</v>
      </c>
      <c r="E28" s="20">
        <f t="shared" si="0"/>
        <v>18.430064435925058</v>
      </c>
      <c r="F28" s="20">
        <f t="shared" si="1"/>
        <v>88.17488317109662</v>
      </c>
    </row>
    <row r="29" spans="1:6" s="3" customFormat="1" ht="15">
      <c r="A29" s="12" t="s">
        <v>29</v>
      </c>
      <c r="B29" s="11">
        <v>1309.543</v>
      </c>
      <c r="C29" s="11">
        <v>617.082</v>
      </c>
      <c r="D29" s="11">
        <v>364.627</v>
      </c>
      <c r="E29" s="20">
        <f t="shared" si="0"/>
        <v>27.843835597609246</v>
      </c>
      <c r="F29" s="20">
        <f t="shared" si="1"/>
        <v>59.08890552633199</v>
      </c>
    </row>
    <row r="30" spans="1:6" s="3" customFormat="1" ht="15">
      <c r="A30" s="12" t="s">
        <v>13</v>
      </c>
      <c r="B30" s="11">
        <f>SUM(B24)-B25-B26-B27-B28-B29</f>
        <v>680952.49</v>
      </c>
      <c r="C30" s="11">
        <f>SUM(C24)-C25-C26-C27-C28-C29</f>
        <v>243549.48100000003</v>
      </c>
      <c r="D30" s="11">
        <f>SUM(D24)-D25-D26-D27-D28-D29</f>
        <v>158434.53300000002</v>
      </c>
      <c r="E30" s="20">
        <f t="shared" si="0"/>
        <v>23.266606015347712</v>
      </c>
      <c r="F30" s="20">
        <f t="shared" si="1"/>
        <v>65.0522975247071</v>
      </c>
    </row>
    <row r="31" spans="1:6" s="3" customFormat="1" ht="15">
      <c r="A31" s="12" t="s">
        <v>18</v>
      </c>
      <c r="B31" s="11">
        <f>SUM(B32:B33)</f>
        <v>662239.8</v>
      </c>
      <c r="C31" s="11">
        <f>SUM(C32:C33)</f>
        <v>240428.85700000002</v>
      </c>
      <c r="D31" s="11">
        <f>SUM(D32:D33)</f>
        <v>156267.763</v>
      </c>
      <c r="E31" s="20">
        <f t="shared" si="0"/>
        <v>23.596854643891835</v>
      </c>
      <c r="F31" s="20">
        <f>SUM(D31)/C31*100</f>
        <v>64.99542731678002</v>
      </c>
    </row>
    <row r="32" spans="1:6" s="3" customFormat="1" ht="30">
      <c r="A32" s="13" t="s">
        <v>22</v>
      </c>
      <c r="B32" s="11">
        <v>424514.7</v>
      </c>
      <c r="C32" s="11">
        <v>97877.757</v>
      </c>
      <c r="D32" s="67">
        <v>96645.546</v>
      </c>
      <c r="E32" s="20">
        <f t="shared" si="0"/>
        <v>22.7661247066356</v>
      </c>
      <c r="F32" s="20">
        <f>SUM(D32)/C32*100</f>
        <v>98.74107147755747</v>
      </c>
    </row>
    <row r="33" spans="1:6" s="3" customFormat="1" ht="15">
      <c r="A33" s="13" t="s">
        <v>19</v>
      </c>
      <c r="B33" s="11">
        <v>237725.1</v>
      </c>
      <c r="C33" s="11">
        <v>142551.1</v>
      </c>
      <c r="D33" s="11">
        <v>59622.217</v>
      </c>
      <c r="E33" s="20">
        <f t="shared" si="0"/>
        <v>25.080320504650118</v>
      </c>
      <c r="F33" s="20">
        <f>SUM(D33)/C33*100</f>
        <v>41.82515392725836</v>
      </c>
    </row>
    <row r="34" spans="1:6" s="3" customFormat="1" ht="15">
      <c r="A34" s="30" t="s">
        <v>14</v>
      </c>
      <c r="B34" s="25">
        <v>0</v>
      </c>
      <c r="C34" s="25">
        <v>0</v>
      </c>
      <c r="D34" s="25">
        <v>0</v>
      </c>
      <c r="E34" s="20" t="e">
        <f t="shared" si="0"/>
        <v>#DIV/0!</v>
      </c>
      <c r="F34" s="20" t="e">
        <f>SUM(D34)/C34*100</f>
        <v>#DIV/0!</v>
      </c>
    </row>
    <row r="35" spans="1:6" s="2" customFormat="1" ht="15">
      <c r="A35" s="17" t="s">
        <v>7</v>
      </c>
      <c r="B35" s="18">
        <f>B36+B41</f>
        <v>87280</v>
      </c>
      <c r="C35" s="18">
        <f>C36+C41</f>
        <v>21561.638</v>
      </c>
      <c r="D35" s="18">
        <f>D36+D41</f>
        <v>14228.734</v>
      </c>
      <c r="E35" s="20">
        <f t="shared" si="0"/>
        <v>16.302399175068743</v>
      </c>
      <c r="F35" s="20">
        <f>SUM(D35)/C35*100</f>
        <v>65.99096970276564</v>
      </c>
    </row>
    <row r="36" spans="1:6" s="14" customFormat="1" ht="15">
      <c r="A36" s="30" t="s">
        <v>31</v>
      </c>
      <c r="B36" s="25">
        <v>87280</v>
      </c>
      <c r="C36" s="25">
        <v>21561.638</v>
      </c>
      <c r="D36" s="25">
        <v>14228.734</v>
      </c>
      <c r="E36" s="19">
        <f t="shared" si="0"/>
        <v>16.302399175068743</v>
      </c>
      <c r="F36" s="19">
        <f t="shared" si="1"/>
        <v>65.99096970276564</v>
      </c>
    </row>
    <row r="37" spans="1:6" s="3" customFormat="1" ht="15">
      <c r="A37" s="12" t="s">
        <v>1</v>
      </c>
      <c r="B37" s="11">
        <v>40460.715</v>
      </c>
      <c r="C37" s="11">
        <v>8847.924</v>
      </c>
      <c r="D37" s="11">
        <v>6749.964</v>
      </c>
      <c r="E37" s="20">
        <f aca="true" t="shared" si="2" ref="E37:E68">SUM(D37)/B37*100</f>
        <v>16.68276005503116</v>
      </c>
      <c r="F37" s="20">
        <f>SUM(D37)/C37*100</f>
        <v>76.288675173973</v>
      </c>
    </row>
    <row r="38" spans="1:6" s="3" customFormat="1" ht="15">
      <c r="A38" s="12" t="s">
        <v>27</v>
      </c>
      <c r="B38" s="11">
        <v>8901.357</v>
      </c>
      <c r="C38" s="11">
        <v>1956.383</v>
      </c>
      <c r="D38" s="11">
        <v>1483.986</v>
      </c>
      <c r="E38" s="20">
        <f t="shared" si="2"/>
        <v>16.671458070943565</v>
      </c>
      <c r="F38" s="20">
        <f t="shared" si="1"/>
        <v>75.85355219300108</v>
      </c>
    </row>
    <row r="39" spans="1:6" s="3" customFormat="1" ht="15">
      <c r="A39" s="12" t="s">
        <v>29</v>
      </c>
      <c r="B39" s="11">
        <v>6464.382</v>
      </c>
      <c r="C39" s="11">
        <v>2754.296</v>
      </c>
      <c r="D39" s="11">
        <v>1465.231</v>
      </c>
      <c r="E39" s="20">
        <f t="shared" si="2"/>
        <v>22.666219292114857</v>
      </c>
      <c r="F39" s="20">
        <f t="shared" si="1"/>
        <v>53.198022289543324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8003.034999999998</v>
      </c>
      <c r="D40" s="11">
        <f>SUM(D36)-D37-D38-D39</f>
        <v>4529.553000000001</v>
      </c>
      <c r="E40" s="20">
        <f t="shared" si="2"/>
        <v>14.400770584022546</v>
      </c>
      <c r="F40" s="20">
        <f t="shared" si="1"/>
        <v>56.59794065626356</v>
      </c>
    </row>
    <row r="41" spans="1:6" s="3" customFormat="1" ht="15">
      <c r="A41" s="30" t="s">
        <v>14</v>
      </c>
      <c r="B41" s="25"/>
      <c r="C41" s="25"/>
      <c r="D41" s="25"/>
      <c r="E41" s="20" t="e">
        <f t="shared" si="2"/>
        <v>#DIV/0!</v>
      </c>
      <c r="F41" s="20" t="e">
        <f t="shared" si="1"/>
        <v>#DIV/0!</v>
      </c>
    </row>
    <row r="42" spans="1:6" s="2" customFormat="1" ht="15">
      <c r="A42" s="17" t="s">
        <v>8</v>
      </c>
      <c r="B42" s="18">
        <f>B43+B48</f>
        <v>51900</v>
      </c>
      <c r="C42" s="18">
        <f>C43+C48</f>
        <v>12548.95</v>
      </c>
      <c r="D42" s="18">
        <f>D43+D48</f>
        <v>8041.074</v>
      </c>
      <c r="E42" s="20">
        <f t="shared" si="2"/>
        <v>15.493398843930636</v>
      </c>
      <c r="F42" s="20">
        <f t="shared" si="1"/>
        <v>64.07766386829176</v>
      </c>
    </row>
    <row r="43" spans="1:6" s="14" customFormat="1" ht="15">
      <c r="A43" s="30" t="s">
        <v>31</v>
      </c>
      <c r="B43" s="25">
        <v>51900</v>
      </c>
      <c r="C43" s="25">
        <v>12548.95</v>
      </c>
      <c r="D43" s="25">
        <v>8041.074</v>
      </c>
      <c r="E43" s="19">
        <f t="shared" si="2"/>
        <v>15.493398843930636</v>
      </c>
      <c r="F43" s="19">
        <f t="shared" si="1"/>
        <v>64.07766386829176</v>
      </c>
    </row>
    <row r="44" spans="1:6" s="3" customFormat="1" ht="15">
      <c r="A44" s="12" t="s">
        <v>1</v>
      </c>
      <c r="B44" s="11">
        <v>24685.189</v>
      </c>
      <c r="C44" s="11">
        <v>5630.851</v>
      </c>
      <c r="D44" s="11">
        <v>4400.235</v>
      </c>
      <c r="E44" s="20">
        <f t="shared" si="2"/>
        <v>17.8254053473117</v>
      </c>
      <c r="F44" s="20">
        <f>SUM(D44)/C44*100</f>
        <v>78.14511518773982</v>
      </c>
    </row>
    <row r="45" spans="1:6" s="3" customFormat="1" ht="15">
      <c r="A45" s="12" t="s">
        <v>27</v>
      </c>
      <c r="B45" s="11">
        <v>5430.741</v>
      </c>
      <c r="C45" s="11">
        <v>1239.132</v>
      </c>
      <c r="D45" s="11">
        <v>970.936</v>
      </c>
      <c r="E45" s="20">
        <f t="shared" si="2"/>
        <v>17.878517867082962</v>
      </c>
      <c r="F45" s="20">
        <f t="shared" si="1"/>
        <v>78.35613962031486</v>
      </c>
    </row>
    <row r="46" spans="1:6" s="3" customFormat="1" ht="15">
      <c r="A46" s="12" t="s">
        <v>29</v>
      </c>
      <c r="B46" s="11">
        <v>4194.121</v>
      </c>
      <c r="C46" s="11">
        <v>1965.836</v>
      </c>
      <c r="D46" s="11">
        <v>681.377</v>
      </c>
      <c r="E46" s="20">
        <f t="shared" si="2"/>
        <v>16.2460024400822</v>
      </c>
      <c r="F46" s="20">
        <f t="shared" si="1"/>
        <v>34.66092797161105</v>
      </c>
    </row>
    <row r="47" spans="1:6" s="3" customFormat="1" ht="15">
      <c r="A47" s="12" t="s">
        <v>13</v>
      </c>
      <c r="B47" s="11">
        <f>SUM(B43)-B44-B45-B46</f>
        <v>17589.949</v>
      </c>
      <c r="C47" s="11">
        <f>SUM(C43)-C44-C45-C46</f>
        <v>3713.1310000000003</v>
      </c>
      <c r="D47" s="11">
        <f>SUM(D43)-D44-D45-D46</f>
        <v>1988.5259999999998</v>
      </c>
      <c r="E47" s="20">
        <f t="shared" si="2"/>
        <v>11.304899178502449</v>
      </c>
      <c r="F47" s="20">
        <f t="shared" si="1"/>
        <v>53.55388754126908</v>
      </c>
    </row>
    <row r="48" spans="1:6" s="3" customFormat="1" ht="15">
      <c r="A48" s="30" t="s">
        <v>14</v>
      </c>
      <c r="B48" s="25"/>
      <c r="C48" s="25"/>
      <c r="D48" s="25"/>
      <c r="E48" s="20" t="e">
        <f t="shared" si="2"/>
        <v>#DIV/0!</v>
      </c>
      <c r="F48" s="20" t="e">
        <f t="shared" si="1"/>
        <v>#DIV/0!</v>
      </c>
    </row>
    <row r="49" spans="1:6" s="3" customFormat="1" ht="15">
      <c r="A49" s="17" t="s">
        <v>0</v>
      </c>
      <c r="B49" s="18">
        <f>B50+B55</f>
        <v>81514.2</v>
      </c>
      <c r="C49" s="18">
        <f>C50+C55</f>
        <v>18601.864</v>
      </c>
      <c r="D49" s="18">
        <f>D50+D55</f>
        <v>12378.443</v>
      </c>
      <c r="E49" s="20">
        <f t="shared" si="2"/>
        <v>15.185627780190444</v>
      </c>
      <c r="F49" s="20">
        <f t="shared" si="1"/>
        <v>66.54410009663547</v>
      </c>
    </row>
    <row r="50" spans="1:6" s="3" customFormat="1" ht="15">
      <c r="A50" s="30" t="s">
        <v>31</v>
      </c>
      <c r="B50" s="25">
        <v>81514.2</v>
      </c>
      <c r="C50" s="25">
        <v>18601.864</v>
      </c>
      <c r="D50" s="25">
        <v>12378.443</v>
      </c>
      <c r="E50" s="19">
        <f t="shared" si="2"/>
        <v>15.185627780190444</v>
      </c>
      <c r="F50" s="19">
        <f t="shared" si="1"/>
        <v>66.54410009663547</v>
      </c>
    </row>
    <row r="51" spans="1:6" s="3" customFormat="1" ht="15">
      <c r="A51" s="12" t="s">
        <v>1</v>
      </c>
      <c r="B51" s="11">
        <v>50216.2</v>
      </c>
      <c r="C51" s="11">
        <v>10879.39</v>
      </c>
      <c r="D51" s="11">
        <v>8198.868</v>
      </c>
      <c r="E51" s="20">
        <f t="shared" si="2"/>
        <v>16.327137457633196</v>
      </c>
      <c r="F51" s="20">
        <f>SUM(D51)/C51*100</f>
        <v>75.36146787641587</v>
      </c>
    </row>
    <row r="52" spans="1:6" s="3" customFormat="1" ht="15">
      <c r="A52" s="12" t="s">
        <v>27</v>
      </c>
      <c r="B52" s="11">
        <v>11116.743</v>
      </c>
      <c r="C52" s="11">
        <v>2434.111</v>
      </c>
      <c r="D52" s="11">
        <v>1806.317</v>
      </c>
      <c r="E52" s="20">
        <f t="shared" si="2"/>
        <v>16.24861706346904</v>
      </c>
      <c r="F52" s="20">
        <f t="shared" si="1"/>
        <v>74.20848925952843</v>
      </c>
    </row>
    <row r="53" spans="1:6" s="3" customFormat="1" ht="15">
      <c r="A53" s="12" t="s">
        <v>29</v>
      </c>
      <c r="B53" s="11">
        <v>4798.274</v>
      </c>
      <c r="C53" s="11">
        <v>2146.195</v>
      </c>
      <c r="D53" s="11">
        <v>1316.85</v>
      </c>
      <c r="E53" s="20">
        <f t="shared" si="2"/>
        <v>27.44424349255586</v>
      </c>
      <c r="F53" s="20">
        <f t="shared" si="1"/>
        <v>61.35742558341622</v>
      </c>
    </row>
    <row r="54" spans="1:6" s="3" customFormat="1" ht="15">
      <c r="A54" s="12" t="s">
        <v>13</v>
      </c>
      <c r="B54" s="11">
        <f>SUM(B50)-B51-B52-B53</f>
        <v>15382.982999999997</v>
      </c>
      <c r="C54" s="11">
        <f>SUM(C50)-C51-C52-C53</f>
        <v>3142.168000000002</v>
      </c>
      <c r="D54" s="11">
        <f>SUM(D50)-D51-D52-D53</f>
        <v>1056.407999999999</v>
      </c>
      <c r="E54" s="20">
        <f t="shared" si="2"/>
        <v>6.867380663425288</v>
      </c>
      <c r="F54" s="20">
        <f t="shared" si="1"/>
        <v>33.6203538448612</v>
      </c>
    </row>
    <row r="55" spans="1:6" s="3" customFormat="1" ht="15">
      <c r="A55" s="30" t="s">
        <v>14</v>
      </c>
      <c r="B55" s="25"/>
      <c r="C55" s="25"/>
      <c r="D55" s="25"/>
      <c r="E55" s="20" t="e">
        <f t="shared" si="2"/>
        <v>#DIV/0!</v>
      </c>
      <c r="F55" s="20" t="e">
        <f t="shared" si="1"/>
        <v>#DIV/0!</v>
      </c>
    </row>
    <row r="56" spans="1:6" s="3" customFormat="1" ht="14.25" customHeight="1">
      <c r="A56" s="21" t="s">
        <v>9</v>
      </c>
      <c r="B56" s="22">
        <f>B57+B60</f>
        <v>192329.877</v>
      </c>
      <c r="C56" s="22">
        <f>C57+C60</f>
        <v>41336.583</v>
      </c>
      <c r="D56" s="22">
        <f>D57+D60</f>
        <v>12210.418</v>
      </c>
      <c r="E56" s="20">
        <f t="shared" si="2"/>
        <v>6.3486849731620225</v>
      </c>
      <c r="F56" s="20">
        <f t="shared" si="1"/>
        <v>29.539011485298627</v>
      </c>
    </row>
    <row r="57" spans="1:6" s="3" customFormat="1" ht="14.25" customHeight="1">
      <c r="A57" s="30" t="s">
        <v>31</v>
      </c>
      <c r="B57" s="25">
        <v>187329.877</v>
      </c>
      <c r="C57" s="25">
        <v>36336.583</v>
      </c>
      <c r="D57" s="25">
        <f>12195.951+4.86</f>
        <v>12200.811</v>
      </c>
      <c r="E57" s="19">
        <f t="shared" si="2"/>
        <v>6.5130086003312755</v>
      </c>
      <c r="F57" s="19">
        <f t="shared" si="1"/>
        <v>33.577210603429606</v>
      </c>
    </row>
    <row r="58" spans="1:6" s="3" customFormat="1" ht="15">
      <c r="A58" s="12" t="s">
        <v>29</v>
      </c>
      <c r="B58" s="11">
        <v>20033.7</v>
      </c>
      <c r="C58" s="11">
        <v>4495.115</v>
      </c>
      <c r="D58" s="11">
        <f>3148.519+4.86</f>
        <v>3153.379</v>
      </c>
      <c r="E58" s="20">
        <f t="shared" si="2"/>
        <v>15.740372472384031</v>
      </c>
      <c r="F58" s="20">
        <f>SUM(D58)/C58*100</f>
        <v>70.15124195932697</v>
      </c>
    </row>
    <row r="59" spans="1:6" s="3" customFormat="1" ht="15">
      <c r="A59" s="12" t="s">
        <v>13</v>
      </c>
      <c r="B59" s="11">
        <f>SUM(B57)-B58</f>
        <v>167296.177</v>
      </c>
      <c r="C59" s="11">
        <f>SUM(C57)-C58</f>
        <v>31841.468</v>
      </c>
      <c r="D59" s="11">
        <f>SUM(D57)-D58</f>
        <v>9047.432</v>
      </c>
      <c r="E59" s="20">
        <f t="shared" si="2"/>
        <v>5.408032725099272</v>
      </c>
      <c r="F59" s="20">
        <f t="shared" si="1"/>
        <v>28.413991465468868</v>
      </c>
    </row>
    <row r="60" spans="1:6" s="3" customFormat="1" ht="15">
      <c r="A60" s="30" t="s">
        <v>14</v>
      </c>
      <c r="B60" s="25">
        <f>2465+2535</f>
        <v>5000</v>
      </c>
      <c r="C60" s="25">
        <f>2465+2500+35</f>
        <v>5000</v>
      </c>
      <c r="D60" s="25">
        <v>9.607</v>
      </c>
      <c r="E60" s="20">
        <f t="shared" si="2"/>
        <v>0.19213999999999998</v>
      </c>
      <c r="F60" s="20">
        <f t="shared" si="1"/>
        <v>0.19213999999999998</v>
      </c>
    </row>
    <row r="61" spans="1:6" s="3" customFormat="1" ht="17.25" customHeight="1">
      <c r="A61" s="21" t="s">
        <v>21</v>
      </c>
      <c r="B61" s="22">
        <f>SUM(B62)</f>
        <v>438016.329</v>
      </c>
      <c r="C61" s="22">
        <f>SUM(C62)</f>
        <v>0</v>
      </c>
      <c r="D61" s="22">
        <f>SUM(D62)</f>
        <v>0</v>
      </c>
      <c r="E61" s="20">
        <f t="shared" si="2"/>
        <v>0</v>
      </c>
      <c r="F61" s="20" t="e">
        <f t="shared" si="1"/>
        <v>#DIV/0!</v>
      </c>
    </row>
    <row r="62" spans="1:6" s="3" customFormat="1" ht="15">
      <c r="A62" s="30" t="s">
        <v>14</v>
      </c>
      <c r="B62" s="25">
        <v>438016.329</v>
      </c>
      <c r="C62" s="25"/>
      <c r="D62" s="25"/>
      <c r="E62" s="20">
        <f t="shared" si="2"/>
        <v>0</v>
      </c>
      <c r="F62" s="20" t="e">
        <f t="shared" si="1"/>
        <v>#DIV/0!</v>
      </c>
    </row>
    <row r="63" spans="1:6" s="3" customFormat="1" ht="15" customHeight="1">
      <c r="A63" s="23" t="s">
        <v>16</v>
      </c>
      <c r="B63" s="22">
        <f>SUM(B64:B65)</f>
        <v>62576.117</v>
      </c>
      <c r="C63" s="22">
        <f>SUM(C64:C65)</f>
        <v>7864</v>
      </c>
      <c r="D63" s="22">
        <f>SUM(D64:D65)</f>
        <v>5184</v>
      </c>
      <c r="E63" s="20">
        <f t="shared" si="2"/>
        <v>8.284310769874072</v>
      </c>
      <c r="F63" s="20">
        <f t="shared" si="1"/>
        <v>65.92065106815869</v>
      </c>
    </row>
    <row r="64" spans="1:6" s="3" customFormat="1" ht="15">
      <c r="A64" s="30" t="s">
        <v>13</v>
      </c>
      <c r="B64" s="25">
        <v>62576.117</v>
      </c>
      <c r="C64" s="25">
        <v>7864</v>
      </c>
      <c r="D64" s="25">
        <v>5184</v>
      </c>
      <c r="E64" s="19">
        <f t="shared" si="2"/>
        <v>8.284310769874072</v>
      </c>
      <c r="F64" s="19">
        <f t="shared" si="1"/>
        <v>65.92065106815869</v>
      </c>
    </row>
    <row r="65" spans="1:6" s="3" customFormat="1" ht="15">
      <c r="A65" s="30" t="s">
        <v>14</v>
      </c>
      <c r="B65" s="25"/>
      <c r="C65" s="25"/>
      <c r="D65" s="25"/>
      <c r="E65" s="20" t="e">
        <f t="shared" si="2"/>
        <v>#DIV/0!</v>
      </c>
      <c r="F65" s="20" t="e">
        <f t="shared" si="1"/>
        <v>#DIV/0!</v>
      </c>
    </row>
    <row r="66" spans="1:6" s="3" customFormat="1" ht="60.75" customHeight="1">
      <c r="A66" s="24" t="s">
        <v>20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2"/>
        <v>#DIV/0!</v>
      </c>
      <c r="F66" s="19" t="e">
        <f t="shared" si="1"/>
        <v>#DIV/0!</v>
      </c>
    </row>
    <row r="67" spans="1:6" s="3" customFormat="1" ht="15">
      <c r="A67" s="30" t="s">
        <v>14</v>
      </c>
      <c r="B67" s="25"/>
      <c r="C67" s="25"/>
      <c r="D67" s="25"/>
      <c r="E67" s="20" t="e">
        <f t="shared" si="2"/>
        <v>#DIV/0!</v>
      </c>
      <c r="F67" s="20" t="e">
        <f t="shared" si="1"/>
        <v>#DIV/0!</v>
      </c>
    </row>
    <row r="68" spans="1:6" s="3" customFormat="1" ht="43.5">
      <c r="A68" s="23" t="s">
        <v>10</v>
      </c>
      <c r="B68" s="18">
        <f>SUM(B69)+B72</f>
        <v>8770.034</v>
      </c>
      <c r="C68" s="18">
        <f>SUM(C69)+C72</f>
        <v>1275.087</v>
      </c>
      <c r="D68" s="18">
        <f>SUM(D69)+D72</f>
        <v>592.289</v>
      </c>
      <c r="E68" s="20">
        <f t="shared" si="2"/>
        <v>6.753554205149034</v>
      </c>
      <c r="F68" s="20">
        <f t="shared" si="1"/>
        <v>46.45086962693526</v>
      </c>
    </row>
    <row r="69" spans="1:6" s="3" customFormat="1" ht="15">
      <c r="A69" s="30" t="s">
        <v>31</v>
      </c>
      <c r="B69" s="25">
        <v>8770.034</v>
      </c>
      <c r="C69" s="25">
        <v>1275.087</v>
      </c>
      <c r="D69" s="25">
        <v>592.289</v>
      </c>
      <c r="E69" s="19">
        <f aca="true" t="shared" si="3" ref="E69:E90">SUM(D69)/B69*100</f>
        <v>6.753554205149034</v>
      </c>
      <c r="F69" s="19">
        <f t="shared" si="1"/>
        <v>46.45086962693526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1263.947</v>
      </c>
      <c r="D71" s="11">
        <f>SUM(D69)-D70</f>
        <v>590.8919999999999</v>
      </c>
      <c r="E71" s="19">
        <f t="shared" si="3"/>
        <v>6.749134616504844</v>
      </c>
      <c r="F71" s="19">
        <f t="shared" si="1"/>
        <v>46.74974504468937</v>
      </c>
    </row>
    <row r="72" spans="1:6" s="3" customFormat="1" ht="15">
      <c r="A72" s="30" t="s">
        <v>14</v>
      </c>
      <c r="B72" s="25"/>
      <c r="C72" s="25"/>
      <c r="D72" s="25"/>
      <c r="E72" s="20" t="e">
        <f t="shared" si="3"/>
        <v>#DIV/0!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>
        <v>150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9451.8</v>
      </c>
      <c r="D74" s="18">
        <v>7351.4</v>
      </c>
      <c r="E74" s="20">
        <f t="shared" si="3"/>
        <v>19.444753032539293</v>
      </c>
      <c r="F74" s="20">
        <f aca="true" t="shared" si="4" ref="F74:F90">SUM(D74)/C74*100</f>
        <v>77.77777777777779</v>
      </c>
    </row>
    <row r="75" spans="1:6" s="2" customFormat="1" ht="15">
      <c r="A75" s="17" t="s">
        <v>17</v>
      </c>
      <c r="B75" s="18">
        <f>SUM(B76)+B80</f>
        <v>16222.266</v>
      </c>
      <c r="C75" s="18">
        <f>SUM(C76)+C80</f>
        <v>2887.005</v>
      </c>
      <c r="D75" s="18">
        <f>SUM(D76)+D80</f>
        <v>254.769</v>
      </c>
      <c r="E75" s="20">
        <f t="shared" si="3"/>
        <v>1.5704895974458808</v>
      </c>
      <c r="F75" s="20">
        <f t="shared" si="4"/>
        <v>8.824681633734615</v>
      </c>
    </row>
    <row r="76" spans="1:6" s="2" customFormat="1" ht="15">
      <c r="A76" s="30" t="s">
        <v>31</v>
      </c>
      <c r="B76" s="25">
        <f>11422.266+1000</f>
        <v>12422.266</v>
      </c>
      <c r="C76" s="25">
        <v>2287.005</v>
      </c>
      <c r="D76" s="25">
        <f>218.769+36</f>
        <v>254.769</v>
      </c>
      <c r="E76" s="19">
        <f t="shared" si="3"/>
        <v>2.0509060102239</v>
      </c>
      <c r="F76" s="20">
        <f t="shared" si="4"/>
        <v>11.139853214138142</v>
      </c>
    </row>
    <row r="77" spans="1:6" s="3" customFormat="1" ht="15">
      <c r="A77" s="12" t="s">
        <v>1</v>
      </c>
      <c r="B77" s="11"/>
      <c r="C77" s="11"/>
      <c r="D77" s="11"/>
      <c r="E77" s="19" t="e">
        <f t="shared" si="3"/>
        <v>#DIV/0!</v>
      </c>
      <c r="F77" s="19" t="e">
        <f t="shared" si="4"/>
        <v>#DIV/0!</v>
      </c>
    </row>
    <row r="78" spans="1:6" s="3" customFormat="1" ht="15">
      <c r="A78" s="12" t="s">
        <v>27</v>
      </c>
      <c r="B78" s="11"/>
      <c r="C78" s="11"/>
      <c r="D78" s="11"/>
      <c r="E78" s="19" t="e">
        <f t="shared" si="3"/>
        <v>#DIV/0!</v>
      </c>
      <c r="F78" s="19" t="e">
        <f t="shared" si="4"/>
        <v>#DIV/0!</v>
      </c>
    </row>
    <row r="79" spans="1:6" s="3" customFormat="1" ht="15">
      <c r="A79" s="12" t="s">
        <v>13</v>
      </c>
      <c r="B79" s="11">
        <f>SUM(B76)-B77-B78</f>
        <v>12422.266</v>
      </c>
      <c r="C79" s="11">
        <f>SUM(C76)-C77-C78</f>
        <v>2287.005</v>
      </c>
      <c r="D79" s="11">
        <f>SUM(D76)-D77-D78</f>
        <v>254.769</v>
      </c>
      <c r="E79" s="20">
        <f t="shared" si="3"/>
        <v>2.0509060102239</v>
      </c>
      <c r="F79" s="20">
        <f>SUM(D79)/C79*100</f>
        <v>11.139853214138142</v>
      </c>
    </row>
    <row r="80" spans="1:6" s="3" customFormat="1" ht="15">
      <c r="A80" s="30" t="s">
        <v>14</v>
      </c>
      <c r="B80" s="25">
        <f>500+3300</f>
        <v>3800</v>
      </c>
      <c r="C80" s="25">
        <f>100+500</f>
        <v>600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</f>
        <v>15775.5</v>
      </c>
      <c r="C81" s="18">
        <f>4000+19</f>
        <v>4019</v>
      </c>
      <c r="D81" s="18">
        <v>4000</v>
      </c>
      <c r="E81" s="20">
        <f t="shared" si="3"/>
        <v>25.355773192608794</v>
      </c>
      <c r="F81" s="20">
        <f t="shared" si="4"/>
        <v>99.52724558347848</v>
      </c>
    </row>
    <row r="82" spans="1:12" s="9" customFormat="1" ht="15.75">
      <c r="A82" s="27" t="s">
        <v>25</v>
      </c>
      <c r="B82" s="28">
        <f>B5+B14+B23+B35+B42+B49+B56+B61+B63+B66+B68+B73+B74+B75+B81</f>
        <v>2735291.9329999997</v>
      </c>
      <c r="C82" s="28">
        <f>C5+C14+C23+C35+C42+C49+C56+C61+C63+C66+C68+C73+C74+C75+C81</f>
        <v>628759.6880000001</v>
      </c>
      <c r="D82" s="28">
        <f>D5+D14+D23+D35+D42+D49+D56+D61+D63+D66+D68+D73+D74+D75+D81</f>
        <v>419852.646</v>
      </c>
      <c r="E82" s="20">
        <f t="shared" si="3"/>
        <v>15.349463833628763</v>
      </c>
      <c r="F82" s="20">
        <f t="shared" si="4"/>
        <v>66.77473985895863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2270200.104</v>
      </c>
      <c r="C83" s="28">
        <f>C6+C15+C24+C36+C43+C50+C57+C64+C69+C76+C74</f>
        <v>618990.6880000001</v>
      </c>
      <c r="D83" s="28">
        <f>D6+D15+D24+D36+D43+D50+D57+D64+D69+D76+D74</f>
        <v>415843.039</v>
      </c>
      <c r="E83" s="20">
        <f t="shared" si="3"/>
        <v>18.317461895420653</v>
      </c>
      <c r="F83" s="20">
        <f t="shared" si="4"/>
        <v>67.1808230821075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746062.364</v>
      </c>
      <c r="C84" s="22">
        <f t="shared" si="5"/>
        <v>169094.03600000002</v>
      </c>
      <c r="D84" s="22">
        <f t="shared" si="5"/>
        <v>132726.386</v>
      </c>
      <c r="E84" s="19">
        <f t="shared" si="3"/>
        <v>17.79025352363171</v>
      </c>
      <c r="F84" s="19">
        <f t="shared" si="4"/>
        <v>78.49264772413379</v>
      </c>
    </row>
    <row r="85" spans="1:6" ht="15">
      <c r="A85" s="29" t="s">
        <v>28</v>
      </c>
      <c r="B85" s="22">
        <f t="shared" si="5"/>
        <v>164193.59</v>
      </c>
      <c r="C85" s="22">
        <f t="shared" si="5"/>
        <v>37389.85999999999</v>
      </c>
      <c r="D85" s="22">
        <f t="shared" si="5"/>
        <v>29240.043</v>
      </c>
      <c r="E85" s="19">
        <f t="shared" si="3"/>
        <v>17.808273148787357</v>
      </c>
      <c r="F85" s="19">
        <f t="shared" si="4"/>
        <v>78.2031358234559</v>
      </c>
    </row>
    <row r="86" spans="1:6" ht="15">
      <c r="A86" s="29" t="s">
        <v>2</v>
      </c>
      <c r="B86" s="22">
        <f>B70+B11+B20+B29+B39+B46+B53+B58</f>
        <v>165297.17400000006</v>
      </c>
      <c r="C86" s="22">
        <f>C70+C11+C20+C29+C39+C46+C53+C58</f>
        <v>66372.54900000001</v>
      </c>
      <c r="D86" s="22">
        <f>D70+D11+D20+D29+D39+D46+D53+D58</f>
        <v>46217.7</v>
      </c>
      <c r="E86" s="19">
        <f t="shared" si="3"/>
        <v>27.960369122826005</v>
      </c>
      <c r="F86" s="19">
        <f>SUM(D86)/C86*100</f>
        <v>69.63375777537183</v>
      </c>
    </row>
    <row r="87" spans="1:6" ht="15">
      <c r="A87" s="29" t="s">
        <v>13</v>
      </c>
      <c r="B87" s="22">
        <f>B83-B84-B85-B86</f>
        <v>1194646.9759999996</v>
      </c>
      <c r="C87" s="22">
        <f>C83-C84-C85-C86</f>
        <v>346134.2430000001</v>
      </c>
      <c r="D87" s="22">
        <f>D83-D84-D85-D86</f>
        <v>207658.90999999997</v>
      </c>
      <c r="E87" s="19">
        <f t="shared" si="3"/>
        <v>17.382449725466014</v>
      </c>
      <c r="F87" s="19">
        <f t="shared" si="4"/>
        <v>59.9937493037925</v>
      </c>
    </row>
    <row r="88" spans="1:6" ht="24.75" customHeight="1">
      <c r="A88" s="17" t="s">
        <v>14</v>
      </c>
      <c r="B88" s="18">
        <f>B13+B22+B41+B34+B55+B60+B62+B65+B67+B72+B80+B48</f>
        <v>446816.329</v>
      </c>
      <c r="C88" s="18">
        <f>C13+C22+C41+C34+C55+C60+C62+C65+C67+C72+C80+C48</f>
        <v>5600</v>
      </c>
      <c r="D88" s="18">
        <f>D13+D22+D41+D34+D55+D60+D62+D65+D67+D72+D80+D48</f>
        <v>9.607</v>
      </c>
      <c r="E88" s="19">
        <f t="shared" si="3"/>
        <v>0.0021501004722681025</v>
      </c>
      <c r="F88" s="19">
        <f t="shared" si="4"/>
        <v>0.17155357142857142</v>
      </c>
    </row>
    <row r="89" spans="1:6" ht="15">
      <c r="A89" s="17" t="s">
        <v>24</v>
      </c>
      <c r="B89" s="18">
        <f>SUM(B81)</f>
        <v>15775.5</v>
      </c>
      <c r="C89" s="18">
        <f>SUM(C81)</f>
        <v>4019</v>
      </c>
      <c r="D89" s="18">
        <f>SUM(D81)</f>
        <v>4000</v>
      </c>
      <c r="E89" s="19">
        <f t="shared" si="3"/>
        <v>25.355773192608794</v>
      </c>
      <c r="F89" s="19">
        <f t="shared" si="4"/>
        <v>99.52724558347848</v>
      </c>
    </row>
    <row r="90" spans="1:6" ht="15">
      <c r="A90" s="17" t="s">
        <v>30</v>
      </c>
      <c r="B90" s="18">
        <f>SUM(B73)</f>
        <v>2500</v>
      </c>
      <c r="C90" s="18">
        <f>SUM(C73)</f>
        <v>150</v>
      </c>
      <c r="D90" s="18"/>
      <c r="E90" s="19">
        <f t="shared" si="3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73">
      <selection activeCell="B5" sqref="B5:D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71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73</v>
      </c>
      <c r="D3" s="71" t="s">
        <v>74</v>
      </c>
      <c r="E3" s="71" t="s">
        <v>67</v>
      </c>
      <c r="F3" s="71" t="s">
        <v>68</v>
      </c>
    </row>
    <row r="4" spans="1:6" s="31" customFormat="1" ht="30.75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670202.6</v>
      </c>
      <c r="C5" s="18">
        <f>C6+C13</f>
        <v>169567.373</v>
      </c>
      <c r="D5" s="18">
        <f>D6+D13</f>
        <v>130313.425</v>
      </c>
      <c r="E5" s="19">
        <f aca="true" t="shared" si="0" ref="E5:E68">SUM(D5)/B5*100</f>
        <v>19.44388532661616</v>
      </c>
      <c r="F5" s="19">
        <f>SUM(D5)/C5*100</f>
        <v>76.85053008399206</v>
      </c>
    </row>
    <row r="6" spans="1:6" s="37" customFormat="1" ht="15">
      <c r="A6" s="36" t="s">
        <v>34</v>
      </c>
      <c r="B6" s="25">
        <v>670202.6</v>
      </c>
      <c r="C6" s="25">
        <v>169567.373</v>
      </c>
      <c r="D6" s="25">
        <f>130241.356+72.069</f>
        <v>130313.425</v>
      </c>
      <c r="E6" s="20">
        <f t="shared" si="0"/>
        <v>19.44388532661616</v>
      </c>
      <c r="F6" s="20">
        <f>SUM(D6)/C6*100</f>
        <v>76.85053008399206</v>
      </c>
    </row>
    <row r="7" spans="1:6" s="37" customFormat="1" ht="15">
      <c r="A7" s="38" t="s">
        <v>35</v>
      </c>
      <c r="B7" s="11">
        <v>393800.859</v>
      </c>
      <c r="C7" s="11">
        <v>90663.399</v>
      </c>
      <c r="D7" s="11">
        <v>72506.823</v>
      </c>
      <c r="E7" s="20">
        <f t="shared" si="0"/>
        <v>18.412053032113878</v>
      </c>
      <c r="F7" s="20">
        <f aca="true" t="shared" si="1" ref="F7:F73">SUM(D7)/C7*100</f>
        <v>79.97364294713901</v>
      </c>
    </row>
    <row r="8" spans="1:6" s="37" customFormat="1" ht="15">
      <c r="A8" s="38" t="s">
        <v>36</v>
      </c>
      <c r="B8" s="11">
        <v>86636.189</v>
      </c>
      <c r="C8" s="11">
        <v>20099.836</v>
      </c>
      <c r="D8" s="11">
        <v>16098.087</v>
      </c>
      <c r="E8" s="20">
        <f t="shared" si="0"/>
        <v>18.581250151712005</v>
      </c>
      <c r="F8" s="20">
        <f t="shared" si="1"/>
        <v>80.09063855048369</v>
      </c>
    </row>
    <row r="9" spans="1:6" s="37" customFormat="1" ht="15">
      <c r="A9" s="38" t="s">
        <v>37</v>
      </c>
      <c r="B9" s="11">
        <v>153.271</v>
      </c>
      <c r="C9" s="11">
        <v>6.907</v>
      </c>
      <c r="D9" s="11">
        <v>1.5</v>
      </c>
      <c r="E9" s="20">
        <f t="shared" si="0"/>
        <v>0.9786587156083018</v>
      </c>
      <c r="F9" s="20"/>
    </row>
    <row r="10" spans="1:6" s="37" customFormat="1" ht="15">
      <c r="A10" s="38" t="s">
        <v>38</v>
      </c>
      <c r="B10" s="11">
        <v>47670.978</v>
      </c>
      <c r="C10" s="11">
        <v>10072.293</v>
      </c>
      <c r="D10" s="11">
        <v>5443.804</v>
      </c>
      <c r="E10" s="20">
        <f t="shared" si="0"/>
        <v>11.419534963180322</v>
      </c>
      <c r="F10" s="20">
        <f t="shared" si="1"/>
        <v>54.04731574031851</v>
      </c>
    </row>
    <row r="11" spans="1:6" s="37" customFormat="1" ht="30">
      <c r="A11" s="38" t="s">
        <v>39</v>
      </c>
      <c r="B11" s="11">
        <v>92734.871</v>
      </c>
      <c r="C11" s="11">
        <v>39533.415</v>
      </c>
      <c r="D11" s="11">
        <v>31489.12</v>
      </c>
      <c r="E11" s="20">
        <f t="shared" si="0"/>
        <v>33.95607246814416</v>
      </c>
      <c r="F11" s="20">
        <f t="shared" si="1"/>
        <v>79.65190965667904</v>
      </c>
    </row>
    <row r="12" spans="1:6" s="37" customFormat="1" ht="15">
      <c r="A12" s="38" t="s">
        <v>40</v>
      </c>
      <c r="B12" s="11">
        <f>SUM(B6)-B7-B8-B9-B10-B11</f>
        <v>49206.43199999996</v>
      </c>
      <c r="C12" s="11">
        <f>SUM(C6)-C7-C8-C9-C10-C11</f>
        <v>9191.522999999994</v>
      </c>
      <c r="D12" s="11">
        <f>SUM(D6)-D7-D8-D9-D10-D11</f>
        <v>4774.090999999997</v>
      </c>
      <c r="E12" s="20">
        <f t="shared" si="0"/>
        <v>9.702168610802753</v>
      </c>
      <c r="F12" s="20">
        <f t="shared" si="1"/>
        <v>51.94015181162034</v>
      </c>
    </row>
    <row r="13" spans="1:6" s="37" customFormat="1" ht="15">
      <c r="A13" s="36" t="s">
        <v>41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35" customFormat="1" ht="14.25">
      <c r="A14" s="34" t="s">
        <v>42</v>
      </c>
      <c r="B14" s="18">
        <f>B15+B22</f>
        <v>369161.333</v>
      </c>
      <c r="C14" s="18">
        <f>C15+C22</f>
        <v>90971.88100000001</v>
      </c>
      <c r="D14" s="18">
        <f>D15+D22</f>
        <v>63234.529</v>
      </c>
      <c r="E14" s="19">
        <f t="shared" si="0"/>
        <v>17.129239534954223</v>
      </c>
      <c r="F14" s="19">
        <f t="shared" si="1"/>
        <v>69.50997198793767</v>
      </c>
    </row>
    <row r="15" spans="1:6" s="37" customFormat="1" ht="15">
      <c r="A15" s="36" t="s">
        <v>43</v>
      </c>
      <c r="B15" s="25">
        <f>343890.333+25271</f>
        <v>369161.333</v>
      </c>
      <c r="C15" s="25">
        <f>84684.581+6287.3</f>
        <v>90971.88100000001</v>
      </c>
      <c r="D15" s="25">
        <f>58001.879+5232.65</f>
        <v>63234.529</v>
      </c>
      <c r="E15" s="20">
        <f t="shared" si="0"/>
        <v>17.129239534954223</v>
      </c>
      <c r="F15" s="20">
        <f>SUM(D15)/C15*100</f>
        <v>69.50997198793767</v>
      </c>
    </row>
    <row r="16" spans="1:6" s="37" customFormat="1" ht="15">
      <c r="A16" s="38" t="s">
        <v>35</v>
      </c>
      <c r="B16" s="11">
        <v>221602.052</v>
      </c>
      <c r="C16" s="11">
        <v>49544.051</v>
      </c>
      <c r="D16" s="11">
        <v>38232.609</v>
      </c>
      <c r="E16" s="20">
        <f t="shared" si="0"/>
        <v>17.252822640830058</v>
      </c>
      <c r="F16" s="20">
        <f t="shared" si="1"/>
        <v>77.16891983661166</v>
      </c>
    </row>
    <row r="17" spans="1:6" s="37" customFormat="1" ht="15">
      <c r="A17" s="38" t="s">
        <v>36</v>
      </c>
      <c r="B17" s="11">
        <v>48752.452</v>
      </c>
      <c r="C17" s="11">
        <v>10890.314</v>
      </c>
      <c r="D17" s="11">
        <v>8307.236</v>
      </c>
      <c r="E17" s="20">
        <f t="shared" si="0"/>
        <v>17.039627053014687</v>
      </c>
      <c r="F17" s="20">
        <f t="shared" si="1"/>
        <v>76.28095939198816</v>
      </c>
    </row>
    <row r="18" spans="1:6" s="37" customFormat="1" ht="15">
      <c r="A18" s="38" t="s">
        <v>37</v>
      </c>
      <c r="B18" s="11">
        <v>15177.439</v>
      </c>
      <c r="C18" s="11">
        <v>3053.194</v>
      </c>
      <c r="D18" s="11">
        <v>1406.103</v>
      </c>
      <c r="E18" s="20">
        <f t="shared" si="0"/>
        <v>9.264428603534498</v>
      </c>
      <c r="F18" s="20">
        <f t="shared" si="1"/>
        <v>46.053509865406525</v>
      </c>
    </row>
    <row r="19" spans="1:6" s="37" customFormat="1" ht="15">
      <c r="A19" s="38" t="s">
        <v>38</v>
      </c>
      <c r="B19" s="11">
        <v>6270.712</v>
      </c>
      <c r="C19" s="11">
        <v>1820.749</v>
      </c>
      <c r="D19" s="11">
        <v>578.393</v>
      </c>
      <c r="E19" s="20">
        <f t="shared" si="0"/>
        <v>9.223721325425247</v>
      </c>
      <c r="F19" s="20">
        <f t="shared" si="1"/>
        <v>31.766761920506344</v>
      </c>
    </row>
    <row r="20" spans="1:6" s="37" customFormat="1" ht="30">
      <c r="A20" s="38" t="s">
        <v>39</v>
      </c>
      <c r="B20" s="11">
        <v>35747.327</v>
      </c>
      <c r="C20" s="11">
        <v>14849.47</v>
      </c>
      <c r="D20" s="11">
        <v>7745.719</v>
      </c>
      <c r="E20" s="20">
        <f t="shared" si="0"/>
        <v>21.66796695036807</v>
      </c>
      <c r="F20" s="20">
        <f t="shared" si="1"/>
        <v>52.161585565006696</v>
      </c>
    </row>
    <row r="21" spans="1:6" s="37" customFormat="1" ht="15">
      <c r="A21" s="38" t="s">
        <v>40</v>
      </c>
      <c r="B21" s="11">
        <f>SUM(B15)-B16-B17-B18-B19-B20</f>
        <v>41611.351</v>
      </c>
      <c r="C21" s="11">
        <f>SUM(C15)-C16-C17-C18-C19-C20</f>
        <v>10814.103000000012</v>
      </c>
      <c r="D21" s="11">
        <f>SUM(D15)-D16-D17-D18-D19-D20</f>
        <v>6964.4690000000055</v>
      </c>
      <c r="E21" s="20">
        <f t="shared" si="0"/>
        <v>16.73694516671666</v>
      </c>
      <c r="F21" s="20">
        <f t="shared" si="1"/>
        <v>64.40172615333883</v>
      </c>
    </row>
    <row r="22" spans="1:6" s="37" customFormat="1" ht="15">
      <c r="A22" s="36" t="s">
        <v>41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35" customFormat="1" ht="28.5">
      <c r="A23" s="34" t="s">
        <v>59</v>
      </c>
      <c r="B23" s="18">
        <f>B24+B34</f>
        <v>701237.0769999999</v>
      </c>
      <c r="C23" s="18">
        <f>C24+C34</f>
        <v>248524.507</v>
      </c>
      <c r="D23" s="18">
        <f>D24+D34</f>
        <v>162063.565</v>
      </c>
      <c r="E23" s="19">
        <f t="shared" si="0"/>
        <v>23.111094708986705</v>
      </c>
      <c r="F23" s="19">
        <f t="shared" si="1"/>
        <v>65.21029533719184</v>
      </c>
    </row>
    <row r="24" spans="1:6" s="37" customFormat="1" ht="15">
      <c r="A24" s="36" t="s">
        <v>43</v>
      </c>
      <c r="B24" s="25">
        <f>700445.482+791.595</f>
        <v>701237.0769999999</v>
      </c>
      <c r="C24" s="25">
        <v>248524.507</v>
      </c>
      <c r="D24" s="25">
        <v>162063.565</v>
      </c>
      <c r="E24" s="20">
        <f t="shared" si="0"/>
        <v>23.111094708986705</v>
      </c>
      <c r="F24" s="20">
        <f>SUM(D24)/C24*100</f>
        <v>65.21029533719184</v>
      </c>
    </row>
    <row r="25" spans="1:6" s="37" customFormat="1" ht="15">
      <c r="A25" s="38" t="s">
        <v>35</v>
      </c>
      <c r="B25" s="11">
        <f>14660.587+636.762</f>
        <v>15297.349</v>
      </c>
      <c r="C25" s="11">
        <f>3387.206+141.215</f>
        <v>3528.4210000000003</v>
      </c>
      <c r="D25" s="11">
        <v>2637.887</v>
      </c>
      <c r="E25" s="20">
        <f t="shared" si="0"/>
        <v>17.244079349957957</v>
      </c>
      <c r="F25" s="20">
        <f t="shared" si="1"/>
        <v>74.76111835860857</v>
      </c>
    </row>
    <row r="26" spans="1:6" s="37" customFormat="1" ht="15">
      <c r="A26" s="38" t="s">
        <v>36</v>
      </c>
      <c r="B26" s="11">
        <f>3215.852+140.256</f>
        <v>3356.1079999999997</v>
      </c>
      <c r="C26" s="11">
        <f>739.006+31.078</f>
        <v>770.084</v>
      </c>
      <c r="D26" s="11">
        <v>573.481</v>
      </c>
      <c r="E26" s="20">
        <f t="shared" si="0"/>
        <v>17.087680134250746</v>
      </c>
      <c r="F26" s="20">
        <f t="shared" si="1"/>
        <v>74.4699279559113</v>
      </c>
    </row>
    <row r="27" spans="1:6" s="37" customFormat="1" ht="15">
      <c r="A27" s="38" t="s">
        <v>37</v>
      </c>
      <c r="B27" s="11">
        <v>62.57</v>
      </c>
      <c r="C27" s="11">
        <v>5.3</v>
      </c>
      <c r="D27" s="11">
        <v>5.3</v>
      </c>
      <c r="E27" s="20">
        <f t="shared" si="0"/>
        <v>8.470513025411538</v>
      </c>
      <c r="F27" s="20">
        <f t="shared" si="1"/>
        <v>100</v>
      </c>
    </row>
    <row r="28" spans="1:6" s="37" customFormat="1" ht="15">
      <c r="A28" s="38" t="s">
        <v>38</v>
      </c>
      <c r="B28" s="11">
        <v>259.017</v>
      </c>
      <c r="C28" s="11">
        <v>54.139</v>
      </c>
      <c r="D28" s="11">
        <v>47.737</v>
      </c>
      <c r="E28" s="20">
        <f t="shared" si="0"/>
        <v>18.430064435925058</v>
      </c>
      <c r="F28" s="20">
        <f t="shared" si="1"/>
        <v>88.17488317109662</v>
      </c>
    </row>
    <row r="29" spans="1:6" s="37" customFormat="1" ht="30">
      <c r="A29" s="38" t="s">
        <v>39</v>
      </c>
      <c r="B29" s="11">
        <v>1309.543</v>
      </c>
      <c r="C29" s="11">
        <v>617.082</v>
      </c>
      <c r="D29" s="11">
        <v>364.627</v>
      </c>
      <c r="E29" s="20">
        <f t="shared" si="0"/>
        <v>27.843835597609246</v>
      </c>
      <c r="F29" s="20">
        <f t="shared" si="1"/>
        <v>59.08890552633199</v>
      </c>
    </row>
    <row r="30" spans="1:6" s="37" customFormat="1" ht="15">
      <c r="A30" s="38" t="s">
        <v>40</v>
      </c>
      <c r="B30" s="11">
        <f>SUM(B24)-B25-B26-B27-B28-B29</f>
        <v>680952.49</v>
      </c>
      <c r="C30" s="11">
        <f>SUM(C24)-C25-C26-C27-C28-C29</f>
        <v>243549.48100000003</v>
      </c>
      <c r="D30" s="11">
        <f>SUM(D24)-D25-D26-D27-D28-D29</f>
        <v>158434.53300000002</v>
      </c>
      <c r="E30" s="20">
        <f t="shared" si="0"/>
        <v>23.266606015347712</v>
      </c>
      <c r="F30" s="20">
        <f t="shared" si="1"/>
        <v>65.0522975247071</v>
      </c>
    </row>
    <row r="31" spans="1:6" s="37" customFormat="1" ht="15">
      <c r="A31" s="38" t="s">
        <v>44</v>
      </c>
      <c r="B31" s="11">
        <f>SUM(B32:B33)</f>
        <v>662239.8</v>
      </c>
      <c r="C31" s="11">
        <f>SUM(C32:C33)</f>
        <v>240428.85700000002</v>
      </c>
      <c r="D31" s="11">
        <f>SUM(D32:D33)</f>
        <v>156267.763</v>
      </c>
      <c r="E31" s="20">
        <f t="shared" si="0"/>
        <v>23.596854643891835</v>
      </c>
      <c r="F31" s="20">
        <f>SUM(D31)/C31*100</f>
        <v>64.99542731678002</v>
      </c>
    </row>
    <row r="32" spans="1:6" s="37" customFormat="1" ht="30">
      <c r="A32" s="39" t="s">
        <v>63</v>
      </c>
      <c r="B32" s="11">
        <v>424514.7</v>
      </c>
      <c r="C32" s="11">
        <v>97877.757</v>
      </c>
      <c r="D32" s="67">
        <v>96645.546</v>
      </c>
      <c r="E32" s="20">
        <f t="shared" si="0"/>
        <v>22.7661247066356</v>
      </c>
      <c r="F32" s="20">
        <f>SUM(D32)/C32*100</f>
        <v>98.74107147755747</v>
      </c>
    </row>
    <row r="33" spans="1:6" s="37" customFormat="1" ht="15">
      <c r="A33" s="39" t="s">
        <v>60</v>
      </c>
      <c r="B33" s="11">
        <v>237725.1</v>
      </c>
      <c r="C33" s="11">
        <v>142551.1</v>
      </c>
      <c r="D33" s="11">
        <v>59622.217</v>
      </c>
      <c r="E33" s="20">
        <f t="shared" si="0"/>
        <v>25.080320504650118</v>
      </c>
      <c r="F33" s="20">
        <f>SUM(D33)/C33*100</f>
        <v>41.82515392725836</v>
      </c>
    </row>
    <row r="34" spans="1:6" s="37" customFormat="1" ht="15">
      <c r="A34" s="36" t="s">
        <v>41</v>
      </c>
      <c r="B34" s="25">
        <v>0</v>
      </c>
      <c r="C34" s="25">
        <v>0</v>
      </c>
      <c r="D34" s="25">
        <v>0</v>
      </c>
      <c r="E34" s="20" t="e">
        <f t="shared" si="0"/>
        <v>#DIV/0!</v>
      </c>
      <c r="F34" s="20" t="e">
        <f>SUM(D34)/C34*100</f>
        <v>#DIV/0!</v>
      </c>
    </row>
    <row r="35" spans="1:6" s="35" customFormat="1" ht="15">
      <c r="A35" s="34" t="s">
        <v>61</v>
      </c>
      <c r="B35" s="18">
        <f>B36+B41</f>
        <v>87280</v>
      </c>
      <c r="C35" s="18">
        <f>C36+C41</f>
        <v>21561.638</v>
      </c>
      <c r="D35" s="18">
        <f>D36+D41</f>
        <v>14228.734</v>
      </c>
      <c r="E35" s="20">
        <f t="shared" si="0"/>
        <v>16.302399175068743</v>
      </c>
      <c r="F35" s="20">
        <f>SUM(D35)/C35*100</f>
        <v>65.99096970276564</v>
      </c>
    </row>
    <row r="36" spans="1:6" s="37" customFormat="1" ht="15">
      <c r="A36" s="36" t="s">
        <v>43</v>
      </c>
      <c r="B36" s="25">
        <v>87280</v>
      </c>
      <c r="C36" s="25">
        <v>21561.638</v>
      </c>
      <c r="D36" s="25">
        <v>14228.734</v>
      </c>
      <c r="E36" s="19">
        <f t="shared" si="0"/>
        <v>16.302399175068743</v>
      </c>
      <c r="F36" s="19">
        <f t="shared" si="1"/>
        <v>65.99096970276564</v>
      </c>
    </row>
    <row r="37" spans="1:6" s="37" customFormat="1" ht="15">
      <c r="A37" s="38" t="s">
        <v>35</v>
      </c>
      <c r="B37" s="11">
        <v>40460.715</v>
      </c>
      <c r="C37" s="11">
        <v>8847.924</v>
      </c>
      <c r="D37" s="11">
        <v>6749.964</v>
      </c>
      <c r="E37" s="20">
        <f t="shared" si="0"/>
        <v>16.68276005503116</v>
      </c>
      <c r="F37" s="20">
        <f>SUM(D37)/C37*100</f>
        <v>76.288675173973</v>
      </c>
    </row>
    <row r="38" spans="1:6" s="37" customFormat="1" ht="15">
      <c r="A38" s="38" t="s">
        <v>36</v>
      </c>
      <c r="B38" s="11">
        <v>8901.357</v>
      </c>
      <c r="C38" s="11">
        <v>1956.383</v>
      </c>
      <c r="D38" s="11">
        <v>1483.986</v>
      </c>
      <c r="E38" s="20">
        <f t="shared" si="0"/>
        <v>16.671458070943565</v>
      </c>
      <c r="F38" s="20">
        <f t="shared" si="1"/>
        <v>75.85355219300108</v>
      </c>
    </row>
    <row r="39" spans="1:6" s="37" customFormat="1" ht="30">
      <c r="A39" s="38" t="s">
        <v>39</v>
      </c>
      <c r="B39" s="11">
        <v>6464.382</v>
      </c>
      <c r="C39" s="11">
        <v>2754.296</v>
      </c>
      <c r="D39" s="11">
        <v>1465.231</v>
      </c>
      <c r="E39" s="20">
        <f t="shared" si="0"/>
        <v>22.666219292114857</v>
      </c>
      <c r="F39" s="20">
        <f t="shared" si="1"/>
        <v>53.198022289543324</v>
      </c>
    </row>
    <row r="40" spans="1:6" s="37" customFormat="1" ht="15">
      <c r="A40" s="38" t="s">
        <v>40</v>
      </c>
      <c r="B40" s="11">
        <f>SUM(B36)-B37-B38-B39</f>
        <v>31453.546000000002</v>
      </c>
      <c r="C40" s="11">
        <f>SUM(C36)-C37-C38-C39</f>
        <v>8003.034999999998</v>
      </c>
      <c r="D40" s="11">
        <f>SUM(D36)-D37-D38-D39</f>
        <v>4529.553000000001</v>
      </c>
      <c r="E40" s="20">
        <f t="shared" si="0"/>
        <v>14.400770584022546</v>
      </c>
      <c r="F40" s="20">
        <f t="shared" si="1"/>
        <v>56.59794065626356</v>
      </c>
    </row>
    <row r="41" spans="1:6" s="37" customFormat="1" ht="15">
      <c r="A41" s="36" t="s">
        <v>41</v>
      </c>
      <c r="B41" s="25"/>
      <c r="C41" s="25"/>
      <c r="D41" s="25"/>
      <c r="E41" s="20" t="e">
        <f t="shared" si="0"/>
        <v>#DIV/0!</v>
      </c>
      <c r="F41" s="20" t="e">
        <f t="shared" si="1"/>
        <v>#DIV/0!</v>
      </c>
    </row>
    <row r="42" spans="1:6" s="35" customFormat="1" ht="15">
      <c r="A42" s="34" t="s">
        <v>62</v>
      </c>
      <c r="B42" s="18">
        <f>B43+B48</f>
        <v>51900</v>
      </c>
      <c r="C42" s="18">
        <f>C43+C48</f>
        <v>12548.95</v>
      </c>
      <c r="D42" s="18">
        <f>D43+D48</f>
        <v>8041.074</v>
      </c>
      <c r="E42" s="20">
        <f t="shared" si="0"/>
        <v>15.493398843930636</v>
      </c>
      <c r="F42" s="20">
        <f t="shared" si="1"/>
        <v>64.07766386829176</v>
      </c>
    </row>
    <row r="43" spans="1:6" s="37" customFormat="1" ht="15">
      <c r="A43" s="36" t="s">
        <v>43</v>
      </c>
      <c r="B43" s="25">
        <v>51900</v>
      </c>
      <c r="C43" s="25">
        <v>12548.95</v>
      </c>
      <c r="D43" s="25">
        <v>8041.074</v>
      </c>
      <c r="E43" s="19">
        <f t="shared" si="0"/>
        <v>15.493398843930636</v>
      </c>
      <c r="F43" s="19">
        <f t="shared" si="1"/>
        <v>64.07766386829176</v>
      </c>
    </row>
    <row r="44" spans="1:6" s="37" customFormat="1" ht="15">
      <c r="A44" s="38" t="s">
        <v>35</v>
      </c>
      <c r="B44" s="11">
        <v>24685.189</v>
      </c>
      <c r="C44" s="11">
        <v>5630.851</v>
      </c>
      <c r="D44" s="11">
        <v>4400.235</v>
      </c>
      <c r="E44" s="20">
        <f t="shared" si="0"/>
        <v>17.8254053473117</v>
      </c>
      <c r="F44" s="20">
        <f>SUM(D44)/C44*100</f>
        <v>78.14511518773982</v>
      </c>
    </row>
    <row r="45" spans="1:6" s="37" customFormat="1" ht="15">
      <c r="A45" s="38" t="s">
        <v>36</v>
      </c>
      <c r="B45" s="11">
        <v>5430.741</v>
      </c>
      <c r="C45" s="11">
        <v>1239.132</v>
      </c>
      <c r="D45" s="11">
        <v>970.936</v>
      </c>
      <c r="E45" s="20">
        <f t="shared" si="0"/>
        <v>17.878517867082962</v>
      </c>
      <c r="F45" s="20">
        <f t="shared" si="1"/>
        <v>78.35613962031486</v>
      </c>
    </row>
    <row r="46" spans="1:6" s="37" customFormat="1" ht="30">
      <c r="A46" s="38" t="s">
        <v>39</v>
      </c>
      <c r="B46" s="11">
        <v>4194.121</v>
      </c>
      <c r="C46" s="11">
        <v>1965.836</v>
      </c>
      <c r="D46" s="11">
        <v>681.377</v>
      </c>
      <c r="E46" s="20">
        <f t="shared" si="0"/>
        <v>16.2460024400822</v>
      </c>
      <c r="F46" s="20">
        <f t="shared" si="1"/>
        <v>34.66092797161105</v>
      </c>
    </row>
    <row r="47" spans="1:6" s="37" customFormat="1" ht="15">
      <c r="A47" s="38" t="s">
        <v>40</v>
      </c>
      <c r="B47" s="11">
        <f>SUM(B43)-B44-B45-B46</f>
        <v>17589.949</v>
      </c>
      <c r="C47" s="11">
        <f>SUM(C43)-C44-C45-C46</f>
        <v>3713.1310000000003</v>
      </c>
      <c r="D47" s="11">
        <f>SUM(D43)-D44-D45-D46</f>
        <v>1988.5259999999998</v>
      </c>
      <c r="E47" s="20">
        <f t="shared" si="0"/>
        <v>11.304899178502449</v>
      </c>
      <c r="F47" s="20">
        <f t="shared" si="1"/>
        <v>53.55388754126908</v>
      </c>
    </row>
    <row r="48" spans="1:6" s="37" customFormat="1" ht="15">
      <c r="A48" s="36" t="s">
        <v>41</v>
      </c>
      <c r="B48" s="25"/>
      <c r="C48" s="25"/>
      <c r="D48" s="25"/>
      <c r="E48" s="20" t="e">
        <f t="shared" si="0"/>
        <v>#DIV/0!</v>
      </c>
      <c r="F48" s="20" t="e">
        <f t="shared" si="1"/>
        <v>#DIV/0!</v>
      </c>
    </row>
    <row r="49" spans="1:6" s="37" customFormat="1" ht="15">
      <c r="A49" s="34" t="s">
        <v>45</v>
      </c>
      <c r="B49" s="18">
        <f>B50+B55</f>
        <v>81514.2</v>
      </c>
      <c r="C49" s="18">
        <f>C50+C55</f>
        <v>18601.864</v>
      </c>
      <c r="D49" s="18">
        <f>D50+D55</f>
        <v>12378.443</v>
      </c>
      <c r="E49" s="20">
        <f t="shared" si="0"/>
        <v>15.185627780190444</v>
      </c>
      <c r="F49" s="20">
        <f t="shared" si="1"/>
        <v>66.54410009663547</v>
      </c>
    </row>
    <row r="50" spans="1:6" s="37" customFormat="1" ht="15">
      <c r="A50" s="36" t="s">
        <v>43</v>
      </c>
      <c r="B50" s="25">
        <v>81514.2</v>
      </c>
      <c r="C50" s="25">
        <v>18601.864</v>
      </c>
      <c r="D50" s="25">
        <v>12378.443</v>
      </c>
      <c r="E50" s="19">
        <f t="shared" si="0"/>
        <v>15.185627780190444</v>
      </c>
      <c r="F50" s="19">
        <f t="shared" si="1"/>
        <v>66.54410009663547</v>
      </c>
    </row>
    <row r="51" spans="1:6" s="37" customFormat="1" ht="15">
      <c r="A51" s="38" t="s">
        <v>35</v>
      </c>
      <c r="B51" s="11">
        <v>50216.2</v>
      </c>
      <c r="C51" s="11">
        <v>10879.39</v>
      </c>
      <c r="D51" s="11">
        <v>8198.868</v>
      </c>
      <c r="E51" s="20">
        <f t="shared" si="0"/>
        <v>16.327137457633196</v>
      </c>
      <c r="F51" s="20">
        <f>SUM(D51)/C51*100</f>
        <v>75.36146787641587</v>
      </c>
    </row>
    <row r="52" spans="1:6" s="37" customFormat="1" ht="15">
      <c r="A52" s="38" t="s">
        <v>36</v>
      </c>
      <c r="B52" s="11">
        <v>11116.743</v>
      </c>
      <c r="C52" s="11">
        <v>2434.111</v>
      </c>
      <c r="D52" s="11">
        <v>1806.317</v>
      </c>
      <c r="E52" s="20">
        <f t="shared" si="0"/>
        <v>16.24861706346904</v>
      </c>
      <c r="F52" s="20">
        <f t="shared" si="1"/>
        <v>74.20848925952843</v>
      </c>
    </row>
    <row r="53" spans="1:6" s="37" customFormat="1" ht="30">
      <c r="A53" s="38" t="s">
        <v>39</v>
      </c>
      <c r="B53" s="11">
        <v>4798.274</v>
      </c>
      <c r="C53" s="11">
        <v>2146.195</v>
      </c>
      <c r="D53" s="11">
        <v>1316.85</v>
      </c>
      <c r="E53" s="20">
        <f t="shared" si="0"/>
        <v>27.44424349255586</v>
      </c>
      <c r="F53" s="20">
        <f t="shared" si="1"/>
        <v>61.35742558341622</v>
      </c>
    </row>
    <row r="54" spans="1:6" s="37" customFormat="1" ht="15">
      <c r="A54" s="38" t="s">
        <v>40</v>
      </c>
      <c r="B54" s="11">
        <f>SUM(B50)-B51-B52-B53</f>
        <v>15382.982999999997</v>
      </c>
      <c r="C54" s="11">
        <f>SUM(C50)-C51-C52-C53</f>
        <v>3142.168000000002</v>
      </c>
      <c r="D54" s="11">
        <f>SUM(D50)-D51-D52-D53</f>
        <v>1056.407999999999</v>
      </c>
      <c r="E54" s="20">
        <f t="shared" si="0"/>
        <v>6.867380663425288</v>
      </c>
      <c r="F54" s="20">
        <f t="shared" si="1"/>
        <v>33.6203538448612</v>
      </c>
    </row>
    <row r="55" spans="1:6" s="37" customFormat="1" ht="15">
      <c r="A55" s="36" t="s">
        <v>41</v>
      </c>
      <c r="B55" s="25"/>
      <c r="C55" s="25"/>
      <c r="D55" s="25"/>
      <c r="E55" s="20" t="e">
        <f t="shared" si="0"/>
        <v>#DIV/0!</v>
      </c>
      <c r="F55" s="20" t="e">
        <f t="shared" si="1"/>
        <v>#DIV/0!</v>
      </c>
    </row>
    <row r="56" spans="1:6" s="37" customFormat="1" ht="28.5">
      <c r="A56" s="21" t="s">
        <v>46</v>
      </c>
      <c r="B56" s="22">
        <f>B57+B60</f>
        <v>192329.877</v>
      </c>
      <c r="C56" s="22">
        <f>C57+C60</f>
        <v>41336.583</v>
      </c>
      <c r="D56" s="22">
        <f>D57+D60</f>
        <v>12210.418</v>
      </c>
      <c r="E56" s="20">
        <f t="shared" si="0"/>
        <v>6.3486849731620225</v>
      </c>
      <c r="F56" s="20">
        <f t="shared" si="1"/>
        <v>29.539011485298627</v>
      </c>
    </row>
    <row r="57" spans="1:6" s="37" customFormat="1" ht="15">
      <c r="A57" s="36" t="s">
        <v>43</v>
      </c>
      <c r="B57" s="25">
        <v>187329.877</v>
      </c>
      <c r="C57" s="25">
        <v>36336.583</v>
      </c>
      <c r="D57" s="25">
        <f>12195.951+4.86</f>
        <v>12200.811</v>
      </c>
      <c r="E57" s="19">
        <f t="shared" si="0"/>
        <v>6.5130086003312755</v>
      </c>
      <c r="F57" s="19">
        <f t="shared" si="1"/>
        <v>33.577210603429606</v>
      </c>
    </row>
    <row r="58" spans="1:6" s="37" customFormat="1" ht="30">
      <c r="A58" s="38" t="s">
        <v>39</v>
      </c>
      <c r="B58" s="11">
        <v>20033.7</v>
      </c>
      <c r="C58" s="11">
        <v>4495.115</v>
      </c>
      <c r="D58" s="11">
        <f>3148.519+4.86</f>
        <v>3153.379</v>
      </c>
      <c r="E58" s="20">
        <f t="shared" si="0"/>
        <v>15.740372472384031</v>
      </c>
      <c r="F58" s="20">
        <f>SUM(D58)/C58*100</f>
        <v>70.15124195932697</v>
      </c>
    </row>
    <row r="59" spans="1:6" s="37" customFormat="1" ht="15">
      <c r="A59" s="38" t="s">
        <v>40</v>
      </c>
      <c r="B59" s="11">
        <f>SUM(B57)-B58</f>
        <v>167296.177</v>
      </c>
      <c r="C59" s="11">
        <f>SUM(C57)-C58</f>
        <v>31841.468</v>
      </c>
      <c r="D59" s="11">
        <f>SUM(D57)-D58</f>
        <v>9047.432</v>
      </c>
      <c r="E59" s="20">
        <f t="shared" si="0"/>
        <v>5.408032725099272</v>
      </c>
      <c r="F59" s="20">
        <f t="shared" si="1"/>
        <v>28.413991465468868</v>
      </c>
    </row>
    <row r="60" spans="1:6" s="37" customFormat="1" ht="15">
      <c r="A60" s="36" t="s">
        <v>41</v>
      </c>
      <c r="B60" s="25">
        <f>2465+2535</f>
        <v>5000</v>
      </c>
      <c r="C60" s="25">
        <f>2465+2500+35</f>
        <v>5000</v>
      </c>
      <c r="D60" s="25">
        <v>9.607</v>
      </c>
      <c r="E60" s="20">
        <f t="shared" si="0"/>
        <v>0.19213999999999998</v>
      </c>
      <c r="F60" s="20">
        <f t="shared" si="1"/>
        <v>0.19213999999999998</v>
      </c>
    </row>
    <row r="61" spans="1:6" s="37" customFormat="1" ht="15">
      <c r="A61" s="21" t="s">
        <v>47</v>
      </c>
      <c r="B61" s="22">
        <f>SUM(B62)</f>
        <v>438016.329</v>
      </c>
      <c r="C61" s="22">
        <f>SUM(C62)</f>
        <v>0</v>
      </c>
      <c r="D61" s="22">
        <f>SUM(D62)</f>
        <v>0</v>
      </c>
      <c r="E61" s="20">
        <f t="shared" si="0"/>
        <v>0</v>
      </c>
      <c r="F61" s="20" t="e">
        <f t="shared" si="1"/>
        <v>#DIV/0!</v>
      </c>
    </row>
    <row r="62" spans="1:6" s="37" customFormat="1" ht="15">
      <c r="A62" s="36" t="s">
        <v>41</v>
      </c>
      <c r="B62" s="25">
        <v>438016.329</v>
      </c>
      <c r="C62" s="25"/>
      <c r="D62" s="25"/>
      <c r="E62" s="20">
        <f t="shared" si="0"/>
        <v>0</v>
      </c>
      <c r="F62" s="20" t="e">
        <f t="shared" si="1"/>
        <v>#DIV/0!</v>
      </c>
    </row>
    <row r="63" spans="1:6" s="37" customFormat="1" ht="15">
      <c r="A63" s="40" t="s">
        <v>48</v>
      </c>
      <c r="B63" s="22">
        <f>SUM(B64:B65)</f>
        <v>62576.117</v>
      </c>
      <c r="C63" s="22">
        <f>SUM(C64:C65)</f>
        <v>7864</v>
      </c>
      <c r="D63" s="22">
        <f>SUM(D64:D65)</f>
        <v>5184</v>
      </c>
      <c r="E63" s="20">
        <f t="shared" si="0"/>
        <v>8.284310769874072</v>
      </c>
      <c r="F63" s="20">
        <f t="shared" si="1"/>
        <v>65.92065106815869</v>
      </c>
    </row>
    <row r="64" spans="1:6" s="37" customFormat="1" ht="15">
      <c r="A64" s="36" t="s">
        <v>40</v>
      </c>
      <c r="B64" s="25">
        <v>62576.117</v>
      </c>
      <c r="C64" s="25">
        <v>7864</v>
      </c>
      <c r="D64" s="25">
        <v>5184</v>
      </c>
      <c r="E64" s="19">
        <f t="shared" si="0"/>
        <v>8.284310769874072</v>
      </c>
      <c r="F64" s="19">
        <f t="shared" si="1"/>
        <v>65.92065106815869</v>
      </c>
    </row>
    <row r="65" spans="1:6" s="37" customFormat="1" ht="15">
      <c r="A65" s="36" t="s">
        <v>41</v>
      </c>
      <c r="B65" s="25"/>
      <c r="C65" s="25"/>
      <c r="D65" s="25"/>
      <c r="E65" s="20" t="e">
        <f t="shared" si="0"/>
        <v>#DIV/0!</v>
      </c>
      <c r="F65" s="20" t="e">
        <f t="shared" si="1"/>
        <v>#DIV/0!</v>
      </c>
    </row>
    <row r="66" spans="1:6" s="37" customFormat="1" ht="57">
      <c r="A66" s="41" t="s">
        <v>49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7" customFormat="1" ht="15">
      <c r="A67" s="36" t="s">
        <v>41</v>
      </c>
      <c r="B67" s="25"/>
      <c r="C67" s="25"/>
      <c r="D67" s="25"/>
      <c r="E67" s="20" t="e">
        <f t="shared" si="0"/>
        <v>#DIV/0!</v>
      </c>
      <c r="F67" s="20" t="e">
        <f t="shared" si="1"/>
        <v>#DIV/0!</v>
      </c>
    </row>
    <row r="68" spans="1:6" s="37" customFormat="1" ht="39.75" customHeight="1">
      <c r="A68" s="40" t="s">
        <v>50</v>
      </c>
      <c r="B68" s="18">
        <f>SUM(B69)+B72</f>
        <v>8770.034</v>
      </c>
      <c r="C68" s="18">
        <f>SUM(C69)+C72</f>
        <v>1275.087</v>
      </c>
      <c r="D68" s="18">
        <f>SUM(D69)+D72</f>
        <v>592.289</v>
      </c>
      <c r="E68" s="20">
        <f t="shared" si="0"/>
        <v>6.753554205149034</v>
      </c>
      <c r="F68" s="20">
        <f t="shared" si="1"/>
        <v>46.45086962693526</v>
      </c>
    </row>
    <row r="69" spans="1:6" s="37" customFormat="1" ht="15">
      <c r="A69" s="36" t="s">
        <v>43</v>
      </c>
      <c r="B69" s="25">
        <v>8770.034</v>
      </c>
      <c r="C69" s="25">
        <v>1275.087</v>
      </c>
      <c r="D69" s="25">
        <v>592.289</v>
      </c>
      <c r="E69" s="19">
        <f aca="true" t="shared" si="2" ref="E69:E90">SUM(D69)/B69*100</f>
        <v>6.753554205149034</v>
      </c>
      <c r="F69" s="19">
        <f t="shared" si="1"/>
        <v>46.45086962693526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 t="shared" si="2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11">
        <f>SUM(B69)-B70</f>
        <v>8755.078</v>
      </c>
      <c r="C71" s="11">
        <f>SUM(C69)-C70</f>
        <v>1263.947</v>
      </c>
      <c r="D71" s="11">
        <f>SUM(D69)-D70</f>
        <v>590.8919999999999</v>
      </c>
      <c r="E71" s="19">
        <f t="shared" si="2"/>
        <v>6.749134616504844</v>
      </c>
      <c r="F71" s="19">
        <f t="shared" si="1"/>
        <v>46.74974504468937</v>
      </c>
    </row>
    <row r="72" spans="1:6" s="37" customFormat="1" ht="15">
      <c r="A72" s="36" t="s">
        <v>41</v>
      </c>
      <c r="B72" s="25"/>
      <c r="C72" s="25"/>
      <c r="D72" s="25"/>
      <c r="E72" s="20" t="e">
        <f t="shared" si="2"/>
        <v>#DIV/0!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2500</v>
      </c>
      <c r="C73" s="18">
        <v>150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9451.8</v>
      </c>
      <c r="D74" s="18">
        <v>7351.4</v>
      </c>
      <c r="E74" s="20">
        <f t="shared" si="2"/>
        <v>19.444753032539293</v>
      </c>
      <c r="F74" s="20">
        <f aca="true" t="shared" si="3" ref="F74:F90">SUM(D74)/C74*100</f>
        <v>77.77777777777779</v>
      </c>
    </row>
    <row r="75" spans="1:6" s="35" customFormat="1" ht="15">
      <c r="A75" s="34" t="s">
        <v>53</v>
      </c>
      <c r="B75" s="18">
        <f>SUM(B76)+B80</f>
        <v>16222.266</v>
      </c>
      <c r="C75" s="18">
        <f>SUM(C76)+C80</f>
        <v>2887.005</v>
      </c>
      <c r="D75" s="18">
        <f>SUM(D76)+D80</f>
        <v>254.769</v>
      </c>
      <c r="E75" s="20">
        <f t="shared" si="2"/>
        <v>1.5704895974458808</v>
      </c>
      <c r="F75" s="20">
        <f t="shared" si="3"/>
        <v>8.824681633734615</v>
      </c>
    </row>
    <row r="76" spans="1:6" s="35" customFormat="1" ht="15">
      <c r="A76" s="36" t="s">
        <v>43</v>
      </c>
      <c r="B76" s="25">
        <f>11422.266+1000</f>
        <v>12422.266</v>
      </c>
      <c r="C76" s="25">
        <v>2287.005</v>
      </c>
      <c r="D76" s="25">
        <f>218.769+36</f>
        <v>254.769</v>
      </c>
      <c r="E76" s="19">
        <f t="shared" si="2"/>
        <v>2.0509060102239</v>
      </c>
      <c r="F76" s="20">
        <f t="shared" si="3"/>
        <v>11.139853214138142</v>
      </c>
    </row>
    <row r="77" spans="1:6" s="37" customFormat="1" ht="15">
      <c r="A77" s="38" t="s">
        <v>35</v>
      </c>
      <c r="B77" s="11"/>
      <c r="C77" s="11"/>
      <c r="D77" s="11"/>
      <c r="E77" s="19" t="e">
        <f t="shared" si="2"/>
        <v>#DIV/0!</v>
      </c>
      <c r="F77" s="19" t="e">
        <f t="shared" si="3"/>
        <v>#DIV/0!</v>
      </c>
    </row>
    <row r="78" spans="1:6" s="37" customFormat="1" ht="15">
      <c r="A78" s="38" t="s">
        <v>36</v>
      </c>
      <c r="B78" s="11"/>
      <c r="C78" s="11"/>
      <c r="D78" s="11"/>
      <c r="E78" s="19" t="e">
        <f t="shared" si="2"/>
        <v>#DIV/0!</v>
      </c>
      <c r="F78" s="19" t="e">
        <f t="shared" si="3"/>
        <v>#DIV/0!</v>
      </c>
    </row>
    <row r="79" spans="1:6" s="37" customFormat="1" ht="15">
      <c r="A79" s="38" t="s">
        <v>40</v>
      </c>
      <c r="B79" s="11">
        <f>SUM(B76)-B77-B78</f>
        <v>12422.266</v>
      </c>
      <c r="C79" s="11">
        <f>SUM(C76)-C77-C78</f>
        <v>2287.005</v>
      </c>
      <c r="D79" s="11">
        <f>SUM(D76)-D77-D78</f>
        <v>254.769</v>
      </c>
      <c r="E79" s="20">
        <f t="shared" si="2"/>
        <v>2.0509060102239</v>
      </c>
      <c r="F79" s="20">
        <f>SUM(D79)/C79*100</f>
        <v>11.139853214138142</v>
      </c>
    </row>
    <row r="80" spans="1:6" s="37" customFormat="1" ht="15">
      <c r="A80" s="36" t="s">
        <v>41</v>
      </c>
      <c r="B80" s="25">
        <f>500+3300</f>
        <v>3800</v>
      </c>
      <c r="C80" s="25">
        <f>100+500</f>
        <v>600</v>
      </c>
      <c r="D80" s="25"/>
      <c r="E80" s="20">
        <f t="shared" si="2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</f>
        <v>15775.5</v>
      </c>
      <c r="C81" s="18">
        <f>4000+19</f>
        <v>4019</v>
      </c>
      <c r="D81" s="18">
        <v>4000</v>
      </c>
      <c r="E81" s="20">
        <f t="shared" si="2"/>
        <v>25.355773192608794</v>
      </c>
      <c r="F81" s="20">
        <f t="shared" si="3"/>
        <v>99.52724558347848</v>
      </c>
    </row>
    <row r="82" spans="1:11" s="46" customFormat="1" ht="15.75">
      <c r="A82" s="43" t="s">
        <v>55</v>
      </c>
      <c r="B82" s="28">
        <f>B5+B14+B23+B35+B42+B49+B56+B61+B63+B66+B68+B73+B74+B75+B81</f>
        <v>2735291.9329999997</v>
      </c>
      <c r="C82" s="28">
        <f>C5+C14+C23+C35+C42+C49+C56+C61+C63+C66+C68+C73+C74+C75+C81</f>
        <v>628759.6880000001</v>
      </c>
      <c r="D82" s="28">
        <f>D5+D14+D23+D35+D42+D49+D56+D61+D63+D66+D68+D73+D74+D75+D81</f>
        <v>419852.646</v>
      </c>
      <c r="E82" s="20">
        <f t="shared" si="2"/>
        <v>15.349463833628763</v>
      </c>
      <c r="F82" s="20">
        <f t="shared" si="3"/>
        <v>66.77473985895863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2270200.104</v>
      </c>
      <c r="C83" s="28">
        <f>C6+C15+C24+C36+C43+C50+C57+C64+C69+C76+C74</f>
        <v>618990.6880000001</v>
      </c>
      <c r="D83" s="28">
        <f>D6+D15+D24+D36+D43+D50+D57+D64+D69+D76+D74</f>
        <v>415843.039</v>
      </c>
      <c r="E83" s="20">
        <f t="shared" si="2"/>
        <v>18.317461895420653</v>
      </c>
      <c r="F83" s="20">
        <f t="shared" si="3"/>
        <v>67.1808230821075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746062.364</v>
      </c>
      <c r="C84" s="22">
        <f t="shared" si="4"/>
        <v>169094.03600000002</v>
      </c>
      <c r="D84" s="22">
        <f t="shared" si="4"/>
        <v>132726.386</v>
      </c>
      <c r="E84" s="19">
        <f t="shared" si="2"/>
        <v>17.79025352363171</v>
      </c>
      <c r="F84" s="19">
        <f t="shared" si="3"/>
        <v>78.49264772413379</v>
      </c>
    </row>
    <row r="85" spans="1:6" ht="15">
      <c r="A85" s="47" t="s">
        <v>36</v>
      </c>
      <c r="B85" s="22">
        <f t="shared" si="4"/>
        <v>164193.59</v>
      </c>
      <c r="C85" s="22">
        <f t="shared" si="4"/>
        <v>37389.85999999999</v>
      </c>
      <c r="D85" s="22">
        <f t="shared" si="4"/>
        <v>29240.043</v>
      </c>
      <c r="E85" s="19">
        <f t="shared" si="2"/>
        <v>17.808273148787357</v>
      </c>
      <c r="F85" s="19">
        <f t="shared" si="3"/>
        <v>78.2031358234559</v>
      </c>
    </row>
    <row r="86" spans="1:6" ht="15">
      <c r="A86" s="47" t="s">
        <v>56</v>
      </c>
      <c r="B86" s="22">
        <f>B70+B11+B20+B29+B39+B46+B53+B58</f>
        <v>165297.17400000006</v>
      </c>
      <c r="C86" s="22">
        <f>C70+C11+C20+C29+C39+C46+C53+C58</f>
        <v>66372.54900000001</v>
      </c>
      <c r="D86" s="22">
        <f>D70+D11+D20+D29+D39+D46+D53+D58</f>
        <v>46217.7</v>
      </c>
      <c r="E86" s="19">
        <f t="shared" si="2"/>
        <v>27.960369122826005</v>
      </c>
      <c r="F86" s="19">
        <f>SUM(D86)/C86*100</f>
        <v>69.63375777537183</v>
      </c>
    </row>
    <row r="87" spans="1:6" ht="15">
      <c r="A87" s="47" t="s">
        <v>40</v>
      </c>
      <c r="B87" s="22">
        <f>B83-B84-B85-B86</f>
        <v>1194646.9759999996</v>
      </c>
      <c r="C87" s="22">
        <f>C83-C84-C85-C86</f>
        <v>346134.2430000001</v>
      </c>
      <c r="D87" s="22">
        <f>D83-D84-D85-D86</f>
        <v>207658.90999999997</v>
      </c>
      <c r="E87" s="19">
        <f t="shared" si="2"/>
        <v>17.382449725466014</v>
      </c>
      <c r="F87" s="19">
        <f t="shared" si="3"/>
        <v>59.9937493037925</v>
      </c>
    </row>
    <row r="88" spans="1:6" ht="15">
      <c r="A88" s="34" t="s">
        <v>41</v>
      </c>
      <c r="B88" s="18">
        <f>B13+B22+B41+B34+B55+B60+B62+B65+B67+B72+B80+B48</f>
        <v>446816.329</v>
      </c>
      <c r="C88" s="18">
        <f>C13+C22+C41+C34+C55+C60+C62+C65+C67+C72+C80+C48</f>
        <v>5600</v>
      </c>
      <c r="D88" s="18">
        <f>D13+D22+D41+D34+D55+D60+D62+D65+D67+D72+D80+D48</f>
        <v>9.607</v>
      </c>
      <c r="E88" s="19">
        <f t="shared" si="2"/>
        <v>0.0021501004722681025</v>
      </c>
      <c r="F88" s="19">
        <f t="shared" si="3"/>
        <v>0.17155357142857142</v>
      </c>
    </row>
    <row r="89" spans="1:6" ht="15">
      <c r="A89" s="34" t="s">
        <v>57</v>
      </c>
      <c r="B89" s="18">
        <f>SUM(B81)</f>
        <v>15775.5</v>
      </c>
      <c r="C89" s="18">
        <f>SUM(C81)</f>
        <v>4019</v>
      </c>
      <c r="D89" s="18">
        <f>SUM(D81)</f>
        <v>4000</v>
      </c>
      <c r="E89" s="19">
        <f t="shared" si="2"/>
        <v>25.355773192608794</v>
      </c>
      <c r="F89" s="19">
        <f t="shared" si="3"/>
        <v>99.52724558347848</v>
      </c>
    </row>
    <row r="90" spans="1:6" ht="28.5">
      <c r="A90" s="34" t="s">
        <v>58</v>
      </c>
      <c r="B90" s="18">
        <f>SUM(B73)</f>
        <v>2500</v>
      </c>
      <c r="C90" s="18">
        <f>SUM(C73)</f>
        <v>150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2016-03-10T13:50:33Z</cp:lastPrinted>
  <dcterms:created xsi:type="dcterms:W3CDTF">2015-04-07T07:35:57Z</dcterms:created>
  <dcterms:modified xsi:type="dcterms:W3CDTF">2016-03-14T09:29:08Z</dcterms:modified>
  <cp:category/>
  <cp:version/>
  <cp:contentType/>
  <cp:contentStatus/>
</cp:coreProperties>
</file>