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1">'рус'!$3:$4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<sst xmlns="http://schemas.openxmlformats.org/spreadsheetml/2006/main" count="184" uniqueCount="75">
  <si>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</si>
  <si>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</si>
  <si>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</si>
  <si>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</si>
  <si>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</si>
  <si>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</si>
  <si>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</si>
  <si>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</si>
  <si>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</si>
  <si>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</si>
  <si>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</si>
  <si>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</si>
  <si>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</si>
  <si>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</si>
  <si>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</si>
  <si>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</si>
  <si>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</si>
  <si>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</si>
  <si>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</si>
  <si>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</si>
  <si>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</si>
  <si>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</si>
  <si>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</si>
  <si>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</si>
  <si>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</si>
  <si>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</si>
  <si>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</si>
  <si>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</si>
  <si>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</si>
  <si>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</si>
  <si>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</si>
  <si>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</si>
  <si>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</si>
  <si>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</si>
  <si>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</si>
  <si>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</si>
  <si>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</si>
  <si>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</si>
  <si>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</si>
  <si>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</si>
  <si>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</si>
  <si>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</si>
  <si>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</si>
  <si>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</si>
  <si>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</si>
  <si>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</si>
  <si>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</si>
  <si>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</si>
  <si>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</si>
  <si>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</si>
  <si>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</si>
  <si>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</si>
  <si>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</si>
  <si>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</si>
  <si>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</si>
  <si>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</si>
  <si>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</si>
  <si>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</si>
  <si>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</si>
  <si>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</si>
  <si>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</si>
  <si>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</si>
  <si>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</si>
  <si>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</si>
  <si>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</si>
  <si>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</si>
  <si>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</si>
  <si>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</si>
  <si>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</si>
  <si>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січень-вересень, з урахуванням змін тис. грн.</t>
  </si>
  <si>
    <t xml:space="preserve">План на январь-сентябрь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</si>
  <si>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вересня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</si>
  <si>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сентября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</si>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</sst>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595455.203</v>
      </c>
      <c r="D5" s="18">
        <f>D6+D13</f>
        <v>514326.20300000004</v>
      </c>
      <c r="E5" s="19">
        <f aca="true" t="shared" si="0" ref="E5:E36">SUM(D5)/B5*100</f>
        <v>64.7704943984216</v>
      </c>
      <c r="F5" s="19">
        <f aca="true" t="shared" si="1" ref="F5:F36">SUM(D5)/C5*100</f>
        <v>86.37529748816387</v>
      </c>
    </row>
    <row r="6" spans="1:6" s="14" customFormat="1" ht="16.5" customHeight="1">
      <c r="A6" s="30" t="s">
        <v>32</v>
      </c>
      <c r="B6" s="25">
        <v>731213.543</v>
      </c>
      <c r="C6" s="25">
        <v>542248.372</v>
      </c>
      <c r="D6" s="68">
        <v>488350.612</v>
      </c>
      <c r="E6" s="20">
        <f t="shared" si="0"/>
        <v>66.78631935568514</v>
      </c>
      <c r="F6" s="20">
        <f t="shared" si="1"/>
        <v>90.06031870576092</v>
      </c>
    </row>
    <row r="7" spans="1:6" s="3" customFormat="1" ht="14.25" customHeight="1">
      <c r="A7" s="12" t="s">
        <v>1</v>
      </c>
      <c r="B7" s="11">
        <v>417764.57</v>
      </c>
      <c r="C7" s="11">
        <v>308045.604</v>
      </c>
      <c r="D7" s="11">
        <v>301313.524</v>
      </c>
      <c r="E7" s="20">
        <f t="shared" si="0"/>
        <v>72.12519817082621</v>
      </c>
      <c r="F7" s="20">
        <f t="shared" si="1"/>
        <v>97.81458332383798</v>
      </c>
    </row>
    <row r="8" spans="1:6" s="3" customFormat="1" ht="15">
      <c r="A8" s="12" t="s">
        <v>27</v>
      </c>
      <c r="B8" s="11">
        <v>91908.273</v>
      </c>
      <c r="C8" s="11">
        <v>67957.664</v>
      </c>
      <c r="D8" s="11">
        <v>66949.981</v>
      </c>
      <c r="E8" s="20">
        <f t="shared" si="0"/>
        <v>72.84434666724724</v>
      </c>
      <c r="F8" s="20">
        <f t="shared" si="1"/>
        <v>98.51719005526735</v>
      </c>
    </row>
    <row r="9" spans="1:6" s="3" customFormat="1" ht="15">
      <c r="A9" s="12" t="s">
        <v>4</v>
      </c>
      <c r="B9" s="11">
        <v>172.659</v>
      </c>
      <c r="C9" s="11">
        <v>163.735</v>
      </c>
      <c r="D9" s="11">
        <v>29.511</v>
      </c>
      <c r="E9" s="20">
        <f t="shared" si="0"/>
        <v>17.092071655691278</v>
      </c>
      <c r="F9" s="20">
        <f t="shared" si="1"/>
        <v>18.023635752893394</v>
      </c>
    </row>
    <row r="10" spans="1:6" s="3" customFormat="1" ht="15">
      <c r="A10" s="12" t="s">
        <v>5</v>
      </c>
      <c r="B10" s="11">
        <v>49370.159</v>
      </c>
      <c r="C10" s="11">
        <v>31979.281</v>
      </c>
      <c r="D10" s="11">
        <v>26583.559</v>
      </c>
      <c r="E10" s="20">
        <f t="shared" si="0"/>
        <v>53.845398796467315</v>
      </c>
      <c r="F10" s="20">
        <f t="shared" si="1"/>
        <v>83.12744429744997</v>
      </c>
    </row>
    <row r="11" spans="1:6" s="3" customFormat="1" ht="15">
      <c r="A11" s="12" t="s">
        <v>29</v>
      </c>
      <c r="B11" s="11">
        <v>95933.928</v>
      </c>
      <c r="C11" s="11">
        <v>68301.86</v>
      </c>
      <c r="D11" s="11">
        <v>45573.814</v>
      </c>
      <c r="E11" s="20">
        <f t="shared" si="0"/>
        <v>47.505418520963715</v>
      </c>
      <c r="F11" s="20">
        <f t="shared" si="1"/>
        <v>66.72411849399123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65800.22800000002</v>
      </c>
      <c r="D12" s="11">
        <f>SUM(D6)-D7-D8-D9-D10-D11</f>
        <v>47900.22300000004</v>
      </c>
      <c r="E12" s="20">
        <f t="shared" si="0"/>
        <v>62.97361691189507</v>
      </c>
      <c r="F12" s="20">
        <f t="shared" si="1"/>
        <v>72.79643924638077</v>
      </c>
    </row>
    <row r="13" spans="1:6" s="3" customFormat="1" ht="15">
      <c r="A13" s="30" t="s">
        <v>14</v>
      </c>
      <c r="B13" s="25">
        <v>62861.302</v>
      </c>
      <c r="C13" s="25">
        <v>53206.831</v>
      </c>
      <c r="D13" s="25">
        <v>25975.591</v>
      </c>
      <c r="E13" s="20">
        <f t="shared" si="0"/>
        <v>41.32206965741816</v>
      </c>
      <c r="F13" s="20">
        <f t="shared" si="1"/>
        <v>48.82003027017339</v>
      </c>
    </row>
    <row r="14" spans="1:6" s="2" customFormat="1" ht="14.25">
      <c r="A14" s="17" t="s">
        <v>6</v>
      </c>
      <c r="B14" s="18">
        <f>B15+B22</f>
        <v>410220.705</v>
      </c>
      <c r="C14" s="18">
        <f>C15+C22</f>
        <v>300893.914</v>
      </c>
      <c r="D14" s="18">
        <f>D15+D22</f>
        <v>279502.46749</v>
      </c>
      <c r="E14" s="19">
        <f t="shared" si="0"/>
        <v>68.1346563162871</v>
      </c>
      <c r="F14" s="19">
        <f t="shared" si="1"/>
        <v>92.89070150152655</v>
      </c>
    </row>
    <row r="15" spans="1:6" s="14" customFormat="1" ht="15">
      <c r="A15" s="30" t="s">
        <v>31</v>
      </c>
      <c r="B15" s="25">
        <f>25271+356704.31</f>
        <v>381975.31</v>
      </c>
      <c r="C15" s="25">
        <f>18943.1+264850.419</f>
        <v>283793.519</v>
      </c>
      <c r="D15" s="25">
        <f>250620.221+18943.1</f>
        <v>269563.321</v>
      </c>
      <c r="E15" s="20">
        <f t="shared" si="0"/>
        <v>70.57087564115074</v>
      </c>
      <c r="F15" s="20">
        <f t="shared" si="1"/>
        <v>94.98572129126036</v>
      </c>
    </row>
    <row r="16" spans="1:6" s="3" customFormat="1" ht="15">
      <c r="A16" s="12" t="s">
        <v>1</v>
      </c>
      <c r="B16" s="11">
        <v>222455.962</v>
      </c>
      <c r="C16" s="11">
        <v>165226.336</v>
      </c>
      <c r="D16" s="11">
        <v>161822.925</v>
      </c>
      <c r="E16" s="20">
        <f t="shared" si="0"/>
        <v>72.74380220926602</v>
      </c>
      <c r="F16" s="20">
        <f t="shared" si="1"/>
        <v>97.94015222851638</v>
      </c>
    </row>
    <row r="17" spans="1:6" s="3" customFormat="1" ht="15">
      <c r="A17" s="12" t="s">
        <v>27</v>
      </c>
      <c r="B17" s="11">
        <v>48789.04</v>
      </c>
      <c r="C17" s="11">
        <v>36285.202</v>
      </c>
      <c r="D17" s="11">
        <v>35126.7</v>
      </c>
      <c r="E17" s="20">
        <f t="shared" si="0"/>
        <v>71.99711246624241</v>
      </c>
      <c r="F17" s="20">
        <f t="shared" si="1"/>
        <v>96.80723287691771</v>
      </c>
    </row>
    <row r="18" spans="1:6" s="3" customFormat="1" ht="15">
      <c r="A18" s="12" t="s">
        <v>4</v>
      </c>
      <c r="B18" s="11">
        <v>18610.896</v>
      </c>
      <c r="C18" s="11">
        <v>14005.12</v>
      </c>
      <c r="D18" s="11">
        <v>13867.693</v>
      </c>
      <c r="E18" s="20">
        <f t="shared" si="0"/>
        <v>74.51383855994897</v>
      </c>
      <c r="F18" s="20">
        <f t="shared" si="1"/>
        <v>99.01873743316729</v>
      </c>
    </row>
    <row r="19" spans="1:6" s="3" customFormat="1" ht="15">
      <c r="A19" s="12" t="s">
        <v>5</v>
      </c>
      <c r="B19" s="11">
        <v>6975.394</v>
      </c>
      <c r="C19" s="11">
        <v>5533.042</v>
      </c>
      <c r="D19" s="11">
        <v>4843.088</v>
      </c>
      <c r="E19" s="20">
        <f t="shared" si="0"/>
        <v>69.43103142274113</v>
      </c>
      <c r="F19" s="20">
        <f t="shared" si="1"/>
        <v>87.53029526976299</v>
      </c>
    </row>
    <row r="20" spans="1:6" s="3" customFormat="1" ht="15">
      <c r="A20" s="12" t="s">
        <v>29</v>
      </c>
      <c r="B20" s="11">
        <v>36131.055</v>
      </c>
      <c r="C20" s="11">
        <v>25006.882</v>
      </c>
      <c r="D20" s="11">
        <v>18732.63</v>
      </c>
      <c r="E20" s="20">
        <f t="shared" si="0"/>
        <v>51.846341049271885</v>
      </c>
      <c r="F20" s="20">
        <f t="shared" si="1"/>
        <v>74.9098988030575</v>
      </c>
    </row>
    <row r="21" spans="1:6" s="3" customFormat="1" ht="15">
      <c r="A21" s="51" t="s">
        <v>13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35170.285</v>
      </c>
      <c r="E21" s="20">
        <f t="shared" si="0"/>
        <v>71.75710842048055</v>
      </c>
      <c r="F21" s="20">
        <f t="shared" si="1"/>
        <v>93.19856828867702</v>
      </c>
    </row>
    <row r="22" spans="1:6" s="3" customFormat="1" ht="15">
      <c r="A22" s="52" t="s">
        <v>14</v>
      </c>
      <c r="B22" s="25">
        <v>28245.395</v>
      </c>
      <c r="C22" s="25">
        <v>17100.395</v>
      </c>
      <c r="D22" s="25">
        <v>9939.14649</v>
      </c>
      <c r="E22" s="20">
        <f t="shared" si="0"/>
        <v>35.18855547957463</v>
      </c>
      <c r="F22" s="20">
        <f t="shared" si="1"/>
        <v>58.12232109258294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564712.044</v>
      </c>
      <c r="D23" s="18">
        <f>D24+D34</f>
        <v>557623.649</v>
      </c>
      <c r="E23" s="19">
        <f t="shared" si="0"/>
        <v>78.37483992220795</v>
      </c>
      <c r="F23" s="19">
        <f t="shared" si="1"/>
        <v>98.74477708146773</v>
      </c>
    </row>
    <row r="24" spans="1:6" s="14" customFormat="1" ht="15">
      <c r="A24" s="30" t="s">
        <v>31</v>
      </c>
      <c r="B24" s="25">
        <v>704889.564</v>
      </c>
      <c r="C24" s="25">
        <v>560393.625</v>
      </c>
      <c r="D24" s="25">
        <v>555951.923</v>
      </c>
      <c r="E24" s="20">
        <f t="shared" si="0"/>
        <v>78.87078365086988</v>
      </c>
      <c r="F24" s="20">
        <f t="shared" si="1"/>
        <v>99.20739605130233</v>
      </c>
    </row>
    <row r="25" spans="1:6" s="3" customFormat="1" ht="15">
      <c r="A25" s="12" t="s">
        <v>1</v>
      </c>
      <c r="B25" s="11">
        <v>15453.313</v>
      </c>
      <c r="C25" s="11">
        <v>11504.729</v>
      </c>
      <c r="D25" s="11">
        <v>11159.775</v>
      </c>
      <c r="E25" s="20">
        <f t="shared" si="0"/>
        <v>72.21606784253966</v>
      </c>
      <c r="F25" s="20">
        <f t="shared" si="1"/>
        <v>97.00163298066387</v>
      </c>
    </row>
    <row r="26" spans="1:6" s="3" customFormat="1" ht="15">
      <c r="A26" s="12" t="s">
        <v>27</v>
      </c>
      <c r="B26" s="11">
        <v>3363.614</v>
      </c>
      <c r="C26" s="11">
        <v>2500.347</v>
      </c>
      <c r="D26" s="11">
        <v>2425.442</v>
      </c>
      <c r="E26" s="20">
        <f t="shared" si="0"/>
        <v>72.1082145573184</v>
      </c>
      <c r="F26" s="20">
        <f t="shared" si="1"/>
        <v>97.0042158148449</v>
      </c>
    </row>
    <row r="27" spans="1:6" s="3" customFormat="1" ht="15">
      <c r="A27" s="12" t="s">
        <v>4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" customFormat="1" ht="15">
      <c r="A28" s="12" t="s">
        <v>5</v>
      </c>
      <c r="B28" s="11">
        <v>501.527</v>
      </c>
      <c r="C28" s="11">
        <v>205.961</v>
      </c>
      <c r="D28" s="11">
        <v>203.428</v>
      </c>
      <c r="E28" s="20">
        <f t="shared" si="0"/>
        <v>40.561724493397165</v>
      </c>
      <c r="F28" s="20">
        <f t="shared" si="1"/>
        <v>98.77015551487902</v>
      </c>
    </row>
    <row r="29" spans="1:6" s="3" customFormat="1" ht="15">
      <c r="A29" s="12" t="s">
        <v>29</v>
      </c>
      <c r="B29" s="11">
        <v>1309.543</v>
      </c>
      <c r="C29" s="11">
        <v>840.397</v>
      </c>
      <c r="D29" s="11">
        <v>660.855</v>
      </c>
      <c r="E29" s="20">
        <f t="shared" si="0"/>
        <v>50.464551374028964</v>
      </c>
      <c r="F29" s="20">
        <f t="shared" si="1"/>
        <v>78.6360493909426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545277.691</v>
      </c>
      <c r="D30" s="11">
        <f>SUM(D24)-D25-D26-D27-D28-D29</f>
        <v>541438.624</v>
      </c>
      <c r="E30" s="20">
        <f t="shared" si="0"/>
        <v>79.13686842265278</v>
      </c>
      <c r="F30" s="20">
        <f t="shared" si="1"/>
        <v>99.29594277129522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524035.86</v>
      </c>
      <c r="D31" s="11">
        <f>SUM(D32:D33)</f>
        <v>524035.50899999996</v>
      </c>
      <c r="E31" s="20">
        <f t="shared" si="0"/>
        <v>79.45566083222649</v>
      </c>
      <c r="F31" s="20">
        <f t="shared" si="1"/>
        <v>99.99993301985096</v>
      </c>
    </row>
    <row r="32" spans="1:6" s="3" customFormat="1" ht="30">
      <c r="A32" s="13" t="s">
        <v>22</v>
      </c>
      <c r="B32" s="11">
        <v>425980</v>
      </c>
      <c r="C32" s="11">
        <v>338599.127</v>
      </c>
      <c r="D32" s="67">
        <v>338599.127</v>
      </c>
      <c r="E32" s="20">
        <f t="shared" si="0"/>
        <v>79.48709493403445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185436.733</v>
      </c>
      <c r="D33" s="11">
        <v>185436.382</v>
      </c>
      <c r="E33" s="20">
        <f t="shared" si="0"/>
        <v>79.39832756730836</v>
      </c>
      <c r="F33" s="20">
        <f t="shared" si="1"/>
        <v>99.99981071711397</v>
      </c>
    </row>
    <row r="34" spans="1:6" s="3" customFormat="1" ht="15">
      <c r="A34" s="30" t="s">
        <v>14</v>
      </c>
      <c r="B34" s="25">
        <v>6593.419</v>
      </c>
      <c r="C34" s="25">
        <v>4318.419</v>
      </c>
      <c r="D34" s="25">
        <f>1637.47+34.256</f>
        <v>1671.726</v>
      </c>
      <c r="E34" s="20">
        <f t="shared" si="0"/>
        <v>25.354463291351575</v>
      </c>
      <c r="F34" s="20">
        <f t="shared" si="1"/>
        <v>38.71152845520548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76884.775</v>
      </c>
      <c r="D35" s="18">
        <f>D36+D41</f>
        <v>68711.888</v>
      </c>
      <c r="E35" s="19">
        <f t="shared" si="0"/>
        <v>63.34943556567685</v>
      </c>
      <c r="F35" s="19">
        <f t="shared" si="1"/>
        <v>89.36995393431276</v>
      </c>
    </row>
    <row r="36" spans="1:6" s="14" customFormat="1" ht="15">
      <c r="A36" s="30" t="s">
        <v>31</v>
      </c>
      <c r="B36" s="25">
        <v>88524.04</v>
      </c>
      <c r="C36" s="25">
        <v>64621.507</v>
      </c>
      <c r="D36" s="25">
        <v>60895.902</v>
      </c>
      <c r="E36" s="20">
        <f t="shared" si="0"/>
        <v>68.79024274084193</v>
      </c>
      <c r="F36" s="20">
        <f t="shared" si="1"/>
        <v>94.2347290043855</v>
      </c>
    </row>
    <row r="37" spans="1:6" s="3" customFormat="1" ht="15">
      <c r="A37" s="12" t="s">
        <v>1</v>
      </c>
      <c r="B37" s="11">
        <v>40713.289</v>
      </c>
      <c r="C37" s="11">
        <v>30109.354</v>
      </c>
      <c r="D37" s="11">
        <v>29153.757</v>
      </c>
      <c r="E37" s="20">
        <f aca="true" t="shared" si="2" ref="E37:E68">SUM(D37)/B37*100</f>
        <v>71.60747194853259</v>
      </c>
      <c r="F37" s="20">
        <f aca="true" t="shared" si="3" ref="F37:F71">SUM(D37)/C37*100</f>
        <v>96.82624542525889</v>
      </c>
    </row>
    <row r="38" spans="1:6" s="3" customFormat="1" ht="15">
      <c r="A38" s="12" t="s">
        <v>27</v>
      </c>
      <c r="B38" s="11">
        <v>8986.923</v>
      </c>
      <c r="C38" s="11">
        <v>6648.083</v>
      </c>
      <c r="D38" s="11">
        <v>6504.526</v>
      </c>
      <c r="E38" s="20">
        <f t="shared" si="2"/>
        <v>72.37767587415625</v>
      </c>
      <c r="F38" s="20">
        <f t="shared" si="3"/>
        <v>97.84062563599161</v>
      </c>
    </row>
    <row r="39" spans="1:6" s="3" customFormat="1" ht="15">
      <c r="A39" s="12" t="s">
        <v>29</v>
      </c>
      <c r="B39" s="11">
        <v>6464.382</v>
      </c>
      <c r="C39" s="11">
        <v>3519.926</v>
      </c>
      <c r="D39" s="11">
        <v>3207.123</v>
      </c>
      <c r="E39" s="20">
        <f t="shared" si="2"/>
        <v>49.6122135108971</v>
      </c>
      <c r="F39" s="20">
        <f t="shared" si="3"/>
        <v>91.11336431504526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24344.144</v>
      </c>
      <c r="D40" s="11">
        <f>SUM(D36)-D37-D38-D39</f>
        <v>22030.496</v>
      </c>
      <c r="E40" s="20">
        <f t="shared" si="2"/>
        <v>68.08057220757118</v>
      </c>
      <c r="F40" s="20">
        <f t="shared" si="3"/>
        <v>90.4960798785942</v>
      </c>
    </row>
    <row r="41" spans="1:6" s="3" customFormat="1" ht="15">
      <c r="A41" s="30" t="s">
        <v>14</v>
      </c>
      <c r="B41" s="25">
        <v>19940.838</v>
      </c>
      <c r="C41" s="25">
        <v>12263.268</v>
      </c>
      <c r="D41" s="25">
        <v>7815.986</v>
      </c>
      <c r="E41" s="20">
        <f t="shared" si="2"/>
        <v>39.19587531878048</v>
      </c>
      <c r="F41" s="20">
        <f t="shared" si="3"/>
        <v>63.73493590778575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50931.020000000004</v>
      </c>
      <c r="D42" s="18">
        <f>D43+D48</f>
        <v>41918.883</v>
      </c>
      <c r="E42" s="19">
        <f t="shared" si="2"/>
        <v>59.722701759475974</v>
      </c>
      <c r="F42" s="19">
        <f t="shared" si="3"/>
        <v>82.30521006647815</v>
      </c>
    </row>
    <row r="43" spans="1:6" s="14" customFormat="1" ht="15">
      <c r="A43" s="30" t="s">
        <v>31</v>
      </c>
      <c r="B43" s="25">
        <v>53051.657</v>
      </c>
      <c r="C43" s="25">
        <v>39767.927</v>
      </c>
      <c r="D43" s="25">
        <v>36980.328</v>
      </c>
      <c r="E43" s="20">
        <f t="shared" si="2"/>
        <v>69.7062638401662</v>
      </c>
      <c r="F43" s="20">
        <f t="shared" si="3"/>
        <v>92.99033364248531</v>
      </c>
    </row>
    <row r="44" spans="1:6" s="3" customFormat="1" ht="15">
      <c r="A44" s="12" t="s">
        <v>1</v>
      </c>
      <c r="B44" s="11">
        <v>24821.078</v>
      </c>
      <c r="C44" s="11">
        <v>18542.019</v>
      </c>
      <c r="D44" s="11">
        <v>18051.281</v>
      </c>
      <c r="E44" s="20">
        <f t="shared" si="2"/>
        <v>72.72561248145628</v>
      </c>
      <c r="F44" s="20">
        <f t="shared" si="3"/>
        <v>97.35337343791957</v>
      </c>
    </row>
    <row r="45" spans="1:6" s="3" customFormat="1" ht="15">
      <c r="A45" s="12" t="s">
        <v>27</v>
      </c>
      <c r="B45" s="11">
        <v>5460.879</v>
      </c>
      <c r="C45" s="11">
        <v>4083.793</v>
      </c>
      <c r="D45" s="11">
        <v>3962.569</v>
      </c>
      <c r="E45" s="20">
        <f t="shared" si="2"/>
        <v>72.5628419893574</v>
      </c>
      <c r="F45" s="20">
        <f t="shared" si="3"/>
        <v>97.03158313851853</v>
      </c>
    </row>
    <row r="46" spans="1:6" s="3" customFormat="1" ht="15">
      <c r="A46" s="12" t="s">
        <v>29</v>
      </c>
      <c r="B46" s="11">
        <v>4194.121</v>
      </c>
      <c r="C46" s="11">
        <v>2275.615</v>
      </c>
      <c r="D46" s="11">
        <v>2036.254</v>
      </c>
      <c r="E46" s="20">
        <f t="shared" si="2"/>
        <v>48.55019681120311</v>
      </c>
      <c r="F46" s="20">
        <f t="shared" si="3"/>
        <v>89.48148083045683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12930.224000000002</v>
      </c>
      <c r="E47" s="20">
        <f t="shared" si="2"/>
        <v>69.60872659743205</v>
      </c>
      <c r="F47" s="20">
        <f t="shared" si="3"/>
        <v>86.97557595937174</v>
      </c>
    </row>
    <row r="48" spans="1:6" s="3" customFormat="1" ht="15">
      <c r="A48" s="30" t="s">
        <v>14</v>
      </c>
      <c r="B48" s="25">
        <v>17137.537</v>
      </c>
      <c r="C48" s="25">
        <v>11163.093</v>
      </c>
      <c r="D48" s="25">
        <v>4938.555</v>
      </c>
      <c r="E48" s="20">
        <f t="shared" si="2"/>
        <v>28.817180671878344</v>
      </c>
      <c r="F48" s="20">
        <f t="shared" si="3"/>
        <v>44.24002379985547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70541.38</v>
      </c>
      <c r="D49" s="18">
        <f>D50+D55</f>
        <v>61706.758</v>
      </c>
      <c r="E49" s="19">
        <f t="shared" si="2"/>
        <v>63.72521269058606</v>
      </c>
      <c r="F49" s="19">
        <f t="shared" si="3"/>
        <v>87.47597225911939</v>
      </c>
    </row>
    <row r="50" spans="1:6" s="3" customFormat="1" ht="15">
      <c r="A50" s="30" t="s">
        <v>31</v>
      </c>
      <c r="B50" s="25">
        <v>86715.965</v>
      </c>
      <c r="C50" s="25">
        <v>62027.58</v>
      </c>
      <c r="D50" s="25">
        <v>58404.088</v>
      </c>
      <c r="E50" s="20">
        <f t="shared" si="2"/>
        <v>67.35102123351795</v>
      </c>
      <c r="F50" s="20">
        <f t="shared" si="3"/>
        <v>94.15825669806883</v>
      </c>
    </row>
    <row r="51" spans="1:6" s="3" customFormat="1" ht="15">
      <c r="A51" s="12" t="s">
        <v>1</v>
      </c>
      <c r="B51" s="11">
        <v>53800.3</v>
      </c>
      <c r="C51" s="11">
        <v>38455.942</v>
      </c>
      <c r="D51" s="11">
        <v>37846.269</v>
      </c>
      <c r="E51" s="20">
        <f t="shared" si="2"/>
        <v>70.34583264405589</v>
      </c>
      <c r="F51" s="20">
        <f t="shared" si="3"/>
        <v>98.4146195144563</v>
      </c>
    </row>
    <row r="52" spans="1:6" s="3" customFormat="1" ht="15">
      <c r="A52" s="12" t="s">
        <v>27</v>
      </c>
      <c r="B52" s="11">
        <v>11900.443</v>
      </c>
      <c r="C52" s="11">
        <v>8499.937</v>
      </c>
      <c r="D52" s="11">
        <v>8297.784</v>
      </c>
      <c r="E52" s="20">
        <f t="shared" si="2"/>
        <v>69.72668160336552</v>
      </c>
      <c r="F52" s="20">
        <f t="shared" si="3"/>
        <v>97.62171178445205</v>
      </c>
    </row>
    <row r="53" spans="1:6" s="3" customFormat="1" ht="15">
      <c r="A53" s="12" t="s">
        <v>29</v>
      </c>
      <c r="B53" s="11">
        <v>4798.274</v>
      </c>
      <c r="C53" s="11">
        <v>2541.476</v>
      </c>
      <c r="D53" s="11">
        <v>2425.342</v>
      </c>
      <c r="E53" s="20">
        <f t="shared" si="2"/>
        <v>50.54613388064124</v>
      </c>
      <c r="F53" s="20">
        <f t="shared" si="3"/>
        <v>95.43045065151117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12530.224999999999</v>
      </c>
      <c r="D54" s="11">
        <f>SUM(D50)-D51-D52-D53</f>
        <v>9834.693000000003</v>
      </c>
      <c r="E54" s="20">
        <f t="shared" si="2"/>
        <v>60.64453681420208</v>
      </c>
      <c r="F54" s="20">
        <f t="shared" si="3"/>
        <v>78.4877605948816</v>
      </c>
    </row>
    <row r="55" spans="1:6" s="3" customFormat="1" ht="15">
      <c r="A55" s="30" t="s">
        <v>14</v>
      </c>
      <c r="B55" s="25">
        <v>10116.6</v>
      </c>
      <c r="C55" s="25">
        <v>8513.8</v>
      </c>
      <c r="D55" s="25">
        <v>3302.67</v>
      </c>
      <c r="E55" s="20">
        <f t="shared" si="2"/>
        <v>32.64604709091987</v>
      </c>
      <c r="F55" s="20">
        <f t="shared" si="3"/>
        <v>38.79196128638212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262089.323</v>
      </c>
      <c r="D56" s="69">
        <f>D57+D60</f>
        <v>167345.99099999998</v>
      </c>
      <c r="E56" s="19">
        <f t="shared" si="2"/>
        <v>39.493661570945015</v>
      </c>
      <c r="F56" s="19">
        <f t="shared" si="3"/>
        <v>63.85074717446616</v>
      </c>
    </row>
    <row r="57" spans="1:6" s="3" customFormat="1" ht="14.25" customHeight="1">
      <c r="A57" s="30" t="s">
        <v>31</v>
      </c>
      <c r="B57" s="25">
        <v>203593.399</v>
      </c>
      <c r="C57" s="25">
        <v>154125.999</v>
      </c>
      <c r="D57" s="25">
        <v>111453.632</v>
      </c>
      <c r="E57" s="20">
        <f t="shared" si="2"/>
        <v>54.743244401553504</v>
      </c>
      <c r="F57" s="20">
        <f t="shared" si="3"/>
        <v>72.31332333489043</v>
      </c>
    </row>
    <row r="58" spans="1:6" s="3" customFormat="1" ht="15">
      <c r="A58" s="12" t="s">
        <v>29</v>
      </c>
      <c r="B58" s="11">
        <v>22333.7</v>
      </c>
      <c r="C58" s="11">
        <v>16637.072</v>
      </c>
      <c r="D58" s="11">
        <v>14852.1</v>
      </c>
      <c r="E58" s="20">
        <f t="shared" si="2"/>
        <v>66.50084849353219</v>
      </c>
      <c r="F58" s="20">
        <f t="shared" si="3"/>
        <v>89.27111693692255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137488.92700000003</v>
      </c>
      <c r="D59" s="11">
        <f>SUM(D57)-D58</f>
        <v>96601.53199999999</v>
      </c>
      <c r="E59" s="20">
        <f t="shared" si="2"/>
        <v>53.294545082522724</v>
      </c>
      <c r="F59" s="20">
        <f t="shared" si="3"/>
        <v>70.26131784416353</v>
      </c>
    </row>
    <row r="60" spans="1:6" s="3" customFormat="1" ht="15">
      <c r="A60" s="30" t="s">
        <v>14</v>
      </c>
      <c r="B60" s="25">
        <v>220135.332</v>
      </c>
      <c r="C60" s="25">
        <v>107963.324</v>
      </c>
      <c r="D60" s="25">
        <f>53539.859+2352.5</f>
        <v>55892.359</v>
      </c>
      <c r="E60" s="20">
        <f t="shared" si="2"/>
        <v>25.389999184683354</v>
      </c>
      <c r="F60" s="20">
        <f t="shared" si="3"/>
        <v>51.769764887935466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74429.633</v>
      </c>
      <c r="D61" s="22">
        <f>SUM(D62)</f>
        <v>31575.356</v>
      </c>
      <c r="E61" s="20">
        <f t="shared" si="2"/>
        <v>26.89671653782724</v>
      </c>
      <c r="F61" s="20">
        <f t="shared" si="3"/>
        <v>42.42309780030757</v>
      </c>
    </row>
    <row r="62" spans="1:6" s="3" customFormat="1" ht="15">
      <c r="A62" s="30" t="s">
        <v>14</v>
      </c>
      <c r="B62" s="25">
        <v>117394.835</v>
      </c>
      <c r="C62" s="25">
        <v>74429.633</v>
      </c>
      <c r="D62" s="25">
        <v>31575.356</v>
      </c>
      <c r="E62" s="20">
        <f t="shared" si="2"/>
        <v>26.89671653782724</v>
      </c>
      <c r="F62" s="20">
        <f t="shared" si="3"/>
        <v>42.42309780030757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178953.564</v>
      </c>
      <c r="D63" s="22">
        <f>SUM(D64:D65)</f>
        <v>141848.85</v>
      </c>
      <c r="E63" s="19">
        <f t="shared" si="2"/>
        <v>46.88120045877386</v>
      </c>
      <c r="F63" s="19">
        <f t="shared" si="3"/>
        <v>79.26573063389785</v>
      </c>
    </row>
    <row r="64" spans="1:6" s="3" customFormat="1" ht="15">
      <c r="A64" s="30" t="s">
        <v>13</v>
      </c>
      <c r="B64" s="25">
        <v>87596.037</v>
      </c>
      <c r="C64" s="25">
        <v>65384.351</v>
      </c>
      <c r="D64" s="25">
        <v>63546.463</v>
      </c>
      <c r="E64" s="20">
        <f t="shared" si="2"/>
        <v>72.5449063409113</v>
      </c>
      <c r="F64" s="20">
        <f t="shared" si="3"/>
        <v>97.18910110463588</v>
      </c>
    </row>
    <row r="65" spans="1:6" s="3" customFormat="1" ht="15">
      <c r="A65" s="30" t="s">
        <v>14</v>
      </c>
      <c r="B65" s="25">
        <v>214974.82</v>
      </c>
      <c r="C65" s="25">
        <v>113569.213</v>
      </c>
      <c r="D65" s="25">
        <v>78302.387</v>
      </c>
      <c r="E65" s="20">
        <f t="shared" si="2"/>
        <v>36.423980724812324</v>
      </c>
      <c r="F65" s="20">
        <f t="shared" si="3"/>
        <v>68.9468430145765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10900</v>
      </c>
      <c r="D66" s="22">
        <f>SUM(D67:D67)</f>
        <v>5986.117</v>
      </c>
      <c r="E66" s="19">
        <f t="shared" si="2"/>
        <v>40.7218843537415</v>
      </c>
      <c r="F66" s="19">
        <f t="shared" si="3"/>
        <v>54.91850458715597</v>
      </c>
    </row>
    <row r="67" spans="1:6" s="3" customFormat="1" ht="15">
      <c r="A67" s="30" t="s">
        <v>14</v>
      </c>
      <c r="B67" s="25">
        <v>14700</v>
      </c>
      <c r="C67" s="25">
        <v>10900</v>
      </c>
      <c r="D67" s="25">
        <v>5986.117</v>
      </c>
      <c r="E67" s="20">
        <f t="shared" si="2"/>
        <v>40.7218843537415</v>
      </c>
      <c r="F67" s="20">
        <f t="shared" si="3"/>
        <v>54.91850458715597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7090.143</v>
      </c>
      <c r="D68" s="18">
        <f>SUM(D69)+D72</f>
        <v>5150.002</v>
      </c>
      <c r="E68" s="19">
        <f t="shared" si="2"/>
        <v>57.503372041089776</v>
      </c>
      <c r="F68" s="19">
        <f t="shared" si="3"/>
        <v>72.63608082375772</v>
      </c>
    </row>
    <row r="69" spans="1:6" s="3" customFormat="1" ht="15">
      <c r="A69" s="30" t="s">
        <v>31</v>
      </c>
      <c r="B69" s="25">
        <v>8156</v>
      </c>
      <c r="C69" s="25">
        <v>6290.143</v>
      </c>
      <c r="D69" s="25">
        <v>5150.002</v>
      </c>
      <c r="E69" s="20">
        <f>SUM(D69)/B69*100</f>
        <v>63.143722412947525</v>
      </c>
      <c r="F69" s="20">
        <f t="shared" si="3"/>
        <v>81.87416406908396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6278.043</v>
      </c>
      <c r="D71" s="11">
        <f>SUM(D69)-D70</f>
        <v>5148.541</v>
      </c>
      <c r="E71" s="19">
        <f>SUM(D71)/B71*100</f>
        <v>63.241778327202255</v>
      </c>
      <c r="F71" s="19">
        <f t="shared" si="3"/>
        <v>82.00869283628674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730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28355.1</v>
      </c>
      <c r="D74" s="18">
        <v>28355.1</v>
      </c>
      <c r="E74" s="19">
        <f>SUM(D74)/B74*100</f>
        <v>75.00039675612194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9623.453</v>
      </c>
      <c r="D75" s="18">
        <f>SUM(D76)+D80</f>
        <v>3063.89032</v>
      </c>
      <c r="E75" s="20">
        <f>SUM(D75)/B75*100</f>
        <v>21.410266921723505</v>
      </c>
      <c r="F75" s="20">
        <f>SUM(D75)/C75*100</f>
        <v>31.83774389504474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f>5165.927+148.825-147.267</f>
        <v>5167.485</v>
      </c>
      <c r="D76" s="25">
        <f>2334.20732+9.683</f>
        <v>2343.89032</v>
      </c>
      <c r="E76" s="19">
        <f>SUM(D76)/B76*100</f>
        <v>28.785640107641715</v>
      </c>
      <c r="F76" s="19">
        <f>SUM(D76)/C76*100</f>
        <v>45.35843490595522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5167.485</v>
      </c>
      <c r="D79" s="11">
        <f>SUM(D76)-D77-D78</f>
        <v>2343.89032</v>
      </c>
      <c r="E79" s="20">
        <f aca="true" t="shared" si="4" ref="E79:E90">SUM(D79)/B79*100</f>
        <v>28.785640107641715</v>
      </c>
      <c r="F79" s="20">
        <f aca="true" t="shared" si="5" ref="F79:F90">SUM(D79)/C79*100</f>
        <v>45.35843490595522</v>
      </c>
    </row>
    <row r="80" spans="1:6" s="3" customFormat="1" ht="15">
      <c r="A80" s="30" t="s">
        <v>14</v>
      </c>
      <c r="B80" s="25">
        <f>3804.7919+10+2353.019</f>
        <v>6167.8109</v>
      </c>
      <c r="C80" s="25">
        <v>4455.968</v>
      </c>
      <c r="D80" s="25">
        <v>720</v>
      </c>
      <c r="E80" s="20">
        <f t="shared" si="4"/>
        <v>11.673509640186925</v>
      </c>
      <c r="F80" s="20">
        <f t="shared" si="5"/>
        <v>16.158105264669764</v>
      </c>
    </row>
    <row r="81" spans="1:6" s="3" customFormat="1" ht="40.5">
      <c r="A81" s="26" t="s">
        <v>23</v>
      </c>
      <c r="B81" s="70">
        <v>23493.296</v>
      </c>
      <c r="C81" s="70">
        <v>17765</v>
      </c>
      <c r="D81" s="18">
        <v>8000</v>
      </c>
      <c r="E81" s="19">
        <f t="shared" si="4"/>
        <v>34.052267506440984</v>
      </c>
      <c r="F81" s="19">
        <f t="shared" si="5"/>
        <v>45.032367013791166</v>
      </c>
    </row>
    <row r="82" spans="1:12" s="9" customFormat="1" ht="15.75">
      <c r="A82" s="27" t="s">
        <v>25</v>
      </c>
      <c r="B82" s="71">
        <f>B5+B14+B23+B35+B42+B49+B56+B61+B63+B66+B68+B73+B74+B75+B81</f>
        <v>3136725.8679</v>
      </c>
      <c r="C82" s="71">
        <f>C5+C14+C23+C35+C42+C49+C56+C61+C63+C66+C68+C73+C74+C75+C81</f>
        <v>2249354.552</v>
      </c>
      <c r="D82" s="28">
        <f>D5+D14+D23+D35+D42+D49+D56+D61+D63+D66+D68+D73+D74+D75+D81</f>
        <v>1915115.1548100002</v>
      </c>
      <c r="E82" s="72">
        <f t="shared" si="4"/>
        <v>61.05459117127589</v>
      </c>
      <c r="F82" s="72">
        <f t="shared" si="5"/>
        <v>85.14065304232217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2391664.683</v>
      </c>
      <c r="C83" s="28">
        <f>C6+C15+C24+C36+C43+C50+C57+C64+C69+C76+C74</f>
        <v>1812175.608</v>
      </c>
      <c r="D83" s="28">
        <f>D6+D15+D24+D36+D43+D50+D57+D64+D69+D76+D74</f>
        <v>1680995.26132</v>
      </c>
      <c r="E83" s="72">
        <f t="shared" si="4"/>
        <v>70.28557444814683</v>
      </c>
      <c r="F83" s="72">
        <f t="shared" si="5"/>
        <v>92.76116806225106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571883.984</v>
      </c>
      <c r="D84" s="22">
        <f t="shared" si="6"/>
        <v>559347.531</v>
      </c>
      <c r="E84" s="19">
        <f t="shared" si="4"/>
        <v>72.17308227448216</v>
      </c>
      <c r="F84" s="19">
        <f t="shared" si="5"/>
        <v>97.80786779298927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125975.02600000001</v>
      </c>
      <c r="D85" s="22">
        <f t="shared" si="6"/>
        <v>123267.002</v>
      </c>
      <c r="E85" s="19">
        <f t="shared" si="4"/>
        <v>72.33589633309174</v>
      </c>
      <c r="F85" s="19">
        <f t="shared" si="5"/>
        <v>97.85034852860439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87489.57900000001</v>
      </c>
      <c r="E86" s="19">
        <f t="shared" si="4"/>
        <v>51.10970905186394</v>
      </c>
      <c r="F86" s="19">
        <f t="shared" si="5"/>
        <v>73.43714116437403</v>
      </c>
    </row>
    <row r="87" spans="1:6" ht="15">
      <c r="A87" s="29" t="s">
        <v>13</v>
      </c>
      <c r="B87" s="22">
        <f>B83-B84-B85-B86</f>
        <v>1275067.04</v>
      </c>
      <c r="C87" s="22">
        <f>C83-C84-C85-C86</f>
        <v>995181.2699999998</v>
      </c>
      <c r="D87" s="22">
        <f>D83-D84-D85-D86</f>
        <v>910891.1493200001</v>
      </c>
      <c r="E87" s="19">
        <f t="shared" si="4"/>
        <v>71.43868680975395</v>
      </c>
      <c r="F87" s="19">
        <f t="shared" si="5"/>
        <v>91.53017412797573</v>
      </c>
    </row>
    <row r="88" spans="1:6" ht="20.25" customHeight="1">
      <c r="A88" s="17" t="s">
        <v>14</v>
      </c>
      <c r="B88" s="18">
        <f>B13+B22+B41+B34+B55+B60+B62+B65+B67+B72+B80+B48</f>
        <v>719067.8889</v>
      </c>
      <c r="C88" s="18">
        <f>C13+C22+C41+C34+C55+C60+C62+C65+C67+C72+C80+C48</f>
        <v>418683.94399999996</v>
      </c>
      <c r="D88" s="18">
        <f>D13+D22+D41+D34+D55+D60+D62+D65+D67+D72+D80+D48</f>
        <v>226119.89348999996</v>
      </c>
      <c r="E88" s="19">
        <f t="shared" si="4"/>
        <v>31.446251039788294</v>
      </c>
      <c r="F88" s="19">
        <f t="shared" si="5"/>
        <v>54.00729995272997</v>
      </c>
    </row>
    <row r="89" spans="1:6" ht="15">
      <c r="A89" s="17" t="s">
        <v>24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 t="shared" si="4"/>
        <v>34.052267506440984</v>
      </c>
      <c r="F89" s="19">
        <f t="shared" si="5"/>
        <v>45.032367013791166</v>
      </c>
    </row>
    <row r="90" spans="1:6" ht="15">
      <c r="A90" s="17" t="s">
        <v>30</v>
      </c>
      <c r="B90" s="18">
        <f>SUM(B73)</f>
        <v>2500</v>
      </c>
      <c r="C90" s="18">
        <f>SUM(C73)</f>
        <v>730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794074.845</v>
      </c>
      <c r="C5" s="18">
        <f>C6+C13</f>
        <v>595455.203</v>
      </c>
      <c r="D5" s="18">
        <f>D6+D13</f>
        <v>514326.20300000004</v>
      </c>
      <c r="E5" s="19">
        <f aca="true" t="shared" si="0" ref="E5:E36">SUM(D5)/B5*100</f>
        <v>64.7704943984216</v>
      </c>
      <c r="F5" s="19">
        <f aca="true" t="shared" si="1" ref="F5:F68">SUM(D5)/C5*100</f>
        <v>86.37529748816387</v>
      </c>
    </row>
    <row r="6" spans="1:6" s="37" customFormat="1" ht="15">
      <c r="A6" s="36" t="s">
        <v>34</v>
      </c>
      <c r="B6" s="25">
        <v>731213.543</v>
      </c>
      <c r="C6" s="25">
        <v>542248.372</v>
      </c>
      <c r="D6" s="68">
        <v>488350.612</v>
      </c>
      <c r="E6" s="20">
        <f t="shared" si="0"/>
        <v>66.78631935568514</v>
      </c>
      <c r="F6" s="20">
        <f t="shared" si="1"/>
        <v>90.06031870576092</v>
      </c>
    </row>
    <row r="7" spans="1:6" s="37" customFormat="1" ht="15">
      <c r="A7" s="38" t="s">
        <v>35</v>
      </c>
      <c r="B7" s="11">
        <v>417764.57</v>
      </c>
      <c r="C7" s="11">
        <v>308045.604</v>
      </c>
      <c r="D7" s="11">
        <v>301313.524</v>
      </c>
      <c r="E7" s="20">
        <f t="shared" si="0"/>
        <v>72.12519817082621</v>
      </c>
      <c r="F7" s="20">
        <f t="shared" si="1"/>
        <v>97.81458332383798</v>
      </c>
    </row>
    <row r="8" spans="1:6" s="37" customFormat="1" ht="15">
      <c r="A8" s="38" t="s">
        <v>36</v>
      </c>
      <c r="B8" s="11">
        <v>91908.273</v>
      </c>
      <c r="C8" s="11">
        <v>67957.664</v>
      </c>
      <c r="D8" s="11">
        <v>66949.981</v>
      </c>
      <c r="E8" s="20">
        <f t="shared" si="0"/>
        <v>72.84434666724724</v>
      </c>
      <c r="F8" s="20">
        <f t="shared" si="1"/>
        <v>98.51719005526735</v>
      </c>
    </row>
    <row r="9" spans="1:6" s="37" customFormat="1" ht="15">
      <c r="A9" s="38" t="s">
        <v>37</v>
      </c>
      <c r="B9" s="11">
        <v>172.659</v>
      </c>
      <c r="C9" s="11">
        <v>163.735</v>
      </c>
      <c r="D9" s="11">
        <v>29.511</v>
      </c>
      <c r="E9" s="20">
        <f t="shared" si="0"/>
        <v>17.092071655691278</v>
      </c>
      <c r="F9" s="20">
        <f t="shared" si="1"/>
        <v>18.023635752893394</v>
      </c>
    </row>
    <row r="10" spans="1:6" s="37" customFormat="1" ht="15">
      <c r="A10" s="38" t="s">
        <v>38</v>
      </c>
      <c r="B10" s="11">
        <v>49370.159</v>
      </c>
      <c r="C10" s="11">
        <v>31979.281</v>
      </c>
      <c r="D10" s="11">
        <v>26583.559</v>
      </c>
      <c r="E10" s="20">
        <f t="shared" si="0"/>
        <v>53.845398796467315</v>
      </c>
      <c r="F10" s="20">
        <f t="shared" si="1"/>
        <v>83.12744429744997</v>
      </c>
    </row>
    <row r="11" spans="1:6" s="37" customFormat="1" ht="30">
      <c r="A11" s="38" t="s">
        <v>39</v>
      </c>
      <c r="B11" s="11">
        <v>95933.928</v>
      </c>
      <c r="C11" s="11">
        <v>68301.86</v>
      </c>
      <c r="D11" s="11">
        <v>45573.814</v>
      </c>
      <c r="E11" s="20">
        <f t="shared" si="0"/>
        <v>47.505418520963715</v>
      </c>
      <c r="F11" s="20">
        <f t="shared" si="1"/>
        <v>66.72411849399123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65800.22800000002</v>
      </c>
      <c r="D12" s="11">
        <f>SUM(D6)-D7-D8-D9-D10-D11</f>
        <v>47900.22300000004</v>
      </c>
      <c r="E12" s="20">
        <f t="shared" si="0"/>
        <v>62.97361691189507</v>
      </c>
      <c r="F12" s="20">
        <f t="shared" si="1"/>
        <v>72.79643924638077</v>
      </c>
    </row>
    <row r="13" spans="1:6" s="37" customFormat="1" ht="15">
      <c r="A13" s="36" t="s">
        <v>41</v>
      </c>
      <c r="B13" s="25">
        <v>62861.302</v>
      </c>
      <c r="C13" s="25">
        <v>53206.831</v>
      </c>
      <c r="D13" s="25">
        <v>25975.591</v>
      </c>
      <c r="E13" s="20">
        <f t="shared" si="0"/>
        <v>41.32206965741816</v>
      </c>
      <c r="F13" s="20">
        <f t="shared" si="1"/>
        <v>48.82003027017339</v>
      </c>
    </row>
    <row r="14" spans="1:6" s="35" customFormat="1" ht="14.25">
      <c r="A14" s="34" t="s">
        <v>42</v>
      </c>
      <c r="B14" s="18">
        <f>B15+B22</f>
        <v>410220.705</v>
      </c>
      <c r="C14" s="18">
        <f>C15+C22</f>
        <v>300893.914</v>
      </c>
      <c r="D14" s="18">
        <f>D15+D22</f>
        <v>279502.46749</v>
      </c>
      <c r="E14" s="19">
        <f t="shared" si="0"/>
        <v>68.1346563162871</v>
      </c>
      <c r="F14" s="19">
        <f t="shared" si="1"/>
        <v>92.89070150152655</v>
      </c>
    </row>
    <row r="15" spans="1:6" s="37" customFormat="1" ht="15">
      <c r="A15" s="36" t="s">
        <v>43</v>
      </c>
      <c r="B15" s="25">
        <f>25271+356704.31</f>
        <v>381975.31</v>
      </c>
      <c r="C15" s="25">
        <f>18943.1+264850.419</f>
        <v>283793.519</v>
      </c>
      <c r="D15" s="25">
        <f>250620.221+18943.1</f>
        <v>269563.321</v>
      </c>
      <c r="E15" s="20">
        <f t="shared" si="0"/>
        <v>70.57087564115074</v>
      </c>
      <c r="F15" s="20">
        <f t="shared" si="1"/>
        <v>94.98572129126036</v>
      </c>
    </row>
    <row r="16" spans="1:6" s="37" customFormat="1" ht="15">
      <c r="A16" s="38" t="s">
        <v>35</v>
      </c>
      <c r="B16" s="11">
        <v>222455.962</v>
      </c>
      <c r="C16" s="11">
        <v>165226.336</v>
      </c>
      <c r="D16" s="11">
        <v>161822.925</v>
      </c>
      <c r="E16" s="20">
        <f t="shared" si="0"/>
        <v>72.74380220926602</v>
      </c>
      <c r="F16" s="20">
        <f t="shared" si="1"/>
        <v>97.94015222851638</v>
      </c>
    </row>
    <row r="17" spans="1:6" s="37" customFormat="1" ht="15">
      <c r="A17" s="38" t="s">
        <v>36</v>
      </c>
      <c r="B17" s="11">
        <v>48789.04</v>
      </c>
      <c r="C17" s="11">
        <v>36285.202</v>
      </c>
      <c r="D17" s="11">
        <v>35126.7</v>
      </c>
      <c r="E17" s="20">
        <f t="shared" si="0"/>
        <v>71.99711246624241</v>
      </c>
      <c r="F17" s="20">
        <f t="shared" si="1"/>
        <v>96.80723287691771</v>
      </c>
    </row>
    <row r="18" spans="1:6" s="37" customFormat="1" ht="15">
      <c r="A18" s="38" t="s">
        <v>37</v>
      </c>
      <c r="B18" s="11">
        <v>18610.896</v>
      </c>
      <c r="C18" s="11">
        <v>14005.12</v>
      </c>
      <c r="D18" s="11">
        <v>13867.693</v>
      </c>
      <c r="E18" s="20">
        <f t="shared" si="0"/>
        <v>74.51383855994897</v>
      </c>
      <c r="F18" s="20">
        <f t="shared" si="1"/>
        <v>99.01873743316729</v>
      </c>
    </row>
    <row r="19" spans="1:6" s="37" customFormat="1" ht="15">
      <c r="A19" s="38" t="s">
        <v>38</v>
      </c>
      <c r="B19" s="11">
        <v>6975.394</v>
      </c>
      <c r="C19" s="11">
        <v>5533.042</v>
      </c>
      <c r="D19" s="11">
        <v>4843.088</v>
      </c>
      <c r="E19" s="20">
        <f t="shared" si="0"/>
        <v>69.43103142274113</v>
      </c>
      <c r="F19" s="20">
        <f t="shared" si="1"/>
        <v>87.53029526976299</v>
      </c>
    </row>
    <row r="20" spans="1:6" s="37" customFormat="1" ht="30">
      <c r="A20" s="38" t="s">
        <v>39</v>
      </c>
      <c r="B20" s="11">
        <v>36131.055</v>
      </c>
      <c r="C20" s="11">
        <v>25006.882</v>
      </c>
      <c r="D20" s="11">
        <v>18732.63</v>
      </c>
      <c r="E20" s="20">
        <f t="shared" si="0"/>
        <v>51.846341049271885</v>
      </c>
      <c r="F20" s="20">
        <f t="shared" si="1"/>
        <v>74.9098988030575</v>
      </c>
    </row>
    <row r="21" spans="1:6" s="37" customFormat="1" ht="15">
      <c r="A21" s="38" t="s">
        <v>40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35170.285</v>
      </c>
      <c r="E21" s="20">
        <f t="shared" si="0"/>
        <v>71.75710842048055</v>
      </c>
      <c r="F21" s="20">
        <f t="shared" si="1"/>
        <v>93.19856828867702</v>
      </c>
    </row>
    <row r="22" spans="1:6" s="37" customFormat="1" ht="15">
      <c r="A22" s="36" t="s">
        <v>41</v>
      </c>
      <c r="B22" s="25">
        <v>28245.395</v>
      </c>
      <c r="C22" s="25">
        <v>17100.395</v>
      </c>
      <c r="D22" s="25">
        <v>9939.14649</v>
      </c>
      <c r="E22" s="20">
        <f t="shared" si="0"/>
        <v>35.18855547957463</v>
      </c>
      <c r="F22" s="20">
        <f t="shared" si="1"/>
        <v>58.12232109258294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564712.044</v>
      </c>
      <c r="D23" s="18">
        <f>D24+D34</f>
        <v>557623.649</v>
      </c>
      <c r="E23" s="19">
        <f t="shared" si="0"/>
        <v>78.37483992220795</v>
      </c>
      <c r="F23" s="19">
        <f t="shared" si="1"/>
        <v>98.74477708146773</v>
      </c>
    </row>
    <row r="24" spans="1:6" s="37" customFormat="1" ht="15">
      <c r="A24" s="36" t="s">
        <v>43</v>
      </c>
      <c r="B24" s="25">
        <v>704889.564</v>
      </c>
      <c r="C24" s="25">
        <v>560393.625</v>
      </c>
      <c r="D24" s="25">
        <v>555951.923</v>
      </c>
      <c r="E24" s="20">
        <f t="shared" si="0"/>
        <v>78.87078365086988</v>
      </c>
      <c r="F24" s="20">
        <f t="shared" si="1"/>
        <v>99.20739605130233</v>
      </c>
    </row>
    <row r="25" spans="1:6" s="37" customFormat="1" ht="15">
      <c r="A25" s="38" t="s">
        <v>35</v>
      </c>
      <c r="B25" s="11">
        <v>15453.313</v>
      </c>
      <c r="C25" s="11">
        <v>11504.729</v>
      </c>
      <c r="D25" s="11">
        <v>11159.775</v>
      </c>
      <c r="E25" s="20">
        <f t="shared" si="0"/>
        <v>72.21606784253966</v>
      </c>
      <c r="F25" s="20">
        <f t="shared" si="1"/>
        <v>97.00163298066387</v>
      </c>
    </row>
    <row r="26" spans="1:6" s="37" customFormat="1" ht="15">
      <c r="A26" s="38" t="s">
        <v>36</v>
      </c>
      <c r="B26" s="11">
        <v>3363.614</v>
      </c>
      <c r="C26" s="11">
        <v>2500.347</v>
      </c>
      <c r="D26" s="11">
        <v>2425.442</v>
      </c>
      <c r="E26" s="20">
        <f t="shared" si="0"/>
        <v>72.1082145573184</v>
      </c>
      <c r="F26" s="20">
        <f t="shared" si="1"/>
        <v>97.0042158148449</v>
      </c>
    </row>
    <row r="27" spans="1:6" s="37" customFormat="1" ht="15">
      <c r="A27" s="38" t="s">
        <v>37</v>
      </c>
      <c r="B27" s="11">
        <v>81.57</v>
      </c>
      <c r="C27" s="11">
        <v>64.5</v>
      </c>
      <c r="D27" s="11">
        <v>63.799</v>
      </c>
      <c r="E27" s="20">
        <f t="shared" si="0"/>
        <v>78.21380409464265</v>
      </c>
      <c r="F27" s="20">
        <f t="shared" si="1"/>
        <v>98.91317829457364</v>
      </c>
    </row>
    <row r="28" spans="1:6" s="37" customFormat="1" ht="15">
      <c r="A28" s="38" t="s">
        <v>38</v>
      </c>
      <c r="B28" s="11">
        <v>501.527</v>
      </c>
      <c r="C28" s="11">
        <v>205.961</v>
      </c>
      <c r="D28" s="11">
        <v>203.428</v>
      </c>
      <c r="E28" s="20">
        <f t="shared" si="0"/>
        <v>40.561724493397165</v>
      </c>
      <c r="F28" s="20">
        <f t="shared" si="1"/>
        <v>98.77015551487902</v>
      </c>
    </row>
    <row r="29" spans="1:6" s="37" customFormat="1" ht="30">
      <c r="A29" s="38" t="s">
        <v>39</v>
      </c>
      <c r="B29" s="11">
        <v>1309.543</v>
      </c>
      <c r="C29" s="11">
        <v>840.397</v>
      </c>
      <c r="D29" s="11">
        <v>660.855</v>
      </c>
      <c r="E29" s="20">
        <f t="shared" si="0"/>
        <v>50.464551374028964</v>
      </c>
      <c r="F29" s="20">
        <f t="shared" si="1"/>
        <v>78.6360493909426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545277.691</v>
      </c>
      <c r="D30" s="11">
        <f>SUM(D24)-D25-D26-D27-D28-D29</f>
        <v>541438.624</v>
      </c>
      <c r="E30" s="20">
        <f t="shared" si="0"/>
        <v>79.13686842265278</v>
      </c>
      <c r="F30" s="20">
        <f t="shared" si="1"/>
        <v>99.29594277129522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524035.86</v>
      </c>
      <c r="D31" s="11">
        <f>SUM(D32:D33)</f>
        <v>524035.50899999996</v>
      </c>
      <c r="E31" s="20">
        <f t="shared" si="0"/>
        <v>79.45566083222649</v>
      </c>
      <c r="F31" s="20">
        <f t="shared" si="1"/>
        <v>99.99993301985096</v>
      </c>
    </row>
    <row r="32" spans="1:6" s="37" customFormat="1" ht="30">
      <c r="A32" s="39" t="s">
        <v>63</v>
      </c>
      <c r="B32" s="11">
        <v>425980</v>
      </c>
      <c r="C32" s="11">
        <v>338599.127</v>
      </c>
      <c r="D32" s="67">
        <v>338599.127</v>
      </c>
      <c r="E32" s="20">
        <f t="shared" si="0"/>
        <v>79.48709493403445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185436.733</v>
      </c>
      <c r="D33" s="11">
        <v>185436.382</v>
      </c>
      <c r="E33" s="20">
        <f t="shared" si="0"/>
        <v>79.39832756730836</v>
      </c>
      <c r="F33" s="20">
        <f t="shared" si="1"/>
        <v>99.99981071711397</v>
      </c>
    </row>
    <row r="34" spans="1:6" s="37" customFormat="1" ht="15">
      <c r="A34" s="36" t="s">
        <v>41</v>
      </c>
      <c r="B34" s="25">
        <v>6593.419</v>
      </c>
      <c r="C34" s="25">
        <v>4318.419</v>
      </c>
      <c r="D34" s="25">
        <f>1637.47+34.256</f>
        <v>1671.726</v>
      </c>
      <c r="E34" s="20">
        <f t="shared" si="0"/>
        <v>25.354463291351575</v>
      </c>
      <c r="F34" s="20">
        <f t="shared" si="1"/>
        <v>38.71152845520548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76884.775</v>
      </c>
      <c r="D35" s="18">
        <f>D36+D41</f>
        <v>68711.888</v>
      </c>
      <c r="E35" s="19">
        <f t="shared" si="0"/>
        <v>63.34943556567685</v>
      </c>
      <c r="F35" s="19">
        <f t="shared" si="1"/>
        <v>89.36995393431276</v>
      </c>
    </row>
    <row r="36" spans="1:6" s="37" customFormat="1" ht="15">
      <c r="A36" s="36" t="s">
        <v>43</v>
      </c>
      <c r="B36" s="25">
        <v>88524.04</v>
      </c>
      <c r="C36" s="25">
        <v>64621.507</v>
      </c>
      <c r="D36" s="25">
        <v>60895.902</v>
      </c>
      <c r="E36" s="20">
        <f t="shared" si="0"/>
        <v>68.79024274084193</v>
      </c>
      <c r="F36" s="20">
        <f t="shared" si="1"/>
        <v>94.2347290043855</v>
      </c>
    </row>
    <row r="37" spans="1:6" s="37" customFormat="1" ht="15">
      <c r="A37" s="38" t="s">
        <v>35</v>
      </c>
      <c r="B37" s="11">
        <v>40713.289</v>
      </c>
      <c r="C37" s="11">
        <v>30109.354</v>
      </c>
      <c r="D37" s="11">
        <v>29153.757</v>
      </c>
      <c r="E37" s="20">
        <f aca="true" t="shared" si="2" ref="E37:E68">SUM(D37)/B37*100</f>
        <v>71.60747194853259</v>
      </c>
      <c r="F37" s="20">
        <f t="shared" si="1"/>
        <v>96.82624542525889</v>
      </c>
    </row>
    <row r="38" spans="1:6" s="37" customFormat="1" ht="15">
      <c r="A38" s="38" t="s">
        <v>36</v>
      </c>
      <c r="B38" s="11">
        <v>8986.923</v>
      </c>
      <c r="C38" s="11">
        <v>6648.083</v>
      </c>
      <c r="D38" s="11">
        <v>6504.526</v>
      </c>
      <c r="E38" s="20">
        <f t="shared" si="2"/>
        <v>72.37767587415625</v>
      </c>
      <c r="F38" s="20">
        <f t="shared" si="1"/>
        <v>97.84062563599161</v>
      </c>
    </row>
    <row r="39" spans="1:6" s="37" customFormat="1" ht="30">
      <c r="A39" s="38" t="s">
        <v>39</v>
      </c>
      <c r="B39" s="11">
        <v>6464.382</v>
      </c>
      <c r="C39" s="11">
        <v>3519.926</v>
      </c>
      <c r="D39" s="11">
        <v>3207.123</v>
      </c>
      <c r="E39" s="20">
        <f t="shared" si="2"/>
        <v>49.6122135108971</v>
      </c>
      <c r="F39" s="20">
        <f t="shared" si="1"/>
        <v>91.11336431504526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24344.144</v>
      </c>
      <c r="D40" s="11">
        <f>SUM(D36)-D37-D38-D39</f>
        <v>22030.496</v>
      </c>
      <c r="E40" s="20">
        <f t="shared" si="2"/>
        <v>68.08057220757118</v>
      </c>
      <c r="F40" s="20">
        <f t="shared" si="1"/>
        <v>90.4960798785942</v>
      </c>
    </row>
    <row r="41" spans="1:6" s="37" customFormat="1" ht="15">
      <c r="A41" s="36" t="s">
        <v>41</v>
      </c>
      <c r="B41" s="25">
        <v>19940.838</v>
      </c>
      <c r="C41" s="25">
        <v>12263.268</v>
      </c>
      <c r="D41" s="25">
        <v>7815.986</v>
      </c>
      <c r="E41" s="20">
        <f t="shared" si="2"/>
        <v>39.19587531878048</v>
      </c>
      <c r="F41" s="20">
        <f t="shared" si="1"/>
        <v>63.73493590778575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50931.020000000004</v>
      </c>
      <c r="D42" s="18">
        <f>D43+D48</f>
        <v>41918.883</v>
      </c>
      <c r="E42" s="19">
        <f t="shared" si="2"/>
        <v>59.722701759475974</v>
      </c>
      <c r="F42" s="19">
        <f t="shared" si="1"/>
        <v>82.30521006647815</v>
      </c>
    </row>
    <row r="43" spans="1:6" s="37" customFormat="1" ht="15">
      <c r="A43" s="36" t="s">
        <v>43</v>
      </c>
      <c r="B43" s="25">
        <v>53051.657</v>
      </c>
      <c r="C43" s="25">
        <v>39767.927</v>
      </c>
      <c r="D43" s="25">
        <v>36980.328</v>
      </c>
      <c r="E43" s="20">
        <f t="shared" si="2"/>
        <v>69.7062638401662</v>
      </c>
      <c r="F43" s="20">
        <f t="shared" si="1"/>
        <v>92.99033364248531</v>
      </c>
    </row>
    <row r="44" spans="1:6" s="37" customFormat="1" ht="15">
      <c r="A44" s="38" t="s">
        <v>35</v>
      </c>
      <c r="B44" s="11">
        <v>24821.078</v>
      </c>
      <c r="C44" s="11">
        <v>18542.019</v>
      </c>
      <c r="D44" s="11">
        <v>18051.281</v>
      </c>
      <c r="E44" s="20">
        <f t="shared" si="2"/>
        <v>72.72561248145628</v>
      </c>
      <c r="F44" s="20">
        <f t="shared" si="1"/>
        <v>97.35337343791957</v>
      </c>
    </row>
    <row r="45" spans="1:6" s="37" customFormat="1" ht="15">
      <c r="A45" s="38" t="s">
        <v>36</v>
      </c>
      <c r="B45" s="11">
        <v>5460.879</v>
      </c>
      <c r="C45" s="11">
        <v>4083.793</v>
      </c>
      <c r="D45" s="11">
        <v>3962.569</v>
      </c>
      <c r="E45" s="20">
        <f t="shared" si="2"/>
        <v>72.5628419893574</v>
      </c>
      <c r="F45" s="20">
        <f t="shared" si="1"/>
        <v>97.03158313851853</v>
      </c>
    </row>
    <row r="46" spans="1:6" s="37" customFormat="1" ht="30">
      <c r="A46" s="38" t="s">
        <v>39</v>
      </c>
      <c r="B46" s="11">
        <v>4194.121</v>
      </c>
      <c r="C46" s="11">
        <v>2275.615</v>
      </c>
      <c r="D46" s="11">
        <v>2036.254</v>
      </c>
      <c r="E46" s="20">
        <f t="shared" si="2"/>
        <v>48.55019681120311</v>
      </c>
      <c r="F46" s="20">
        <f t="shared" si="1"/>
        <v>89.48148083045683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12930.224000000002</v>
      </c>
      <c r="E47" s="20">
        <f t="shared" si="2"/>
        <v>69.60872659743205</v>
      </c>
      <c r="F47" s="20">
        <f t="shared" si="1"/>
        <v>86.97557595937174</v>
      </c>
    </row>
    <row r="48" spans="1:6" s="37" customFormat="1" ht="15">
      <c r="A48" s="36" t="s">
        <v>41</v>
      </c>
      <c r="B48" s="25">
        <v>17137.537</v>
      </c>
      <c r="C48" s="25">
        <v>11163.093</v>
      </c>
      <c r="D48" s="25">
        <v>4938.555</v>
      </c>
      <c r="E48" s="20">
        <f t="shared" si="2"/>
        <v>28.817180671878344</v>
      </c>
      <c r="F48" s="20">
        <f t="shared" si="1"/>
        <v>44.24002379985547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70541.38</v>
      </c>
      <c r="D49" s="18">
        <f>D50+D55</f>
        <v>61706.758</v>
      </c>
      <c r="E49" s="19">
        <f t="shared" si="2"/>
        <v>63.72521269058606</v>
      </c>
      <c r="F49" s="19">
        <f t="shared" si="1"/>
        <v>87.47597225911939</v>
      </c>
    </row>
    <row r="50" spans="1:6" s="37" customFormat="1" ht="15">
      <c r="A50" s="36" t="s">
        <v>43</v>
      </c>
      <c r="B50" s="25">
        <v>86715.965</v>
      </c>
      <c r="C50" s="25">
        <v>62027.58</v>
      </c>
      <c r="D50" s="25">
        <v>58404.088</v>
      </c>
      <c r="E50" s="20">
        <f t="shared" si="2"/>
        <v>67.35102123351795</v>
      </c>
      <c r="F50" s="20">
        <f t="shared" si="1"/>
        <v>94.15825669806883</v>
      </c>
    </row>
    <row r="51" spans="1:6" s="37" customFormat="1" ht="15">
      <c r="A51" s="38" t="s">
        <v>35</v>
      </c>
      <c r="B51" s="11">
        <v>53800.3</v>
      </c>
      <c r="C51" s="11">
        <v>38455.942</v>
      </c>
      <c r="D51" s="11">
        <v>37846.269</v>
      </c>
      <c r="E51" s="20">
        <f t="shared" si="2"/>
        <v>70.34583264405589</v>
      </c>
      <c r="F51" s="20">
        <f t="shared" si="1"/>
        <v>98.4146195144563</v>
      </c>
    </row>
    <row r="52" spans="1:6" s="37" customFormat="1" ht="15">
      <c r="A52" s="38" t="s">
        <v>36</v>
      </c>
      <c r="B52" s="11">
        <v>11900.443</v>
      </c>
      <c r="C52" s="11">
        <v>8499.937</v>
      </c>
      <c r="D52" s="11">
        <v>8297.784</v>
      </c>
      <c r="E52" s="20">
        <f t="shared" si="2"/>
        <v>69.72668160336552</v>
      </c>
      <c r="F52" s="20">
        <f t="shared" si="1"/>
        <v>97.62171178445205</v>
      </c>
    </row>
    <row r="53" spans="1:6" s="37" customFormat="1" ht="30">
      <c r="A53" s="38" t="s">
        <v>39</v>
      </c>
      <c r="B53" s="11">
        <v>4798.274</v>
      </c>
      <c r="C53" s="11">
        <v>2541.476</v>
      </c>
      <c r="D53" s="11">
        <v>2425.342</v>
      </c>
      <c r="E53" s="20">
        <f t="shared" si="2"/>
        <v>50.54613388064124</v>
      </c>
      <c r="F53" s="20">
        <f t="shared" si="1"/>
        <v>95.43045065151117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12530.224999999999</v>
      </c>
      <c r="D54" s="11">
        <f>SUM(D50)-D51-D52-D53</f>
        <v>9834.693000000003</v>
      </c>
      <c r="E54" s="20">
        <f t="shared" si="2"/>
        <v>60.64453681420208</v>
      </c>
      <c r="F54" s="20">
        <f t="shared" si="1"/>
        <v>78.4877605948816</v>
      </c>
    </row>
    <row r="55" spans="1:6" s="37" customFormat="1" ht="15">
      <c r="A55" s="36" t="s">
        <v>41</v>
      </c>
      <c r="B55" s="25">
        <v>10116.6</v>
      </c>
      <c r="C55" s="25">
        <v>8513.8</v>
      </c>
      <c r="D55" s="25">
        <v>3302.67</v>
      </c>
      <c r="E55" s="20">
        <f t="shared" si="2"/>
        <v>32.64604709091987</v>
      </c>
      <c r="F55" s="20">
        <f t="shared" si="1"/>
        <v>38.79196128638212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262089.323</v>
      </c>
      <c r="D56" s="69">
        <f>D57+D60</f>
        <v>167345.99099999998</v>
      </c>
      <c r="E56" s="19">
        <f t="shared" si="2"/>
        <v>39.493661570945015</v>
      </c>
      <c r="F56" s="19">
        <f t="shared" si="1"/>
        <v>63.85074717446616</v>
      </c>
    </row>
    <row r="57" spans="1:6" s="37" customFormat="1" ht="15">
      <c r="A57" s="36" t="s">
        <v>43</v>
      </c>
      <c r="B57" s="25">
        <v>203593.399</v>
      </c>
      <c r="C57" s="25">
        <v>154125.999</v>
      </c>
      <c r="D57" s="25">
        <v>111453.632</v>
      </c>
      <c r="E57" s="20">
        <f t="shared" si="2"/>
        <v>54.743244401553504</v>
      </c>
      <c r="F57" s="20">
        <f t="shared" si="1"/>
        <v>72.31332333489043</v>
      </c>
    </row>
    <row r="58" spans="1:6" s="37" customFormat="1" ht="30">
      <c r="A58" s="38" t="s">
        <v>39</v>
      </c>
      <c r="B58" s="11">
        <v>22333.7</v>
      </c>
      <c r="C58" s="11">
        <v>16637.072</v>
      </c>
      <c r="D58" s="11">
        <v>14852.1</v>
      </c>
      <c r="E58" s="20">
        <f t="shared" si="2"/>
        <v>66.50084849353219</v>
      </c>
      <c r="F58" s="20">
        <f t="shared" si="1"/>
        <v>89.27111693692255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137488.92700000003</v>
      </c>
      <c r="D59" s="11">
        <f>SUM(D57)-D58</f>
        <v>96601.53199999999</v>
      </c>
      <c r="E59" s="20">
        <f t="shared" si="2"/>
        <v>53.294545082522724</v>
      </c>
      <c r="F59" s="20">
        <f t="shared" si="1"/>
        <v>70.26131784416353</v>
      </c>
    </row>
    <row r="60" spans="1:6" s="37" customFormat="1" ht="15">
      <c r="A60" s="36" t="s">
        <v>41</v>
      </c>
      <c r="B60" s="25">
        <v>220135.332</v>
      </c>
      <c r="C60" s="25">
        <v>107963.324</v>
      </c>
      <c r="D60" s="25">
        <f>53539.859+2352.5</f>
        <v>55892.359</v>
      </c>
      <c r="E60" s="20">
        <f t="shared" si="2"/>
        <v>25.389999184683354</v>
      </c>
      <c r="F60" s="20">
        <f t="shared" si="1"/>
        <v>51.769764887935466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74429.633</v>
      </c>
      <c r="D61" s="22">
        <f>SUM(D62)</f>
        <v>31575.356</v>
      </c>
      <c r="E61" s="20">
        <f t="shared" si="2"/>
        <v>26.89671653782724</v>
      </c>
      <c r="F61" s="20">
        <f t="shared" si="1"/>
        <v>42.42309780030757</v>
      </c>
    </row>
    <row r="62" spans="1:6" s="37" customFormat="1" ht="15">
      <c r="A62" s="36" t="s">
        <v>41</v>
      </c>
      <c r="B62" s="25">
        <v>117394.835</v>
      </c>
      <c r="C62" s="25">
        <v>74429.633</v>
      </c>
      <c r="D62" s="25">
        <v>31575.356</v>
      </c>
      <c r="E62" s="20">
        <f t="shared" si="2"/>
        <v>26.89671653782724</v>
      </c>
      <c r="F62" s="20">
        <f t="shared" si="1"/>
        <v>42.42309780030757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178953.564</v>
      </c>
      <c r="D63" s="22">
        <f>SUM(D64:D65)</f>
        <v>141848.85</v>
      </c>
      <c r="E63" s="19">
        <f t="shared" si="2"/>
        <v>46.88120045877386</v>
      </c>
      <c r="F63" s="19">
        <f t="shared" si="1"/>
        <v>79.26573063389785</v>
      </c>
    </row>
    <row r="64" spans="1:6" s="37" customFormat="1" ht="15">
      <c r="A64" s="36" t="s">
        <v>40</v>
      </c>
      <c r="B64" s="25">
        <v>87596.037</v>
      </c>
      <c r="C64" s="25">
        <v>65384.351</v>
      </c>
      <c r="D64" s="25">
        <v>63546.463</v>
      </c>
      <c r="E64" s="20">
        <f t="shared" si="2"/>
        <v>72.5449063409113</v>
      </c>
      <c r="F64" s="20">
        <f t="shared" si="1"/>
        <v>97.18910110463588</v>
      </c>
    </row>
    <row r="65" spans="1:6" s="37" customFormat="1" ht="15">
      <c r="A65" s="36" t="s">
        <v>41</v>
      </c>
      <c r="B65" s="25">
        <v>214974.82</v>
      </c>
      <c r="C65" s="25">
        <v>113569.213</v>
      </c>
      <c r="D65" s="25">
        <v>78302.387</v>
      </c>
      <c r="E65" s="20">
        <f t="shared" si="2"/>
        <v>36.423980724812324</v>
      </c>
      <c r="F65" s="20">
        <f t="shared" si="1"/>
        <v>68.9468430145765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10900</v>
      </c>
      <c r="D66" s="22">
        <f>SUM(D67:D67)</f>
        <v>5986.117</v>
      </c>
      <c r="E66" s="19">
        <f t="shared" si="2"/>
        <v>40.7218843537415</v>
      </c>
      <c r="F66" s="19">
        <f t="shared" si="1"/>
        <v>54.91850458715597</v>
      </c>
    </row>
    <row r="67" spans="1:6" s="37" customFormat="1" ht="15">
      <c r="A67" s="36" t="s">
        <v>41</v>
      </c>
      <c r="B67" s="25">
        <v>14700</v>
      </c>
      <c r="C67" s="25">
        <v>10900</v>
      </c>
      <c r="D67" s="25">
        <v>5986.117</v>
      </c>
      <c r="E67" s="20">
        <f t="shared" si="2"/>
        <v>40.7218843537415</v>
      </c>
      <c r="F67" s="20">
        <f t="shared" si="1"/>
        <v>54.91850458715597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7090.143</v>
      </c>
      <c r="D68" s="18">
        <f>SUM(D69)+D72</f>
        <v>5150.002</v>
      </c>
      <c r="E68" s="19">
        <f t="shared" si="2"/>
        <v>57.503372041089776</v>
      </c>
      <c r="F68" s="19">
        <f t="shared" si="1"/>
        <v>72.63608082375772</v>
      </c>
    </row>
    <row r="69" spans="1:6" s="37" customFormat="1" ht="15">
      <c r="A69" s="36" t="s">
        <v>43</v>
      </c>
      <c r="B69" s="25">
        <v>8156</v>
      </c>
      <c r="C69" s="25">
        <v>6290.143</v>
      </c>
      <c r="D69" s="25">
        <v>5150.002</v>
      </c>
      <c r="E69" s="20">
        <f>SUM(D69)/B69*100</f>
        <v>63.143722412947525</v>
      </c>
      <c r="F69" s="20">
        <f>SUM(D69)/C69*100</f>
        <v>81.87416406908396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6278.043</v>
      </c>
      <c r="D71" s="11">
        <f>SUM(D69)-D70</f>
        <v>5148.541</v>
      </c>
      <c r="E71" s="19">
        <f>SUM(D71)/B71*100</f>
        <v>63.241778327202255</v>
      </c>
      <c r="F71" s="19">
        <f>SUM(D71)/C71*100</f>
        <v>82.00869283628674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730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28355.1</v>
      </c>
      <c r="D74" s="18">
        <v>28355.1</v>
      </c>
      <c r="E74" s="19">
        <f>SUM(D74)/B74*100</f>
        <v>75.00039675612194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9623.453</v>
      </c>
      <c r="D75" s="18">
        <f>SUM(D76)+D80</f>
        <v>3063.89032</v>
      </c>
      <c r="E75" s="20">
        <f>SUM(D75)/B75*100</f>
        <v>21.410266921723505</v>
      </c>
      <c r="F75" s="20">
        <f>SUM(D75)/C75*100</f>
        <v>31.83774389504474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f>5165.927+148.825-147.267</f>
        <v>5167.485</v>
      </c>
      <c r="D76" s="25">
        <f>2334.20732+9.683</f>
        <v>2343.89032</v>
      </c>
      <c r="E76" s="19">
        <f>SUM(D76)/B76*100</f>
        <v>28.785640107641715</v>
      </c>
      <c r="F76" s="19">
        <f>SUM(D76)/C76*100</f>
        <v>45.35843490595522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5167.485</v>
      </c>
      <c r="D79" s="11">
        <f>SUM(D76)-D77-D78</f>
        <v>2343.89032</v>
      </c>
      <c r="E79" s="20">
        <f aca="true" t="shared" si="3" ref="E79:E90">SUM(D79)/B79*100</f>
        <v>28.785640107641715</v>
      </c>
      <c r="F79" s="20">
        <f aca="true" t="shared" si="4" ref="F79:F90">SUM(D79)/C79*100</f>
        <v>45.35843490595522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v>4455.968</v>
      </c>
      <c r="D80" s="25">
        <v>720</v>
      </c>
      <c r="E80" s="20">
        <f t="shared" si="3"/>
        <v>11.673509640186925</v>
      </c>
      <c r="F80" s="20">
        <f t="shared" si="4"/>
        <v>16.158105264669764</v>
      </c>
    </row>
    <row r="81" spans="1:6" s="37" customFormat="1" ht="40.5">
      <c r="A81" s="42" t="s">
        <v>54</v>
      </c>
      <c r="B81" s="70">
        <v>23493.296</v>
      </c>
      <c r="C81" s="70">
        <v>17765</v>
      </c>
      <c r="D81" s="18">
        <v>8000</v>
      </c>
      <c r="E81" s="19">
        <f t="shared" si="3"/>
        <v>34.052267506440984</v>
      </c>
      <c r="F81" s="19">
        <f t="shared" si="4"/>
        <v>45.032367013791166</v>
      </c>
    </row>
    <row r="82" spans="1:11" s="46" customFormat="1" ht="15.75">
      <c r="A82" s="43" t="s">
        <v>55</v>
      </c>
      <c r="B82" s="71">
        <f>B5+B14+B23+B35+B42+B49+B56+B61+B63+B66+B68+B73+B74+B75+B81</f>
        <v>3136725.8679</v>
      </c>
      <c r="C82" s="71">
        <f>C5+C14+C23+C35+C42+C49+C56+C61+C63+C66+C68+C73+C74+C75+C81</f>
        <v>2249354.552</v>
      </c>
      <c r="D82" s="28">
        <f>D5+D14+D23+D35+D42+D49+D56+D61+D63+D66+D68+D73+D74+D75+D81</f>
        <v>1915115.1548100002</v>
      </c>
      <c r="E82" s="72">
        <f t="shared" si="3"/>
        <v>61.05459117127589</v>
      </c>
      <c r="F82" s="72">
        <f t="shared" si="4"/>
        <v>85.14065304232217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2391664.683</v>
      </c>
      <c r="C83" s="28">
        <f>C6+C15+C24+C36+C43+C50+C57+C64+C69+C76+C74</f>
        <v>1812175.608</v>
      </c>
      <c r="D83" s="28">
        <f>D6+D15+D24+D36+D43+D50+D57+D64+D69+D76+D74</f>
        <v>1680995.26132</v>
      </c>
      <c r="E83" s="72">
        <f t="shared" si="3"/>
        <v>70.28557444814683</v>
      </c>
      <c r="F83" s="72">
        <f t="shared" si="4"/>
        <v>92.76116806225106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775008.512</v>
      </c>
      <c r="C84" s="22">
        <f t="shared" si="5"/>
        <v>571883.984</v>
      </c>
      <c r="D84" s="22">
        <f t="shared" si="5"/>
        <v>559347.531</v>
      </c>
      <c r="E84" s="19">
        <f t="shared" si="3"/>
        <v>72.17308227448216</v>
      </c>
      <c r="F84" s="19">
        <f t="shared" si="4"/>
        <v>97.80786779298927</v>
      </c>
    </row>
    <row r="85" spans="1:6" ht="15">
      <c r="A85" s="47" t="s">
        <v>36</v>
      </c>
      <c r="B85" s="22">
        <f t="shared" si="5"/>
        <v>170409.172</v>
      </c>
      <c r="C85" s="22">
        <f t="shared" si="5"/>
        <v>125975.02600000001</v>
      </c>
      <c r="D85" s="22">
        <f t="shared" si="5"/>
        <v>123267.002</v>
      </c>
      <c r="E85" s="19">
        <f t="shared" si="3"/>
        <v>72.33589633309174</v>
      </c>
      <c r="F85" s="19">
        <f t="shared" si="4"/>
        <v>97.85034852860439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87489.57900000001</v>
      </c>
      <c r="E86" s="19">
        <f t="shared" si="3"/>
        <v>51.10970905186394</v>
      </c>
      <c r="F86" s="19">
        <f t="shared" si="4"/>
        <v>73.43714116437403</v>
      </c>
    </row>
    <row r="87" spans="1:6" ht="15">
      <c r="A87" s="47" t="s">
        <v>40</v>
      </c>
      <c r="B87" s="22">
        <f>B83-B84-B85-B86</f>
        <v>1275067.04</v>
      </c>
      <c r="C87" s="22">
        <f>C83-C84-C85-C86</f>
        <v>995181.2699999998</v>
      </c>
      <c r="D87" s="22">
        <f>D83-D84-D85-D86</f>
        <v>910891.1493200001</v>
      </c>
      <c r="E87" s="19">
        <f t="shared" si="3"/>
        <v>71.43868680975395</v>
      </c>
      <c r="F87" s="19">
        <f t="shared" si="4"/>
        <v>91.53017412797573</v>
      </c>
    </row>
    <row r="88" spans="1:6" ht="15">
      <c r="A88" s="34" t="s">
        <v>41</v>
      </c>
      <c r="B88" s="18">
        <f>B13+B22+B41+B34+B55+B60+B62+B65+B67+B72+B80+B48</f>
        <v>719067.8889</v>
      </c>
      <c r="C88" s="18">
        <f>C13+C22+C41+C34+C55+C60+C62+C65+C67+C72+C80+C48</f>
        <v>418683.94399999996</v>
      </c>
      <c r="D88" s="18">
        <f>D13+D22+D41+D34+D55+D60+D62+D65+D67+D72+D80+D48</f>
        <v>226119.89348999996</v>
      </c>
      <c r="E88" s="19">
        <f t="shared" si="3"/>
        <v>31.446251039788294</v>
      </c>
      <c r="F88" s="19">
        <f t="shared" si="4"/>
        <v>54.00729995272997</v>
      </c>
    </row>
    <row r="89" spans="1:6" ht="15">
      <c r="A89" s="34" t="s">
        <v>57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 t="shared" si="3"/>
        <v>34.052267506440984</v>
      </c>
      <c r="F89" s="19">
        <f t="shared" si="4"/>
        <v>45.032367013791166</v>
      </c>
    </row>
    <row r="90" spans="1:6" ht="28.5">
      <c r="A90" s="34" t="s">
        <v>58</v>
      </c>
      <c r="B90" s="18">
        <f>SUM(B73)</f>
        <v>2500</v>
      </c>
      <c r="C90" s="18">
        <f>SUM(C73)</f>
        <v>730</v>
      </c>
      <c r="D90" s="18"/>
      <c r="E90" s="19">
        <f t="shared" si="3"/>
        <v>0</v>
      </c>
      <c r="F90" s="19">
        <f t="shared" si="4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2016-10-04T09:04:23Z</cp:lastPrinted>
  <dcterms:created xsi:type="dcterms:W3CDTF">2015-04-07T07:35:57Z</dcterms:created>
  <dcterms:modified xsi:type="dcterms:W3CDTF">2016-10-04T09:04:35Z</dcterms:modified>
  <cp:category/>
  <cp:version/>
  <cp:contentType/>
  <cp:contentStatus/>
</cp:coreProperties>
</file>