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 tabRatio="563"/>
  </bookViews>
  <sheets>
    <sheet name="общее" sheetId="1" r:id="rId1"/>
    <sheet name="Лист1" sheetId="2" r:id="rId2"/>
  </sheets>
  <definedNames>
    <definedName name="_xlnm._FilterDatabase" localSheetId="0" hidden="1">общее!#REF!</definedName>
    <definedName name="Z_005F280F_9A8C_4D61_A462_F589D592D290_.wvu.FilterData" localSheetId="0" hidden="1">общее!#REF!</definedName>
    <definedName name="Z_027FE178_1172_4222_AF5C_23D964AF488A_.wvu.FilterData" localSheetId="0" hidden="1">общее!#REF!</definedName>
    <definedName name="Z_0344C8F5_CCC1_4DA4_B4BA_9CEFB0A093F3_.wvu.FilterData" localSheetId="0" hidden="1">общее!#REF!</definedName>
    <definedName name="Z_0419BBFE_F3CF_4518_8D24_82FEA8B7DDD6_.wvu.FilterData" localSheetId="0" hidden="1">общее!$A$6:$J$113</definedName>
    <definedName name="Z_06B1F1AE_9936_453D_B440_89FD7733A859_.wvu.FilterData" localSheetId="0" hidden="1">общее!$A$6:$J$11</definedName>
    <definedName name="Z_06B33669_D909_4CD8_806F_33C009B9DF0A_.wvu.FilterData" localSheetId="0" hidden="1">общее!#REF!</definedName>
    <definedName name="Z_08491732_1BAF_49CD_8956_D3E9C2B85304_.wvu.FilterData" localSheetId="0" hidden="1">общее!#REF!</definedName>
    <definedName name="Z_09F33DD9_E062_4B93_90BA_A6E8876D9E62_.wvu.FilterData" localSheetId="0" hidden="1">общее!#REF!</definedName>
    <definedName name="Z_0B19D168_858D_4BCF_80E5_C18DD77CBE9F_.wvu.FilterData" localSheetId="0" hidden="1">общее!#REF!</definedName>
    <definedName name="Z_0BDDB9FE_C07B_4E21_8514_F3881AE78CD6_.wvu.FilterData" localSheetId="0" hidden="1">общее!#REF!</definedName>
    <definedName name="Z_0C71E80D_0254_4693_A8EC_34A4BD1A6F73_.wvu.FilterData" localSheetId="0" hidden="1">общее!#REF!</definedName>
    <definedName name="Z_0CBA335B_0DD8_471B_913E_91954D8A7DE8_.wvu.FilterData" localSheetId="0" hidden="1">общее!#REF!</definedName>
    <definedName name="Z_0CBA335B_0DD8_471B_913E_91954D8A7DE8_.wvu.Rows" localSheetId="0" hidden="1">общее!#REF!</definedName>
    <definedName name="Z_0EDC1FFF_2611_4DAC_98A8_22EC25025967_.wvu.FilterData" localSheetId="0" hidden="1">общее!$A$6:$J$11</definedName>
    <definedName name="Z_0F954C44_2E2C_4880_A030_4864EA711FE0_.wvu.FilterData" localSheetId="0" hidden="1">общее!$A$6:$J$113</definedName>
    <definedName name="Z_16D4F077_2EAE_4B98_A742_A1CD9A7B633C_.wvu.FilterData" localSheetId="0" hidden="1">общее!$A$6:$J$11</definedName>
    <definedName name="Z_1748D69A_4DB3_487A_8AD7_C0B3B71D3FB6_.wvu.FilterData" localSheetId="0" hidden="1">общее!#REF!</definedName>
    <definedName name="Z_1862B7E4_4060_4370_88AF_4829C34881B7_.wvu.FilterData" localSheetId="0" hidden="1">общее!$A$6:$J$113</definedName>
    <definedName name="Z_1BA267BF_F5D4_4EB6_B077_27E074A28B2C_.wvu.FilterData" localSheetId="0" hidden="1">общее!$A$6:$J$113</definedName>
    <definedName name="Z_1BDFBE17_25BB_4BB9_B67F_4757B39B2D64_.wvu.FilterData" localSheetId="0" hidden="1">общее!#REF!</definedName>
    <definedName name="Z_1E3BB7AF_B756_4A0C_A2BE_D723B28D252A_.wvu.FilterData" localSheetId="0" hidden="1">общее!$A$6:$J$11</definedName>
    <definedName name="Z_2021983A_3D6E_4804_9038_C33FE9EA644F_.wvu.FilterData" localSheetId="0" hidden="1">общее!$A$6:$J$11</definedName>
    <definedName name="Z_2140268D_DEA7_466F_AE25_EAEFFE2D0081_.wvu.FilterData" localSheetId="0" hidden="1">общее!#REF!</definedName>
    <definedName name="Z_21651801_29AF_44DA_B88B_12DD75943577_.wvu.FilterData" localSheetId="0" hidden="1">общее!$A$6:$J$11</definedName>
    <definedName name="Z_221AFC77_C97B_4D44_8163_7AA758A08BF9_.wvu.FilterData" localSheetId="0" hidden="1">общее!#REF!</definedName>
    <definedName name="Z_221AFC77_C97B_4D44_8163_7AA758A08BF9_.wvu.PrintArea" localSheetId="0" hidden="1">общее!$A$4:$J$5</definedName>
    <definedName name="Z_221AFC77_C97B_4D44_8163_7AA758A08BF9_.wvu.PrintTitles" localSheetId="0" hidden="1">общее!#REF!</definedName>
    <definedName name="Z_23143807_1CCE_467D_8F79_FB088A4A08A4_.wvu.FilterData" localSheetId="0" hidden="1">общее!$A$6:$J$113</definedName>
    <definedName name="Z_24F3E475_1A82_464A_A2B9_6272C75DE965_.wvu.FilterData" localSheetId="0" hidden="1">общее!$A$6:$J$113</definedName>
    <definedName name="Z_2627E621_2724_4458_A97A_DA4867CC78C7_.wvu.FilterData" localSheetId="0" hidden="1">общее!#REF!</definedName>
    <definedName name="Z_26302507_6225_4D5F_830E_9C0EA681B1F9_.wvu.FilterData" localSheetId="0" hidden="1">общее!$A$6:$J$113</definedName>
    <definedName name="Z_2A0A5548_2EEF_4469_A03C_FA481083CE33_.wvu.FilterData" localSheetId="0" hidden="1">общее!$A$6:$J$11</definedName>
    <definedName name="Z_2A4C0749_63B0_4D48_8771_593E99B870CF_.wvu.FilterData" localSheetId="0" hidden="1">общее!$A$6:$J$11</definedName>
    <definedName name="Z_2A873CA7_D1CE_4F50_B607_3E6930776CDE_.wvu.FilterData" localSheetId="0" hidden="1">общее!#REF!</definedName>
    <definedName name="Z_2C16AC7D_1F05_4386_90A0_A2DA4836DDE1_.wvu.FilterData" localSheetId="0" hidden="1">общее!#REF!</definedName>
    <definedName name="Z_2C18B72E_FABC_405E_9989_871873679CB9_.wvu.FilterData" localSheetId="0" hidden="1">общее!$A$6:$J$113</definedName>
    <definedName name="Z_2D1F835C_2905_49B2_ACB0_6B5DC39ABF77_.wvu.FilterData" localSheetId="0" hidden="1">общее!$A$6:$J$113</definedName>
    <definedName name="Z_2DB33E37_AA0F_4B4B_B7C9_A11BA792B878_.wvu.FilterData" localSheetId="0" hidden="1">общее!#REF!</definedName>
    <definedName name="Z_2E403391_C63C_4844_B760_535E5B14235D_.wvu.FilterData" localSheetId="0" hidden="1">общее!#REF!</definedName>
    <definedName name="Z_2EA6131F_89B6_4FC5_8D3F_2E657C0F9729_.wvu.FilterData" localSheetId="0" hidden="1">общее!#REF!</definedName>
    <definedName name="Z_3054E370_5DE4_4F07_9AEC_8E1396CAD8D6_.wvu.FilterData" localSheetId="0" hidden="1">общее!$A$6:$J$11</definedName>
    <definedName name="Z_30EAEA67_9656_4874_9B82_0AE83C45AB26_.wvu.FilterData" localSheetId="0" hidden="1">общее!$A$6:$J$11</definedName>
    <definedName name="Z_315252D1_A60E_4446_B1ED_7AE241C4BB71_.wvu.FilterData" localSheetId="0" hidden="1">общее!$A$6:$J$11</definedName>
    <definedName name="Z_322077ED_714E_4730_9121_953073B8C43F_.wvu.FilterData" localSheetId="0" hidden="1">общее!#REF!</definedName>
    <definedName name="Z_33313D92_ACCC_472C_8066_C92558BED64F_.wvu.FilterData" localSheetId="0" hidden="1">общее!$A$6:$J$11</definedName>
    <definedName name="Z_33FCD28F_F474_4478_8228_BBE6129DFD33_.wvu.FilterData" localSheetId="0" hidden="1">общее!$A$6:$J$11</definedName>
    <definedName name="Z_36602011_6F80_4B7E_9881_FDB5866DE132_.wvu.FilterData" localSheetId="0" hidden="1">общее!$A$6:$J$113</definedName>
    <definedName name="Z_3824CD03_2F75_4531_8348_997F8B6518CE_.wvu.FilterData" localSheetId="0" hidden="1">общее!#REF!</definedName>
    <definedName name="Z_3882A51E_FD17_4C10_93F2_F0C9B03BC730_.wvu.FilterData" localSheetId="0" hidden="1">общее!#REF!</definedName>
    <definedName name="Z_39B9868C_0524_4A04_B50B_22CB89138F2C_.wvu.FilterData" localSheetId="0" hidden="1">общее!#REF!</definedName>
    <definedName name="Z_3A3D386F_BF44_4CDF_AECB_A030233CF3BE_.wvu.FilterData" localSheetId="0" hidden="1">общее!$A$6:$J$113</definedName>
    <definedName name="Z_3B5575E9_696E_4E1F_8BBE_8483CF318052_.wvu.FilterData" localSheetId="0" hidden="1">общее!#REF!</definedName>
    <definedName name="Z_3B5575E9_696E_4E1F_8BBE_8483CF318052_.wvu.PrintArea" localSheetId="0" hidden="1">общее!$A$4:$J$5</definedName>
    <definedName name="Z_3B5575E9_696E_4E1F_8BBE_8483CF318052_.wvu.PrintTitles" localSheetId="0" hidden="1">общее!#REF!</definedName>
    <definedName name="Z_3F669C1C_24D3_4C3D_9A16_6C0219D100D3_.wvu.FilterData" localSheetId="0" hidden="1">общее!#REF!</definedName>
    <definedName name="Z_40F66B3F_B1A0_4660_B7EC_2C8F1BD66B34_.wvu.FilterData" localSheetId="0" hidden="1">общее!$A$6:$J$11</definedName>
    <definedName name="Z_429899D9_5B00_46A4_8670_9042E5D6B3B9_.wvu.FilterData" localSheetId="0" hidden="1">общее!$A$6:$J$11</definedName>
    <definedName name="Z_429AA136_6142_4A99_977B_8067300179C4_.wvu.FilterData" localSheetId="0" hidden="1">общее!$A$6:$J$11</definedName>
    <definedName name="Z_43369FCC_2CCA_4665_99C7_275B440DE937_.wvu.FilterData" localSheetId="0" hidden="1">общее!#REF!</definedName>
    <definedName name="Z_452C56A1_7A56_4ADE_A5CF_E260228787E3_.wvu.FilterData" localSheetId="0" hidden="1">общее!#REF!</definedName>
    <definedName name="Z_452C56A1_7A56_4ADE_A5CF_E260228787E3_.wvu.PrintArea" localSheetId="0" hidden="1">общее!$A$4:$J$5</definedName>
    <definedName name="Z_452C56A1_7A56_4ADE_A5CF_E260228787E3_.wvu.PrintTitles" localSheetId="0" hidden="1">общее!#REF!</definedName>
    <definedName name="Z_471079C8_6E8B_4088_8968_A7D0C5B8653D_.wvu.FilterData" localSheetId="0" hidden="1">общее!$A$6:$J$113</definedName>
    <definedName name="Z_47250A82_9F08_48A3_99F5_B1354F557BF5_.wvu.FilterData" localSheetId="0" hidden="1">общее!#REF!</definedName>
    <definedName name="Z_48783A06_63D3_427A_A6E9_9592F9D916F6_.wvu.FilterData" localSheetId="0" hidden="1">общее!#REF!</definedName>
    <definedName name="Z_4910244A_FD97_43F8_8121_7A39DEE7F6C3_.wvu.FilterData" localSheetId="0" hidden="1">общее!#REF!</definedName>
    <definedName name="Z_495617EB_A9DC_44E1_A455_3D0079645590_.wvu.FilterData" localSheetId="0" hidden="1">общее!$A$6:$J$11</definedName>
    <definedName name="Z_4C9A721B_C5BE_4E52_A18E_0730E1D3B8FE_.wvu.FilterData" localSheetId="0" hidden="1">общее!$A$6:$J$11</definedName>
    <definedName name="Z_4CD9C922_19B5_419E_BD84_E209894B16C0_.wvu.FilterData" localSheetId="0" hidden="1">общее!$A$6:$J$11</definedName>
    <definedName name="Z_505D733E_455F_46B4_ACCC_4F218E555D81_.wvu.FilterData" localSheetId="0" hidden="1">общее!$A$6:$J$113</definedName>
    <definedName name="Z_5152B790_6528_48A7_ACFA_991FA35A233D_.wvu.FilterData" localSheetId="0" hidden="1">общее!#REF!</definedName>
    <definedName name="Z_527D5B17_7578_4A0E_8233_A8DD6DE458C2_.wvu.FilterData" localSheetId="0" hidden="1">общее!$A$6:$J$11</definedName>
    <definedName name="Z_53234816_0120_4392_94AB_599CEA5C30B9_.wvu.FilterData" localSheetId="0" hidden="1">общее!$A$6:$J$113</definedName>
    <definedName name="Z_5512C256_B576_4E26_8E01_289925B9D9C4_.wvu.FilterData" localSheetId="0" hidden="1">общее!#REF!</definedName>
    <definedName name="Z_57216EB5_F285_4D3D_8804_F4C1447258E5_.wvu.FilterData" localSheetId="0" hidden="1">общее!$A$6:$J$11</definedName>
    <definedName name="Z_59F9E859_7DBE_4B96_A969_63ADA1E07BFE_.wvu.FilterData" localSheetId="0" hidden="1">общее!#REF!</definedName>
    <definedName name="Z_5A17F74F_9F13_46B8_8433_8D22469D4185_.wvu.FilterData" localSheetId="0" hidden="1">общее!$A$6:$J$113</definedName>
    <definedName name="Z_5D9BE3B7_C618_47DB_8F0E_D1DDB1705E6B_.wvu.FilterData" localSheetId="0" hidden="1">общее!#REF!</definedName>
    <definedName name="Z_5EEB5DC5_097B_47D6_81BA_F19E1000B57E_.wvu.FilterData" localSheetId="0" hidden="1">общее!$A$6:$J$11</definedName>
    <definedName name="Z_5EEB5DC5_097B_47D6_81BA_F19E1000B57E_.wvu.PrintArea" localSheetId="0" hidden="1">общее!$A$4:$J$5</definedName>
    <definedName name="Z_5EEB5DC5_097B_47D6_81BA_F19E1000B57E_.wvu.PrintTitles" localSheetId="0" hidden="1">общее!#REF!</definedName>
    <definedName name="Z_60012CAC_965D_4CFC_93A4_5CCD711B12F0_.wvu.FilterData" localSheetId="0" hidden="1">общее!#REF!</definedName>
    <definedName name="Z_6149D971_6896_4099_83EB_61159C951281_.wvu.FilterData" localSheetId="0" hidden="1">общее!$A$6:$J$11</definedName>
    <definedName name="Z_65CADE76_9E13_43BF_B11F_E308EC288263_.wvu.FilterData" localSheetId="0" hidden="1">общее!$A$6:$J$11</definedName>
    <definedName name="Z_675C859F_867B_4E3E_8283_3B2C94BFA5E5_.wvu.FilterData" localSheetId="0" hidden="1">общее!#REF!</definedName>
    <definedName name="Z_68CBFC64_03A4_4F74_B34E_EE1DB915A668_.wvu.FilterData" localSheetId="0" hidden="1">общее!#REF!</definedName>
    <definedName name="Z_6A002B8B_DF15_47FE_8548_D0F88EB4EB77_.wvu.FilterData" localSheetId="0" hidden="1">общее!#REF!</definedName>
    <definedName name="Z_6AE5F3A0_C632_4594_A73E_9DFBAB3F48DD_.wvu.FilterData" localSheetId="0" hidden="1">общее!#REF!</definedName>
    <definedName name="Z_6DB878EC_F0AA_4EE0_8DBD_0D2F2413D073_.wvu.FilterData" localSheetId="0" hidden="1">общее!$A$6:$J$11</definedName>
    <definedName name="Z_7012C998_533E_4EDC_995F_53A252D8A143_.wvu.FilterData" localSheetId="0" hidden="1">общее!#REF!</definedName>
    <definedName name="Z_713A662A_DFDD_43FB_A56E_1E210432D89D_.wvu.FilterData" localSheetId="0" hidden="1">общее!#REF!</definedName>
    <definedName name="Z_716F213C_8FDB_4E7E_934B_B03987478AAA_.wvu.FilterData" localSheetId="0" hidden="1">общее!#REF!</definedName>
    <definedName name="Z_72615B4A_0666_48DC_B3A0_332799C5347B_.wvu.FilterData" localSheetId="0" hidden="1">общее!#REF!</definedName>
    <definedName name="Z_72EDDA2C_BFF2_4D48_A13B_2B9C46213374_.wvu.FilterData" localSheetId="0" hidden="1">общее!$A$6:$J$11</definedName>
    <definedName name="Z_743F23AC_8B5C_40B6_9ADD_B2B54B0B36A7_.wvu.FilterData" localSheetId="0" hidden="1">общее!$A$6:$J$11</definedName>
    <definedName name="Z_746B9BA0_2CAB_416E_B194_EC52DB1EC742_.wvu.FilterData" localSheetId="0" hidden="1">общее!$A$6:$J$11</definedName>
    <definedName name="Z_768BA9CF_2122_41A7_8903_ECE3A54B69F8_.wvu.FilterData" localSheetId="0" hidden="1">общее!$A$6:$J$113</definedName>
    <definedName name="Z_78D70EA8_5249_4DAA_AE4A_2D8FFFD697D9_.wvu.FilterData" localSheetId="0" hidden="1">общее!$A$6:$J$11</definedName>
    <definedName name="Z_795D5ECF_BF90_4F3E_A74E_B1A55C8421F2_.wvu.FilterData" localSheetId="0" hidden="1">общее!$A$6:$J$11</definedName>
    <definedName name="Z_7A2B4F7E_E736_4CE4_ACAF_AB2E1CDC2BED_.wvu.FilterData" localSheetId="0" hidden="1">общее!#REF!</definedName>
    <definedName name="Z_7A936B14_3168_4319_80EC_9AB0E1E51913_.wvu.FilterData" localSheetId="0" hidden="1">общее!$A$6:$J$11</definedName>
    <definedName name="Z_7C69758B_CDC9_4874_B714_8DA98D7197DD_.wvu.FilterData" localSheetId="0" hidden="1">общее!$A$6:$J$11</definedName>
    <definedName name="Z_7C74E095_428E_48E8_A71D_0600250A46E8_.wvu.FilterData" localSheetId="0" hidden="1">общее!#REF!</definedName>
    <definedName name="Z_7E83462C_2646_43F5_BA25_2D4B100EBEB1_.wvu.FilterData" localSheetId="0" hidden="1">общее!#REF!</definedName>
    <definedName name="Z_7EDDA008_F905_436E_A980_951BDACDA577_.wvu.FilterData" localSheetId="0" hidden="1">общее!#REF!</definedName>
    <definedName name="Z_7F2FA179_7E75_4D04_9C08_383F9EAE36E4_.wvu.FilterData" localSheetId="0" hidden="1">общее!$A$6:$J$11</definedName>
    <definedName name="Z_7F311C52_3815_4334_BC86_EFE1D9CF838D_.wvu.FilterData" localSheetId="0" hidden="1">общее!#REF!</definedName>
    <definedName name="Z_81AB0083_9AC8_46E5_8989_3683179BE2CD_.wvu.FilterData" localSheetId="0" hidden="1">общее!#REF!</definedName>
    <definedName name="Z_82778C3B_E039_40FB_9D6E_6C955809D3AF_.wvu.FilterData" localSheetId="0" hidden="1">общее!$A$6:$J$11</definedName>
    <definedName name="Z_82F7123C_C030_4534_8B46_822C4EBC62EC_.wvu.FilterData" localSheetId="0" hidden="1">общее!$A$6:$J$113</definedName>
    <definedName name="Z_82F7E495_211B_4D53_B382_DE1C7FAF3376_.wvu.FilterData" localSheetId="0" hidden="1">общее!$A$6:$J$113</definedName>
    <definedName name="Z_84AB9039_6109_4932_AA14_522BD4A30F0B_.wvu.FilterData" localSheetId="0" hidden="1">общее!#REF!</definedName>
    <definedName name="Z_85BFB728_94F1_4323_ACC8_9456F845AE11_.wvu.FilterData" localSheetId="0" hidden="1">общее!$A$6:$J$11</definedName>
    <definedName name="Z_85CA5D27_9304_4004_A8E8_6687AFFCC00A_.wvu.FilterData" localSheetId="0" hidden="1">общее!#REF!</definedName>
    <definedName name="Z_868786DC_4C96_45F5_A272_3E03D4B934A0_.wvu.FilterData" localSheetId="0" hidden="1">общее!$A$6:$J$113</definedName>
    <definedName name="Z_8712F0EA_8AFD_45F0_99A0_31E181367C18_.wvu.FilterData" localSheetId="0" hidden="1">общее!#REF!</definedName>
    <definedName name="Z_87307EED_7277_4B82_83B9_FD6EFB33210A_.wvu.FilterData" localSheetId="0" hidden="1">общее!$A$6:$J$11</definedName>
    <definedName name="Z_8AD8908B_5409_470D_AEE7_01A535707576_.wvu.FilterData" localSheetId="0" hidden="1">общее!#REF!</definedName>
    <definedName name="Z_8BA1F70D_2590_40B0_8F4D_CC37D4F962D2_.wvu.FilterData" localSheetId="0" hidden="1">общее!$A$6:$J$11</definedName>
    <definedName name="Z_8DA01475_C6A0_4A19_B7EB_B1C704431492_.wvu.FilterData" localSheetId="0" hidden="1">общее!#REF!</definedName>
    <definedName name="Z_8E60DEEE_B29D_4EEA_B25A_DB1975B13507_.wvu.FilterData" localSheetId="0" hidden="1">общее!$A$6:$J$113</definedName>
    <definedName name="Z_8F5BBF1A_FC79_4BB3_97F0_50B619130E26_.wvu.FilterData" localSheetId="0" hidden="1">общее!#REF!</definedName>
    <definedName name="Z_8FB1E024_9866_4CAD_B900_0CCFEA27B234_.wvu.FilterData" localSheetId="0" hidden="1">общее!#REF!</definedName>
    <definedName name="Z_8FB1E024_9866_4CAD_B900_0CCFEA27B234_.wvu.PrintArea" localSheetId="0" hidden="1">общее!$A$4:$J$5</definedName>
    <definedName name="Z_8FB1E024_9866_4CAD_B900_0CCFEA27B234_.wvu.PrintTitles" localSheetId="0" hidden="1">общее!#REF!</definedName>
    <definedName name="Z_90104242_D578_485A_91E2_ACB42B11755F_.wvu.FilterData" localSheetId="0" hidden="1">общее!$A$6:$J$11</definedName>
    <definedName name="Z_90518B97_7307_4173_A97E_975285B914B1_.wvu.FilterData" localSheetId="0" hidden="1">общее!#REF!</definedName>
    <definedName name="Z_925CFE27_E1C6_48F7_AA2E_4E47C240CFE1_.wvu.FilterData" localSheetId="0" hidden="1">общее!#REF!</definedName>
    <definedName name="Z_93443DB4_16CC_4115_8132_074F13427393_.wvu.FilterData" localSheetId="0" hidden="1">общее!#REF!</definedName>
    <definedName name="Z_93A13551_3E8E_4065_89A7_310AA9E7AE54_.wvu.FilterData" localSheetId="0" hidden="1">общее!$A$6:$J$11</definedName>
    <definedName name="Z_94F9C593_9DE2_4EC4_AFA3_39D38CF2BB33_.wvu.FilterData" localSheetId="0" hidden="1">общее!#REF!</definedName>
    <definedName name="Z_95A7493F_2B11_406A_BB91_458FD9DC3BAE_.wvu.FilterData" localSheetId="0" hidden="1">общее!#REF!</definedName>
    <definedName name="Z_95A7493F_2B11_406A_BB91_458FD9DC3BAE_.wvu.PrintArea" localSheetId="0" hidden="1">общее!$A$4:$J$5</definedName>
    <definedName name="Z_95A7493F_2B11_406A_BB91_458FD9DC3BAE_.wvu.PrintTitles" localSheetId="0" hidden="1">общее!#REF!</definedName>
    <definedName name="Z_966D3932_E429_4C59_AC55_697D9EEA620A_.wvu.FilterData" localSheetId="0" hidden="1">общее!#REF!</definedName>
    <definedName name="Z_966D3932_E429_4C59_AC55_697D9EEA620A_.wvu.PrintArea" localSheetId="0" hidden="1">общее!$A$4:$J$5</definedName>
    <definedName name="Z_966D3932_E429_4C59_AC55_697D9EEA620A_.wvu.PrintTitles" localSheetId="0" hidden="1">общее!#REF!</definedName>
    <definedName name="Z_967F1A8A_48DD_4277_A863_3849576B72D0_.wvu.FilterData" localSheetId="0" hidden="1">общее!#REF!</definedName>
    <definedName name="Z_998E5F34_5F22_456C_AF6B_44B849DA5E75_.wvu.FilterData" localSheetId="0" hidden="1">общее!#REF!</definedName>
    <definedName name="Z_9BFA17BE_4413_48EA_8DFA_9D7972E1D966_.wvu.FilterData" localSheetId="0" hidden="1">общее!#REF!</definedName>
    <definedName name="Z_9DB42EA6_6F33_4055_AFFC_2CB330A83BF6_.wvu.FilterData" localSheetId="0" hidden="1">общее!#REF!</definedName>
    <definedName name="Z_9E613866_5B9C_47D7_AFA4_58928D3C6E62_.wvu.FilterData" localSheetId="0" hidden="1">общее!#REF!</definedName>
    <definedName name="Z_9EB09BA5_1A06_464B_9D4E_3EF1374F6659_.wvu.FilterData" localSheetId="0" hidden="1">общее!#REF!</definedName>
    <definedName name="Z_9FE2B88C_FF56_4DEE_8B84_1ADFBBB1D084_.wvu.FilterData" localSheetId="0" hidden="1">общее!$A$6:$J$113</definedName>
    <definedName name="Z_A274E916_0616_4798_8975_3911D43C14F5_.wvu.FilterData" localSheetId="0" hidden="1">общее!$A$6:$J$11</definedName>
    <definedName name="Z_A330E7CE_1B63_4807_AC38_5251AE03B568_.wvu.FilterData" localSheetId="0" hidden="1">общее!$A$6:$J$113</definedName>
    <definedName name="Z_A5BD67D1_5F1C_472E_9385_9177CF38402F_.wvu.FilterData" localSheetId="0" hidden="1">общее!#REF!</definedName>
    <definedName name="Z_A600D8D5_C13F_49F2_9D2C_FC8EA32AC551_.wvu.FilterData" localSheetId="0" hidden="1">общее!$A$6:$J$113</definedName>
    <definedName name="Z_A600D8D5_C13F_49F2_9D2C_FC8EA32AC551_.wvu.PrintTitles" localSheetId="0" hidden="1">общее!#REF!</definedName>
    <definedName name="Z_A75085A3_4AC1_49B5_8DC1_19942A878723_.wvu.FilterData" localSheetId="0" hidden="1">общее!$A$6:$J$11</definedName>
    <definedName name="Z_A9CB6613_36BA_46BF_9FA8_AEAB37393612_.wvu.FilterData" localSheetId="0" hidden="1">общее!#REF!</definedName>
    <definedName name="Z_AA3BE0DE_1363_4DDA_934E_FD9CAE988533_.wvu.FilterData" localSheetId="0" hidden="1">общее!$A$6:$J$11</definedName>
    <definedName name="Z_AA5DB17E_D4B9_49C8_96A5_D22053C6C5B1_.wvu.FilterData" localSheetId="0" hidden="1">общее!#REF!</definedName>
    <definedName name="Z_ACBA7AB7_E5BF_4817_ACF6_DA5FB388AD46_.wvu.FilterData" localSheetId="0" hidden="1">общее!$A$6:$J$11</definedName>
    <definedName name="Z_AEABEE2C_6038_47D9_81A7_15110E43218C_.wvu.FilterData" localSheetId="0" hidden="1">общее!$A$6:$J$11</definedName>
    <definedName name="Z_B0CF427B_E64B_46A6_97A4_9B49090FE4BE_.wvu.FilterData" localSheetId="0" hidden="1">общее!$A$6:$J$11</definedName>
    <definedName name="Z_B2319D0F_B5B7_4B85_B31D_3FEB7916998F_.wvu.FilterData" localSheetId="0" hidden="1">общее!$A$6:$J$113</definedName>
    <definedName name="Z_B4997D58_BD25_4440_9383_3C887D277BCF_.wvu.FilterData" localSheetId="0" hidden="1">общее!$A$6:$J$11</definedName>
    <definedName name="Z_B55746B5_6CDF_443B_8C7F_8F8A1DC5562E_.wvu.FilterData" localSheetId="0" hidden="1">общее!$A$6:$J$113</definedName>
    <definedName name="Z_B607774B_B68E_4DBE_B4D4_274DD101B3B3_.wvu.FilterData" localSheetId="0" hidden="1">общее!#REF!</definedName>
    <definedName name="Z_B637BC8F_E49F_4D36_BA7E_87587BAEF462_.wvu.FilterData" localSheetId="0" hidden="1">общее!$A$6:$J$11</definedName>
    <definedName name="Z_B8AC68F9_618C_4990_B101_9BD7FB1FCD22_.wvu.FilterData" localSheetId="0" hidden="1">общее!#REF!</definedName>
    <definedName name="Z_B9D2896B_3D46_4E80_A333_D35EE8923B5F_.wvu.FilterData" localSheetId="0" hidden="1">общее!#REF!</definedName>
    <definedName name="Z_BA1D743D_8CD7_4C01_B0E4_1729D2189C73_.wvu.FilterData" localSheetId="0" hidden="1">общее!#REF!</definedName>
    <definedName name="Z_BB4DF29A_3635_4350_9E09_BBEF363FC239_.wvu.FilterData" localSheetId="0" hidden="1">общее!#REF!</definedName>
    <definedName name="Z_BC4BF63E_98F8_4CE0_B0DE_A2A71C291EFE_.wvu.FilterData" localSheetId="0" hidden="1">общее!#REF!</definedName>
    <definedName name="Z_BE1C4A44_01B5_4ECE_8D55_C71095D37032_.wvu.FilterData" localSheetId="0" hidden="1">общее!#REF!</definedName>
    <definedName name="Z_BED4F540_47A7_459B_8414_21EF84302EA3_.wvu.FilterData" localSheetId="0" hidden="1">общее!$A$6:$J$11</definedName>
    <definedName name="Z_BF36043A_AFA1_4ED6_B54F_F4173C55E31C_.wvu.FilterData" localSheetId="0" hidden="1">общее!$A$6:$J$11</definedName>
    <definedName name="Z_BF57B08F_2B48_4EE9_9ADD_06D6906608C1_.wvu.FilterData" localSheetId="0" hidden="1">общее!$A$6:$J$113</definedName>
    <definedName name="Z_C105019C_D493_4AF2_B08B_98003C4FEF9B_.wvu.FilterData" localSheetId="0" hidden="1">общее!$A$6:$J$11</definedName>
    <definedName name="Z_C172C42A_B6A9_490D_905B_14F6BA2DCBCA_.wvu.FilterData" localSheetId="0" hidden="1">общее!#REF!</definedName>
    <definedName name="Z_C32A6808_4BDA_43E4_ACD1_1B0FCC0DA219_.wvu.FilterData" localSheetId="0" hidden="1">общее!$A$6:$J$11</definedName>
    <definedName name="Z_C343756C_7EBC_41EB_89B6_11C31F46AD7D_.wvu.FilterData" localSheetId="0" hidden="1">общее!$A$6:$J$11</definedName>
    <definedName name="Z_C4269454_1D3D_4937_A7DB_6BFDB690E1BF_.wvu.FilterData" localSheetId="0" hidden="1">общее!$A$6:$J$11</definedName>
    <definedName name="Z_C4A91C4C_4FDF_4528_B780_BABD8261F89B_.wvu.FilterData" localSheetId="0" hidden="1">общее!#REF!</definedName>
    <definedName name="Z_C5AC499E_0359_4E1F_94CE_578AF2A54734_.wvu.FilterData" localSheetId="0" hidden="1">общее!$A$6:$J$113</definedName>
    <definedName name="Z_C5DD2CEF_6DC9_42B9_B991_658B57CBD712_.wvu.FilterData" localSheetId="0" hidden="1">общее!$A$6:$J$113</definedName>
    <definedName name="Z_C7FD81BD_691B_4A89_96A0_CDABC50081E4_.wvu.FilterData" localSheetId="0" hidden="1">общее!$A$6:$J$11</definedName>
    <definedName name="Z_C8489D43_32B9_4349_973B_9C94F0536721_.wvu.FilterData" localSheetId="0" hidden="1">общее!$A$6:$J$113</definedName>
    <definedName name="Z_C920DB58_DB5D_4286_8169_C2AA2ED89A9A_.wvu.FilterData" localSheetId="0" hidden="1">общее!#REF!</definedName>
    <definedName name="Z_CC0A6F72_A956_4FF0_A9CF_B2F133844683_.wvu.FilterData" localSheetId="0" hidden="1">общее!$A$6:$J$11</definedName>
    <definedName name="Z_CF069AD8_C6E4_40EE_85C1_CD44D38BC77F_.wvu.FilterData" localSheetId="0" hidden="1">общее!#REF!</definedName>
    <definedName name="Z_CF1EFC15_1276_44E9_B8E0_6069FE1FC094_.wvu.FilterData" localSheetId="0" hidden="1">общее!$A$6:$J$11</definedName>
    <definedName name="Z_CFB0A04F_563D_4D2B_BCD3_ACFCDC70E584_.wvu.FilterData" localSheetId="0" hidden="1">общее!#REF!</definedName>
    <definedName name="Z_CFB0A04F_563D_4D2B_BCD3_ACFCDC70E584_.wvu.Rows" localSheetId="0" hidden="1">общее!#REF!,общее!#REF!</definedName>
    <definedName name="Z_CFD58EC5_F475_4F0C_8822_861C497EA100_.wvu.FilterData" localSheetId="0" hidden="1">общее!#REF!</definedName>
    <definedName name="Z_CFD58EC5_F475_4F0C_8822_861C497EA100_.wvu.PrintArea" localSheetId="0" hidden="1">общее!$A$1:$J$5</definedName>
    <definedName name="Z_CFD58EC5_F475_4F0C_8822_861C497EA100_.wvu.PrintTitles" localSheetId="0" hidden="1">общее!#REF!</definedName>
    <definedName name="Z_D0621073_25BE_47D7_AC33_51146458D41C_.wvu.FilterData" localSheetId="0" hidden="1">общее!#REF!</definedName>
    <definedName name="Z_D10FBD64_4601_40D8_BA69_F0EA6D3ED846_.wvu.FilterData" localSheetId="0" hidden="1">общее!#REF!</definedName>
    <definedName name="Z_D14B1F1D_6F0E_49B1_92FB_6E5D79228E22_.wvu.FilterData" localSheetId="0" hidden="1">общее!$A$6:$J$11</definedName>
    <definedName name="Z_D3BF9972_335A_4BF6_985A_3FAFB12859F0_.wvu.FilterData" localSheetId="0" hidden="1">общее!#REF!</definedName>
    <definedName name="Z_D3FC038B_D1F5_4CDD_BF89_B0BF2773CD42_.wvu.FilterData" localSheetId="0" hidden="1">общее!#REF!</definedName>
    <definedName name="Z_D4E8D1A3_1CF7_4E9F_8E3E_76E99A013BCC_.wvu.FilterData" localSheetId="0" hidden="1">общее!$A$6:$J$11</definedName>
    <definedName name="Z_D5681C61_0984_4C5B_9D67_8EE316AD015C_.wvu.FilterData" localSheetId="0" hidden="1">общее!$A$6:$J$11</definedName>
    <definedName name="Z_D64EF95C_79C4_46AC_AC41_4006BE2579BA_.wvu.FilterData" localSheetId="0" hidden="1">общее!$A$6:$J$11</definedName>
    <definedName name="Z_D6C9B499_8D30_4283_AE2A_B58ABDEBA548_.wvu.FilterData" localSheetId="0" hidden="1">общее!$A$6:$J$113</definedName>
    <definedName name="Z_D99C893A_0D9F_4F69_B1E5_4BCEB72F4291_.wvu.FilterData" localSheetId="0" hidden="1">общее!#REF!</definedName>
    <definedName name="Z_DB146771_765B_4EDB_AC76_D56707AD72CF_.wvu.FilterData" localSheetId="0" hidden="1">общее!$A$6:$J$11</definedName>
    <definedName name="Z_DBF8F6A4_7388_4C5F_8609_AD47282385A6_.wvu.FilterData" localSheetId="0" hidden="1">общее!$A$6:$J$113</definedName>
    <definedName name="Z_DE0623D9_75DF_4C41_AF3E_5381C2A8629F_.wvu.FilterData" localSheetId="0" hidden="1">общее!$A$6:$J$11</definedName>
    <definedName name="Z_DFF3F719_2855_42BC_ACEB_8441420613B1_.wvu.FilterData" localSheetId="0" hidden="1">общее!#REF!</definedName>
    <definedName name="Z_E147D13D_D04D_431E_888C_5A9AE670FC44_.wvu.FilterData" localSheetId="0" hidden="1">общее!#REF!</definedName>
    <definedName name="Z_E147D13D_D04D_431E_888C_5A9AE670FC44_.wvu.PrintTitles" localSheetId="0" hidden="1">общее!#REF!</definedName>
    <definedName name="Z_E1663454_FD8A_4EB7_8B04_ADE04D736B77_.wvu.FilterData" localSheetId="0" hidden="1">общее!$A$6:$J$11</definedName>
    <definedName name="Z_E3334516_B3FD_45B9_AB64_DFED61082F84_.wvu.FilterData" localSheetId="0" hidden="1">общее!$A$6:$J$11</definedName>
    <definedName name="Z_E3983C1A_AB41_491B_B4D8_ECB97796B009_.wvu.FilterData" localSheetId="0" hidden="1">общее!$A$6:$J$11</definedName>
    <definedName name="Z_E418290D_2076_47BD_8438_6673CF24E35A_.wvu.FilterData" localSheetId="0" hidden="1">общее!$A$6:$J$11</definedName>
    <definedName name="Z_EA8E6D18_68D7_4389_88CB_3C3027AB668A_.wvu.FilterData" localSheetId="0" hidden="1">общее!$A$6:$J$113</definedName>
    <definedName name="Z_ED5AC437_1F65_441E_BBEA_F88D9FEA1BA8_.wvu.FilterData" localSheetId="0" hidden="1">общее!#REF!</definedName>
    <definedName name="Z_EE3611DB_BB9A_42C8_98CA_2B323AB8FB7B_.wvu.FilterData" localSheetId="0" hidden="1">общее!$A$6:$J$11</definedName>
    <definedName name="Z_EF32CA8F_131B_41F0_AA31_167807ADE2D4_.wvu.FilterData" localSheetId="0" hidden="1">общее!$A$6:$J$113</definedName>
    <definedName name="Z_EFD63851_2976_4987_8539_F3FE3A991088_.wvu.FilterData" localSheetId="0" hidden="1">общее!$A$6:$J$11</definedName>
    <definedName name="Z_F06ACB63_A424_47E0_8092_CCE891CCD225_.wvu.FilterData" localSheetId="0" hidden="1">общее!#REF!</definedName>
    <definedName name="Z_F14D494F_E5E8_4E8F_99A5_E5D0EE7C4CD1_.wvu.FilterData" localSheetId="0" hidden="1">общее!#REF!</definedName>
    <definedName name="Z_F35C19AC_1AD8_4B98_9E5C_812DA7490AFD_.wvu.FilterData" localSheetId="0" hidden="1">общее!#REF!</definedName>
    <definedName name="Z_F5149A81_C534_4D57_8E28_ACCC96AC9AC3_.wvu.FilterData" localSheetId="0" hidden="1">общее!$A$6:$J$11</definedName>
    <definedName name="Z_F5211A6A_EE37_46DC_9C2C_FBE0CAB7604C_.wvu.FilterData" localSheetId="0" hidden="1">общее!#REF!</definedName>
    <definedName name="Z_F6991520_2C3B_4C21_9197_8515F05E79C7_.wvu.FilterData" localSheetId="0" hidden="1">общее!$A$6:$J$11</definedName>
    <definedName name="Z_F73173ED_9D02_4835_8031_F71A7D33ECA6_.wvu.FilterData" localSheetId="0" hidden="1">общее!$A$6:$J$113</definedName>
    <definedName name="Z_F9324F9E_6E0D_484A_B1A6_F87CCAA93894_.wvu.FilterData" localSheetId="0" hidden="1">общее!#REF!</definedName>
    <definedName name="Z_F9544812_EB32_433B_BB14_D909670E9E5D_.wvu.FilterData" localSheetId="0" hidden="1">общее!#REF!</definedName>
    <definedName name="Z_F9CD2061_D224_494A_B06D_1C81E6930B04_.wvu.FilterData" localSheetId="0" hidden="1">общее!#REF!</definedName>
    <definedName name="Z_F9D2B861_A6DF_4E58_9205_20667B07345D_.wvu.FilterData" localSheetId="0" hidden="1">общее!$A$6:$J$11</definedName>
    <definedName name="Z_FA039D92_C83F_438E_BA9D_917452CA1B7F_.wvu.FilterData" localSheetId="0" hidden="1">общее!#REF!</definedName>
    <definedName name="Z_FF1C8053_6325_4562_BDE7_81A6D9BCDD2B_.wvu.FilterData" localSheetId="0" hidden="1">общее!#REF!</definedName>
    <definedName name="Z_FFB47FFE_A5E4_419A_BD39_DDC70DF4F5D4_.wvu.FilterData" localSheetId="0" hidden="1">общее!#REF!</definedName>
    <definedName name="_xlnm.Print_Titles" localSheetId="0">общее!#REF!</definedName>
    <definedName name="_xlnm.Print_Area" localSheetId="0">общее!$A$1:$J$334</definedName>
  </definedNames>
  <calcPr calcId="124519" refMode="R1C1"/>
  <customWorkbookViews>
    <customWorkbookView name="user457b - Личное представление" guid="{95A7493F-2B11-406A-BB91-458FD9DC3BAE}" mergeInterval="0" personalView="1" maximized="1" xWindow="1" yWindow="1" windowWidth="1891" windowHeight="695" activeSheetId="1"/>
    <customWorkbookView name="user459a - Личное представление" guid="{8DA01475-C6A0-4A19-B7EB-B1C704431492}" mergeInterval="0" personalView="1" maximized="1" xWindow="1" yWindow="1" windowWidth="1904" windowHeight="838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846" windowHeight="838" activeSheetId="1"/>
    <customWorkbookView name="user415c - Личное представление" guid="{3824CD03-2F75-4531-8348-997F8B6518CE}" mergeInterval="0" personalView="1" maximized="1" xWindow="1" yWindow="1" windowWidth="1877" windowHeight="836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791" windowHeight="802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_569 - Личное представление" guid="{68CBFC64-03A4-4F74-B34E-EE1DB915A668}" mergeInterval="0" personalView="1" maximized="1" xWindow="1" yWindow="1" windowWidth="1885" windowHeight="801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16a - Личное представление" guid="{CFD58EC5-F475-4F0C-8822-861C497EA100}" mergeInterval="0" personalView="1" maximized="1" xWindow="1" yWindow="1" windowWidth="1920" windowHeight="850" tabRatio="563" activeSheetId="1"/>
  </customWorkbookViews>
</workbook>
</file>

<file path=xl/calcChain.xml><?xml version="1.0" encoding="utf-8"?>
<calcChain xmlns="http://schemas.openxmlformats.org/spreadsheetml/2006/main">
  <c r="C334" i="1"/>
  <c r="E333"/>
  <c r="E332"/>
  <c r="D332"/>
  <c r="D334" s="1"/>
  <c r="F331"/>
  <c r="E331"/>
  <c r="F330"/>
  <c r="E330"/>
  <c r="H327"/>
  <c r="D327"/>
  <c r="F327" s="1"/>
  <c r="I326"/>
  <c r="J325"/>
  <c r="I325"/>
  <c r="F325"/>
  <c r="E325"/>
  <c r="I323"/>
  <c r="J321"/>
  <c r="H321"/>
  <c r="G321"/>
  <c r="I321" s="1"/>
  <c r="F321"/>
  <c r="D321"/>
  <c r="C321"/>
  <c r="E321" s="1"/>
  <c r="J320"/>
  <c r="H320"/>
  <c r="G320"/>
  <c r="G327" s="1"/>
  <c r="F320"/>
  <c r="D320"/>
  <c r="C320"/>
  <c r="C327" s="1"/>
  <c r="J317"/>
  <c r="I317"/>
  <c r="I316"/>
  <c r="F316"/>
  <c r="E316"/>
  <c r="H315"/>
  <c r="G315"/>
  <c r="I315" s="1"/>
  <c r="F315"/>
  <c r="D315"/>
  <c r="C315"/>
  <c r="E315" s="1"/>
  <c r="I314"/>
  <c r="H314"/>
  <c r="G314"/>
  <c r="F314"/>
  <c r="E314"/>
  <c r="D314"/>
  <c r="C314"/>
  <c r="J311"/>
  <c r="I311"/>
  <c r="E311"/>
  <c r="I310"/>
  <c r="E310"/>
  <c r="F309"/>
  <c r="E309"/>
  <c r="H308"/>
  <c r="J308" s="1"/>
  <c r="G308"/>
  <c r="D308"/>
  <c r="F308" s="1"/>
  <c r="C308"/>
  <c r="I305"/>
  <c r="H304"/>
  <c r="I304" s="1"/>
  <c r="I303"/>
  <c r="E300"/>
  <c r="J298"/>
  <c r="I298"/>
  <c r="I297"/>
  <c r="H297"/>
  <c r="J297" s="1"/>
  <c r="G297"/>
  <c r="F295"/>
  <c r="E295"/>
  <c r="E294"/>
  <c r="D293"/>
  <c r="F293" s="1"/>
  <c r="C293"/>
  <c r="H291"/>
  <c r="J291" s="1"/>
  <c r="D291"/>
  <c r="E291" s="1"/>
  <c r="G290"/>
  <c r="C290"/>
  <c r="G289"/>
  <c r="C289"/>
  <c r="I287"/>
  <c r="F287"/>
  <c r="E287"/>
  <c r="H286"/>
  <c r="H285" s="1"/>
  <c r="G285"/>
  <c r="F285"/>
  <c r="D285"/>
  <c r="E285" s="1"/>
  <c r="C285"/>
  <c r="E284"/>
  <c r="J283"/>
  <c r="I283"/>
  <c r="J281"/>
  <c r="I281"/>
  <c r="F281"/>
  <c r="E281"/>
  <c r="E280"/>
  <c r="E279"/>
  <c r="G278"/>
  <c r="D278"/>
  <c r="E278" s="1"/>
  <c r="C278"/>
  <c r="I277"/>
  <c r="J276"/>
  <c r="I276"/>
  <c r="F276"/>
  <c r="E276"/>
  <c r="H275"/>
  <c r="J275" s="1"/>
  <c r="G275"/>
  <c r="D275"/>
  <c r="F275" s="1"/>
  <c r="C275"/>
  <c r="E274"/>
  <c r="D273"/>
  <c r="E273" s="1"/>
  <c r="C273"/>
  <c r="H272"/>
  <c r="J272" s="1"/>
  <c r="G272"/>
  <c r="D272"/>
  <c r="F272" s="1"/>
  <c r="C272"/>
  <c r="I270"/>
  <c r="F270"/>
  <c r="E270"/>
  <c r="J269"/>
  <c r="I269"/>
  <c r="J268"/>
  <c r="I268"/>
  <c r="J267"/>
  <c r="I267"/>
  <c r="I266"/>
  <c r="I265"/>
  <c r="J264"/>
  <c r="I264"/>
  <c r="J263"/>
  <c r="I263"/>
  <c r="I262"/>
  <c r="J261"/>
  <c r="I261"/>
  <c r="J260"/>
  <c r="I260"/>
  <c r="J259"/>
  <c r="I259"/>
  <c r="H258"/>
  <c r="I258" s="1"/>
  <c r="G258"/>
  <c r="J257"/>
  <c r="I257"/>
  <c r="H256"/>
  <c r="J256" s="1"/>
  <c r="G256"/>
  <c r="D256"/>
  <c r="F256" s="1"/>
  <c r="C256"/>
  <c r="J254"/>
  <c r="I254"/>
  <c r="F252"/>
  <c r="E252"/>
  <c r="J251"/>
  <c r="I251"/>
  <c r="I250"/>
  <c r="H249"/>
  <c r="I249" s="1"/>
  <c r="G249"/>
  <c r="E249"/>
  <c r="D249"/>
  <c r="F249" s="1"/>
  <c r="C249"/>
  <c r="I248"/>
  <c r="F247"/>
  <c r="E247"/>
  <c r="J246"/>
  <c r="I246"/>
  <c r="D246"/>
  <c r="E246" s="1"/>
  <c r="J245"/>
  <c r="I245"/>
  <c r="F245"/>
  <c r="E245"/>
  <c r="H244"/>
  <c r="I244" s="1"/>
  <c r="F244"/>
  <c r="E244"/>
  <c r="F243"/>
  <c r="E243"/>
  <c r="J240"/>
  <c r="I240"/>
  <c r="F240"/>
  <c r="E240"/>
  <c r="H239"/>
  <c r="I239" s="1"/>
  <c r="G239"/>
  <c r="D239"/>
  <c r="E239" s="1"/>
  <c r="C239"/>
  <c r="H238"/>
  <c r="I238" s="1"/>
  <c r="G238"/>
  <c r="D238"/>
  <c r="F238" s="1"/>
  <c r="C238"/>
  <c r="F236"/>
  <c r="E236"/>
  <c r="F235"/>
  <c r="E235"/>
  <c r="G234"/>
  <c r="D234"/>
  <c r="E234" s="1"/>
  <c r="C234"/>
  <c r="J233"/>
  <c r="I233"/>
  <c r="F233"/>
  <c r="E233"/>
  <c r="H232"/>
  <c r="I232" s="1"/>
  <c r="G232"/>
  <c r="D232"/>
  <c r="E232" s="1"/>
  <c r="C232"/>
  <c r="I231"/>
  <c r="F231"/>
  <c r="E231"/>
  <c r="F230"/>
  <c r="E230"/>
  <c r="I229"/>
  <c r="F229"/>
  <c r="E229"/>
  <c r="H228"/>
  <c r="I228" s="1"/>
  <c r="G228"/>
  <c r="D228"/>
  <c r="F228" s="1"/>
  <c r="C228"/>
  <c r="F227"/>
  <c r="E227"/>
  <c r="F226"/>
  <c r="E226"/>
  <c r="D225"/>
  <c r="F225" s="1"/>
  <c r="C225"/>
  <c r="H224"/>
  <c r="I224" s="1"/>
  <c r="G224"/>
  <c r="D224"/>
  <c r="E224" s="1"/>
  <c r="C224"/>
  <c r="J222"/>
  <c r="I222"/>
  <c r="F222"/>
  <c r="E222"/>
  <c r="I221"/>
  <c r="F221"/>
  <c r="E221"/>
  <c r="I220"/>
  <c r="H220"/>
  <c r="G220"/>
  <c r="F220"/>
  <c r="E220"/>
  <c r="D220"/>
  <c r="C220"/>
  <c r="J219"/>
  <c r="I219"/>
  <c r="F219"/>
  <c r="E219"/>
  <c r="J218"/>
  <c r="I218"/>
  <c r="F218"/>
  <c r="E218"/>
  <c r="J217"/>
  <c r="I217"/>
  <c r="H217"/>
  <c r="G217"/>
  <c r="F217"/>
  <c r="E217"/>
  <c r="D217"/>
  <c r="C217"/>
  <c r="J215"/>
  <c r="I215"/>
  <c r="F215"/>
  <c r="E215"/>
  <c r="J214"/>
  <c r="I214"/>
  <c r="F214"/>
  <c r="E214"/>
  <c r="J213"/>
  <c r="I213"/>
  <c r="H213"/>
  <c r="G213"/>
  <c r="F213"/>
  <c r="E213"/>
  <c r="D213"/>
  <c r="C213"/>
  <c r="I212"/>
  <c r="I211"/>
  <c r="J210"/>
  <c r="I210"/>
  <c r="I209"/>
  <c r="H209"/>
  <c r="G209"/>
  <c r="E209"/>
  <c r="D209"/>
  <c r="C209"/>
  <c r="I208"/>
  <c r="E208"/>
  <c r="E207"/>
  <c r="F206"/>
  <c r="E206"/>
  <c r="E205"/>
  <c r="D205"/>
  <c r="F205" s="1"/>
  <c r="C205"/>
  <c r="F204"/>
  <c r="E204"/>
  <c r="E203"/>
  <c r="F202"/>
  <c r="E202"/>
  <c r="F201"/>
  <c r="E201"/>
  <c r="D201"/>
  <c r="C201"/>
  <c r="E200"/>
  <c r="F199"/>
  <c r="E199"/>
  <c r="E198"/>
  <c r="E197"/>
  <c r="D197"/>
  <c r="C197"/>
  <c r="I196"/>
  <c r="E196"/>
  <c r="F195"/>
  <c r="E195"/>
  <c r="F194"/>
  <c r="E194"/>
  <c r="I193"/>
  <c r="F193"/>
  <c r="E193"/>
  <c r="I192"/>
  <c r="H192"/>
  <c r="G192"/>
  <c r="D192"/>
  <c r="E192" s="1"/>
  <c r="C192"/>
  <c r="E191"/>
  <c r="J190"/>
  <c r="I190"/>
  <c r="E190"/>
  <c r="H189"/>
  <c r="I189" s="1"/>
  <c r="G189"/>
  <c r="D189"/>
  <c r="C189"/>
  <c r="E189" s="1"/>
  <c r="I188"/>
  <c r="E188"/>
  <c r="J187"/>
  <c r="I187"/>
  <c r="F187"/>
  <c r="E187"/>
  <c r="I186"/>
  <c r="H186"/>
  <c r="J186" s="1"/>
  <c r="G186"/>
  <c r="E186"/>
  <c r="D186"/>
  <c r="F186" s="1"/>
  <c r="C186"/>
  <c r="F185"/>
  <c r="E185"/>
  <c r="F184"/>
  <c r="E184"/>
  <c r="F183"/>
  <c r="E183"/>
  <c r="F182"/>
  <c r="E182"/>
  <c r="E181"/>
  <c r="E180"/>
  <c r="F179"/>
  <c r="E179"/>
  <c r="J178"/>
  <c r="I178"/>
  <c r="F178"/>
  <c r="E178"/>
  <c r="I177"/>
  <c r="H177"/>
  <c r="J177" s="1"/>
  <c r="G177"/>
  <c r="E177"/>
  <c r="D177"/>
  <c r="F177" s="1"/>
  <c r="C177"/>
  <c r="H176"/>
  <c r="I176" s="1"/>
  <c r="G176"/>
  <c r="D176"/>
  <c r="E176" s="1"/>
  <c r="C176"/>
  <c r="F174"/>
  <c r="E174"/>
  <c r="F173"/>
  <c r="E173"/>
  <c r="D172"/>
  <c r="E172" s="1"/>
  <c r="C172"/>
  <c r="F170"/>
  <c r="E170"/>
  <c r="F169"/>
  <c r="E169"/>
  <c r="D169"/>
  <c r="C169"/>
  <c r="F168"/>
  <c r="E168"/>
  <c r="G167"/>
  <c r="E167"/>
  <c r="D167"/>
  <c r="F167" s="1"/>
  <c r="C167"/>
  <c r="I166"/>
  <c r="F166"/>
  <c r="E166"/>
  <c r="F165"/>
  <c r="E165"/>
  <c r="I164"/>
  <c r="F164"/>
  <c r="E164"/>
  <c r="J163"/>
  <c r="I163"/>
  <c r="F163"/>
  <c r="E163"/>
  <c r="I162"/>
  <c r="H162"/>
  <c r="J162" s="1"/>
  <c r="G162"/>
  <c r="D162"/>
  <c r="F162" s="1"/>
  <c r="C162"/>
  <c r="E161"/>
  <c r="E160"/>
  <c r="F159"/>
  <c r="E159"/>
  <c r="F158"/>
  <c r="E158"/>
  <c r="E157" s="1"/>
  <c r="D157"/>
  <c r="C157"/>
  <c r="F157" s="1"/>
  <c r="I156"/>
  <c r="I155"/>
  <c r="J154"/>
  <c r="H154"/>
  <c r="I154" s="1"/>
  <c r="G154"/>
  <c r="E154"/>
  <c r="D154"/>
  <c r="C154"/>
  <c r="J153"/>
  <c r="I153"/>
  <c r="F153"/>
  <c r="E153"/>
  <c r="E152"/>
  <c r="J151"/>
  <c r="I151"/>
  <c r="F151"/>
  <c r="E151"/>
  <c r="G150"/>
  <c r="J150" s="1"/>
  <c r="D150"/>
  <c r="E150" s="1"/>
  <c r="C150"/>
  <c r="E149"/>
  <c r="J148"/>
  <c r="I148"/>
  <c r="F148"/>
  <c r="E148"/>
  <c r="H147"/>
  <c r="I147" s="1"/>
  <c r="G147"/>
  <c r="D147"/>
  <c r="E147" s="1"/>
  <c r="C147"/>
  <c r="J146"/>
  <c r="I146"/>
  <c r="F146"/>
  <c r="E146"/>
  <c r="F145"/>
  <c r="E145"/>
  <c r="J144"/>
  <c r="I144"/>
  <c r="F144"/>
  <c r="E144"/>
  <c r="J143"/>
  <c r="I143"/>
  <c r="H143"/>
  <c r="G143"/>
  <c r="F143"/>
  <c r="E143"/>
  <c r="D143"/>
  <c r="C143"/>
  <c r="J142"/>
  <c r="I142"/>
  <c r="F142"/>
  <c r="E142"/>
  <c r="J141"/>
  <c r="I141"/>
  <c r="F141"/>
  <c r="E141"/>
  <c r="E140"/>
  <c r="E139"/>
  <c r="E138" s="1"/>
  <c r="D138"/>
  <c r="C138"/>
  <c r="F137"/>
  <c r="E137"/>
  <c r="F136"/>
  <c r="E136"/>
  <c r="F135"/>
  <c r="E135"/>
  <c r="D134"/>
  <c r="F134" s="1"/>
  <c r="C134"/>
  <c r="J133"/>
  <c r="I133"/>
  <c r="F133"/>
  <c r="E133"/>
  <c r="J132"/>
  <c r="I132"/>
  <c r="F132"/>
  <c r="E132"/>
  <c r="J131"/>
  <c r="I131"/>
  <c r="F131"/>
  <c r="E131"/>
  <c r="H130"/>
  <c r="J130" s="1"/>
  <c r="G130"/>
  <c r="D130"/>
  <c r="F130" s="1"/>
  <c r="C130"/>
  <c r="J129"/>
  <c r="I129"/>
  <c r="F129"/>
  <c r="E129"/>
  <c r="H128"/>
  <c r="J128" s="1"/>
  <c r="G128"/>
  <c r="D128"/>
  <c r="F128" s="1"/>
  <c r="C128"/>
  <c r="F127"/>
  <c r="E127"/>
  <c r="E126"/>
  <c r="I125"/>
  <c r="F125"/>
  <c r="E125"/>
  <c r="I124"/>
  <c r="H124"/>
  <c r="G124"/>
  <c r="G307" s="1"/>
  <c r="G313" s="1"/>
  <c r="G318" s="1"/>
  <c r="E124"/>
  <c r="D124"/>
  <c r="C124"/>
  <c r="C307" s="1"/>
  <c r="C313" s="1"/>
  <c r="C318" s="1"/>
  <c r="E121"/>
  <c r="E120"/>
  <c r="E119"/>
  <c r="I118"/>
  <c r="F118"/>
  <c r="E118"/>
  <c r="F117"/>
  <c r="E117"/>
  <c r="E116"/>
  <c r="I115"/>
  <c r="I114"/>
  <c r="E113"/>
  <c r="E112"/>
  <c r="E111"/>
  <c r="F110"/>
  <c r="E110"/>
  <c r="E109"/>
  <c r="E108"/>
  <c r="E107"/>
  <c r="F106"/>
  <c r="E106"/>
  <c r="E105"/>
  <c r="E104"/>
  <c r="F103"/>
  <c r="E103"/>
  <c r="H102"/>
  <c r="I102" s="1"/>
  <c r="D102"/>
  <c r="E102" s="1"/>
  <c r="C102"/>
  <c r="F102" s="1"/>
  <c r="E101"/>
  <c r="E100"/>
  <c r="I99"/>
  <c r="E99"/>
  <c r="E98"/>
  <c r="F97"/>
  <c r="E97"/>
  <c r="E96"/>
  <c r="E95"/>
  <c r="E94"/>
  <c r="H93"/>
  <c r="H92" s="1"/>
  <c r="I92" s="1"/>
  <c r="D93"/>
  <c r="E93" s="1"/>
  <c r="C93"/>
  <c r="C92" s="1"/>
  <c r="E92" s="1"/>
  <c r="D92"/>
  <c r="J90"/>
  <c r="I90"/>
  <c r="J89"/>
  <c r="G89"/>
  <c r="I89" s="1"/>
  <c r="I88"/>
  <c r="I87"/>
  <c r="E86"/>
  <c r="E85"/>
  <c r="I84"/>
  <c r="H84"/>
  <c r="D84"/>
  <c r="E84" s="1"/>
  <c r="C84"/>
  <c r="C83" s="1"/>
  <c r="H83"/>
  <c r="I83" s="1"/>
  <c r="D83"/>
  <c r="E83" s="1"/>
  <c r="J82"/>
  <c r="I82"/>
  <c r="J81"/>
  <c r="I81"/>
  <c r="J80"/>
  <c r="I80"/>
  <c r="I79"/>
  <c r="E78"/>
  <c r="I77"/>
  <c r="E76"/>
  <c r="E75"/>
  <c r="I74"/>
  <c r="E73"/>
  <c r="F72"/>
  <c r="E72"/>
  <c r="H71"/>
  <c r="I71" s="1"/>
  <c r="G71"/>
  <c r="D71"/>
  <c r="E71" s="1"/>
  <c r="C71"/>
  <c r="E70"/>
  <c r="H69"/>
  <c r="I69" s="1"/>
  <c r="G69"/>
  <c r="D69"/>
  <c r="E69" s="1"/>
  <c r="C69"/>
  <c r="F68"/>
  <c r="E68"/>
  <c r="F67"/>
  <c r="E67"/>
  <c r="F66"/>
  <c r="E66"/>
  <c r="E65"/>
  <c r="D65"/>
  <c r="C65"/>
  <c r="F65" s="1"/>
  <c r="F64"/>
  <c r="E64"/>
  <c r="E63"/>
  <c r="F62"/>
  <c r="E62"/>
  <c r="F61"/>
  <c r="E61"/>
  <c r="F60"/>
  <c r="E60"/>
  <c r="D59"/>
  <c r="E59" s="1"/>
  <c r="C59"/>
  <c r="D58"/>
  <c r="E58" s="1"/>
  <c r="C58"/>
  <c r="E57"/>
  <c r="F56"/>
  <c r="E56"/>
  <c r="F55"/>
  <c r="E55"/>
  <c r="E54"/>
  <c r="E53"/>
  <c r="E52"/>
  <c r="D51"/>
  <c r="E51" s="1"/>
  <c r="C51"/>
  <c r="C49" s="1"/>
  <c r="C48" s="1"/>
  <c r="E50"/>
  <c r="H48"/>
  <c r="I48" s="1"/>
  <c r="G48"/>
  <c r="J46"/>
  <c r="I46"/>
  <c r="E45"/>
  <c r="F44"/>
  <c r="E44"/>
  <c r="F43"/>
  <c r="E43"/>
  <c r="D42"/>
  <c r="E42" s="1"/>
  <c r="C42"/>
  <c r="F41"/>
  <c r="E41"/>
  <c r="E40"/>
  <c r="F39"/>
  <c r="D39"/>
  <c r="C39"/>
  <c r="E39" s="1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D28"/>
  <c r="E28" s="1"/>
  <c r="C28"/>
  <c r="F27"/>
  <c r="D27"/>
  <c r="E27" s="1"/>
  <c r="C27"/>
  <c r="F26"/>
  <c r="E26"/>
  <c r="F25"/>
  <c r="E25"/>
  <c r="F24"/>
  <c r="E24"/>
  <c r="C24"/>
  <c r="F23"/>
  <c r="E23"/>
  <c r="D22"/>
  <c r="E22" s="1"/>
  <c r="C22"/>
  <c r="D21"/>
  <c r="E21" s="1"/>
  <c r="C21"/>
  <c r="F20"/>
  <c r="E20"/>
  <c r="F19"/>
  <c r="E19"/>
  <c r="D18"/>
  <c r="E18" s="1"/>
  <c r="C18"/>
  <c r="C11" s="1"/>
  <c r="C10" s="1"/>
  <c r="C91" s="1"/>
  <c r="C122" s="1"/>
  <c r="E17"/>
  <c r="F16"/>
  <c r="E16"/>
  <c r="F15"/>
  <c r="E15"/>
  <c r="F14"/>
  <c r="E14"/>
  <c r="F13"/>
  <c r="E13"/>
  <c r="D12"/>
  <c r="E12" s="1"/>
  <c r="C12"/>
  <c r="D11"/>
  <c r="E11" s="1"/>
  <c r="H10"/>
  <c r="I10" s="1"/>
  <c r="G10"/>
  <c r="G91" s="1"/>
  <c r="G122" s="1"/>
  <c r="D10"/>
  <c r="J327" l="1"/>
  <c r="E10"/>
  <c r="F92"/>
  <c r="I285"/>
  <c r="H278"/>
  <c r="E334"/>
  <c r="F334"/>
  <c r="D49"/>
  <c r="I93"/>
  <c r="F124"/>
  <c r="E130"/>
  <c r="E128" s="1"/>
  <c r="I130"/>
  <c r="I128" s="1"/>
  <c r="E134"/>
  <c r="I150"/>
  <c r="E162"/>
  <c r="E225"/>
  <c r="E228"/>
  <c r="F232"/>
  <c r="J232"/>
  <c r="F234"/>
  <c r="E238"/>
  <c r="F239"/>
  <c r="J239"/>
  <c r="E256"/>
  <c r="I256"/>
  <c r="E272"/>
  <c r="I272"/>
  <c r="E275"/>
  <c r="I275"/>
  <c r="I286"/>
  <c r="I291"/>
  <c r="E293"/>
  <c r="H302"/>
  <c r="E308"/>
  <c r="I308"/>
  <c r="E327"/>
  <c r="I327"/>
  <c r="F18"/>
  <c r="F21"/>
  <c r="F22"/>
  <c r="F42"/>
  <c r="F51"/>
  <c r="F58"/>
  <c r="F59"/>
  <c r="F71"/>
  <c r="J244"/>
  <c r="J258"/>
  <c r="F10"/>
  <c r="J10"/>
  <c r="F11"/>
  <c r="F12"/>
  <c r="J48"/>
  <c r="F69"/>
  <c r="J69"/>
  <c r="H91"/>
  <c r="F93"/>
  <c r="F147"/>
  <c r="J147"/>
  <c r="F172"/>
  <c r="F176"/>
  <c r="J189"/>
  <c r="F224"/>
  <c r="F246"/>
  <c r="F278"/>
  <c r="F291"/>
  <c r="E320"/>
  <c r="I320"/>
  <c r="D289"/>
  <c r="D290"/>
  <c r="H290"/>
  <c r="I290" l="1"/>
  <c r="J290"/>
  <c r="H122"/>
  <c r="I122" s="1"/>
  <c r="I91"/>
  <c r="J91"/>
  <c r="E49"/>
  <c r="F49"/>
  <c r="D48"/>
  <c r="I278"/>
  <c r="J278"/>
  <c r="E289"/>
  <c r="F289"/>
  <c r="I302"/>
  <c r="H289"/>
  <c r="H307" s="1"/>
  <c r="E290"/>
  <c r="F290"/>
  <c r="D307"/>
  <c r="J307" l="1"/>
  <c r="H313"/>
  <c r="I307"/>
  <c r="E48"/>
  <c r="F48"/>
  <c r="D91"/>
  <c r="F307"/>
  <c r="D313"/>
  <c r="E307"/>
  <c r="I289"/>
  <c r="J289"/>
  <c r="D122" l="1"/>
  <c r="E91"/>
  <c r="F91"/>
  <c r="H318"/>
  <c r="I313"/>
  <c r="J313"/>
  <c r="D318"/>
  <c r="E313"/>
  <c r="F313"/>
  <c r="F122" l="1"/>
  <c r="E122"/>
  <c r="E318"/>
  <c r="F318"/>
  <c r="I318"/>
  <c r="J318"/>
</calcChain>
</file>

<file path=xl/sharedStrings.xml><?xml version="1.0" encoding="utf-8"?>
<sst xmlns="http://schemas.openxmlformats.org/spreadsheetml/2006/main" count="570" uniqueCount="520">
  <si>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</si>
  <si>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</si>
  <si>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</si>
  <si>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</si>
  <si>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</si>
  <si>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</si>
  <si>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</si>
  <si>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</si>
  <si>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</si>
  <si>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</si>
  <si>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</si>
  <si>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</si>
  <si>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</si>
  <si>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</si>
  <si>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</si>
  <si>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</si>
  <si>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</si>
  <si>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</si>
  <si>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</si>
  <si>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</si>
  <si>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</si>
  <si>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</si>
  <si>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</si>
  <si>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</si>
  <si>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</si>
  <si>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</si>
  <si>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</si>
  <si>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</si>
  <si>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</si>
  <si>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</si>
  <si>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</si>
  <si>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</si>
  <si>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</si>
  <si>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</si>
  <si>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</si>
  <si>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</si>
  <si>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</si>
  <si>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</si>
  <si>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</si>
  <si>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</si>
  <si>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</si>
  <si>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</si>
  <si>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</si>
  <si>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</si>
  <si>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</si>
  <si>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</si>
  <si>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</si>
  <si>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</si>
  <si>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</si>
  <si>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</si>
  <si>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</si>
  <si>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</si>
  <si>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</si>
  <si>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</si>
  <si>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</si>
  <si>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</si>
  <si>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</si>
  <si>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</si>
  <si>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</si>
  <si>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</si>
  <si>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</si>
  <si>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</si>
  <si>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</si>
  <si>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</si>
  <si>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</si>
  <si>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</si>
  <si>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</si>
  <si>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</si>
  <si>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</si>
  <si>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</si>
  <si>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</si>
  <si>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</si>
  <si>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</si>
  <si>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</si>
  <si>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</si>
  <si>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</si>
  <si>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</si>
  <si>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</si>
  <si>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</si>
  <si>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</si>
  <si>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</si>
  <si>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</si>
  <si>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</si>
  <si>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</si>
  <si>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</si>
  <si>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</si>
  <si>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</si>
  <si>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</si>
  <si>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</si>
  <si>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</si>
  <si>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</si>
  <si>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</si>
  <si>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</si>
  <si>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</si>
  <si>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</si>
  <si>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</si>
  <si>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</si>
  <si>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</si>
  <si>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</si>
  <si>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</si>
  <si>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</si>
  <si>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</si>
  <si>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</si>
  <si>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</si>
  <si>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</si>
  <si>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</si>
  <si>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</si>
  <si>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</si>
  <si>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</si>
  <si>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</si>
  <si>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</si>
  <si>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</si>
  <si>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</si>
  <si>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</si>
  <si>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</si>
  <si>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</si>
  <si>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</si>
  <si>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</si>
  <si>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</si>
  <si>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</si>
  <si>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</si>
  <si>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</si>
  <si>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</si>
  <si>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</si>
  <si>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</si>
  <si>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</si>
  <si>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</si>
  <si>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</si>
  <si>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</si>
  <si>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</si>
  <si>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</si>
  <si>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</si>
  <si>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</si>
  <si>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</si>
  <si>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</si>
  <si>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</si>
  <si>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</si>
  <si>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</si>
  <si>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</si>
  <si>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</si>
  <si>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</si>
  <si>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</si>
  <si>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</si>
  <si>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</si>
  <si>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</si>
  <si>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</si>
  <si>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</si>
  <si>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</si>
  <si>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</si>
  <si>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</si>
  <si>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</si>
  <si>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</si>
  <si>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</si>
  <si>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</si>
  <si>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</si>
  <si>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</si>
  <si>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</si>
  <si>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</si>
  <si>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</si>
  <si>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</si>
  <si>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</si>
  <si>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</si>
  <si>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</si>
  <si>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</si>
  <si>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</si>
  <si>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</si>
  <si>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</si>
  <si>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</si>
  <si>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</si>
  <si>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</si>
  <si>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</si>
  <si>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</si>
  <si>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</si>
  <si>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</si>
  <si>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</si>
  <si>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</si>
  <si>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</si>
  <si>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</si>
  <si>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</si>
  <si>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</si>
  <si>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</si>
  <si>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</si>
  <si>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</si>
  <si>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</si>
  <si>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</si>
  <si>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</si>
  <si>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</si>
  <si>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</si>
  <si>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</si>
  <si>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</si>
  <si>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</si>
  <si>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</si>
  <si>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</si>
  <si>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</si>
  <si>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</si>
  <si>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</si>
  <si>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</si>
  <si>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</si>
  <si>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</si>
  <si>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</si>
  <si>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</si>
  <si>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</si>
  <si>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</si>
  <si>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</si>
  <si>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</si>
  <si>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</si>
  <si>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</si>
  <si>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</si>
  <si>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</si>
  <si>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</si>
  <si>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</si>
  <si>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</si>
  <si>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</si>
  <si>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</si>
  <si>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</si>
  <si>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</si>
  <si>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</si>
  <si>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</si>
  <si>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</si>
  <si>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</si>
  <si>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</si>
  <si>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</si>
  <si>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</si>
  <si>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</si>
  <si>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</si>
  <si>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</si>
  <si>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</si>
  <si>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</si>
  <si>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</si>
  <si>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</si>
  <si>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</si>
  <si>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</si>
  <si>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</si>
  <si>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</si>
  <si>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</si>
  <si>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</si>
  <si>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</si>
  <si>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</si>
  <si>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</si>
  <si>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</si>
  <si>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</si>
  <si>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</si>
  <si>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</si>
  <si>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</si>
  <si>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</si>
  <si>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</si>
  <si>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Надання інших пільг окремим категоріям громадян відповідно до законодавства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</si>
  <si>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</si>
  <si>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</si>
  <si>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</si>
  <si>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</si>
  <si>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</si>
  <si>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</si>
  <si>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</si>
  <si>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</si>
  <si>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</si>
  <si>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</si>
  <si>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</si>
  <si>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</si>
  <si>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</si>
  <si>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</si>
  <si>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</si>
  <si>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</si>
  <si>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</si>
  <si>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</si>
  <si>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</si>
  <si>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</si>
  <si>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</si>
  <si>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</si>
  <si>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</si>
  <si>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</si>
  <si>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</si>
  <si>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</si>
  <si>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</si>
  <si>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</si>
  <si>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</si>
  <si>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</si>
  <si>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</si>
  <si>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</si>
  <si>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</si>
  <si>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</si>
  <si>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</si>
  <si>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</si>
  <si>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</si>
  <si>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</si>
  <si>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</si>
  <si>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</si>
  <si>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</si>
  <si>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</si>
  <si>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</si>
  <si>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</si>
  <si>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</si>
  <si>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 xml:space="preserve">  Підготовка кадрів закладами фахової передвищої освіти за рахунок коштів місцевого бюджету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</si>
  <si>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</si>
  <si>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</si>
  <si>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</si>
  <si>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</si>
  <si>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</si>
  <si>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</si>
  <si>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</si>
  <si>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</si>
  <si>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</si>
  <si>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</si>
  <si>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</si>
  <si>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</si>
  <si>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</si>
  <si>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</si>
  <si>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</si>
  <si>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</si>
  <si>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</si>
  <si>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</si>
  <si>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</si>
  <si>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8771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</si>
  <si>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</si>
  <si>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</si>
  <si>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</si>
  <si>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</si>
  <si>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Заходи із запобігання поширенню інфекційних захворювань за рахунок коштів резервного фонду місцевого бюджету</t>
  </si>
  <si>
    <t>в 1,9 р.б.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</si>
  <si>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</si>
  <si>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</si>
  <si>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</si>
  <si>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</si>
  <si>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</si>
  <si>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</si>
  <si>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</si>
  <si>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</si>
  <si>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</si>
  <si>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</si>
  <si>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</si>
  <si>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</si>
  <si>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</si>
  <si>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</si>
  <si>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</si>
  <si>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</si>
  <si>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</si>
  <si>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</si>
  <si>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</si>
  <si>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</si>
  <si>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</si>
  <si>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</si>
  <si>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</si>
  <si>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</si>
  <si>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</si>
  <si>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</si>
  <si>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</si>
  <si>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</si>
  <si>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</si>
  <si>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</si>
  <si>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</si>
  <si>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</si>
  <si>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</si>
  <si>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</si>
  <si>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</si>
  <si>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</si>
  <si>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</si>
  <si>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</si>
  <si>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</si>
  <si>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</si>
  <si>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</si>
  <si>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</si>
  <si>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</si>
  <si>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</si>
  <si>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</si>
  <si>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</si>
  <si>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</si>
  <si>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</si>
  <si>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</si>
  <si>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</si>
  <si>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</si>
  <si>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</si>
  <si>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</si>
  <si>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</si>
  <si>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</si>
  <si>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</si>
  <si>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</si>
  <si>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</si>
  <si>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</si>
  <si>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</si>
  <si>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</si>
  <si>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</si>
  <si>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</si>
  <si>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</si>
  <si>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</si>
  <si>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</si>
  <si>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</si>
  <si>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</si>
  <si>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</si>
  <si>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</si>
  <si>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</si>
  <si>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</si>
  <si>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</si>
  <si>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</si>
  <si>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</si>
  <si>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</si>
  <si>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</si>
  <si>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</si>
  <si>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</si>
  <si>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</si>
  <si>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</si>
  <si>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</si>
  <si>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</si>
  <si>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</si>
  <si>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</si>
  <si>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</si>
  <si>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</si>
  <si>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</si>
  <si>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41051700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</si>
  <si>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</si>
  <si>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</si>
  <si>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</si>
  <si>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ВСЬОГО ДОХОДІВ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</si>
  <si>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</si>
  <si>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</si>
  <si>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</si>
  <si>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</si>
  <si>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</si>
  <si>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</si>
  <si>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</si>
  <si>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</si>
  <si>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</si>
  <si>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</si>
  <si>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3110</t>
  </si>
  <si>
    <t>Заклади і заходи з питань дітей та їх соціального захисту</t>
  </si>
  <si>
    <t>1060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</si>
  <si>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навчальногопроцесу у закладах загальної середньої освіти)</t>
  </si>
  <si>
    <t>1161</t>
  </si>
  <si>
    <t>1162</t>
  </si>
  <si>
    <t>1170</t>
  </si>
  <si>
    <t>Виконання заходів в рамках реалізації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</si>
  <si>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</si>
  <si>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</si>
  <si>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1171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</si>
  <si>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</si>
  <si>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</si>
  <si>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1181</t>
  </si>
  <si>
    <t>1182</t>
  </si>
  <si>
    <t>Співфінансування заходів, що реалізуються за рахунок субвенції з  державного бюджету місцевим бюджетам 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</si>
  <si>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</si>
  <si>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Співфінансування заходів, що реалізуються за рахунок субвенції з  державного бюджету місцевим бюджетам  на  реалізацію програми "Спроможна школа для кращих результатів" </t>
  </si>
  <si>
    <t>1021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</si>
  <si>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</si>
  <si>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</si>
  <si>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</si>
  <si>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</si>
  <si>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</si>
  <si>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</si>
  <si>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41051400</t>
  </si>
  <si>
    <t>41053000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</si>
  <si>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</si>
  <si>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</si>
  <si>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8600</t>
  </si>
  <si>
    <t>Обслуговування місцевого боргу</t>
  </si>
  <si>
    <t>Зовнішнє фінансування</t>
  </si>
  <si>
    <t>41052600</t>
  </si>
  <si>
    <t>в 2,0 р.б.</t>
  </si>
  <si>
    <t>в 2,1 р.б.</t>
  </si>
  <si>
    <t>в 2,6 р.б.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</si>
  <si>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</si>
  <si>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</si>
  <si>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</si>
  <si>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Виконано за  2020 рік, тис. грн.</t>
  </si>
  <si>
    <t>Виконано за 2021 рік, тис. грн.</t>
  </si>
  <si>
    <t>в 7,0 р.б.</t>
  </si>
  <si>
    <t>в 3,9 р.б.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</si>
  <si>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</si>
  <si>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</si>
  <si>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3,5 р.б.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</si>
  <si>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</si>
  <si>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</si>
  <si>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2,2 р.б.</t>
  </si>
  <si>
    <t>в 3,1 р.б.</t>
  </si>
  <si>
    <t>в 2,4 р.б.</t>
  </si>
  <si>
    <t>станом на 01 січня 2022 року, тис. грн.</t>
  </si>
  <si>
    <t>станом на 01 січня 2021 року, тис. грн.</t>
  </si>
  <si>
    <t>7380</t>
  </si>
  <si>
    <t>Виконання інвестиційних проектів за рахунок інших субвенцій з державного бюджету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</si>
  <si>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</si>
  <si>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</si>
  <si>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в 1,5 р.б.</t>
  </si>
  <si>
    <t>в 1,6 р.б.</t>
  </si>
  <si>
    <t>в 5,0 р.б.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</si>
  <si>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</si>
  <si>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</si>
  <si>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</si>
  <si>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/>
        <sz val="14"/>
        <color rgb="FF000099"/>
        <rFont val="Times New Roman"/>
        <family val="1"/>
        <charset val="204"/>
      </rPr>
      <t>абзаці першому</t>
    </r>
    <r>
      <rPr>
        <sz val="14"/>
        <color rgb="FF333333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/>
        <sz val="14"/>
        <color rgb="FF000099"/>
        <rFont val="Times New Roman"/>
        <family val="1"/>
        <charset val="204"/>
      </rPr>
      <t>пунктом 7</t>
    </r>
    <r>
      <rPr>
        <sz val="14"/>
        <color rgb="FF333333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</si>
  <si>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</si>
  <si>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Інші надходження до фондів охорони навколишнього природного середовища</t>
  </si>
  <si>
    <t>Плата за гарантії, надані Верховною Радою Автономної Республіки Крим, міськими та обласними радами  </t>
  </si>
  <si>
    <t>41052900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</si>
  <si>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</si>
  <si>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</si>
  <si>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в 2,5 р.б.</t>
  </si>
  <si>
    <t>в 2,3 р.б.</t>
  </si>
  <si>
    <t>Надходження коштів з рахунків виборчих фондів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</si>
  <si>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</si>
  <si>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41055100</t>
  </si>
  <si>
    <t>41055200</t>
  </si>
  <si>
    <t>41055300</t>
  </si>
  <si>
    <r>
      <t>Субвенція з місцевого бюджету на погашення заборгованості з різниці в тарифах, що підлягає урегулюванню згідно із </t>
    </r>
    <r>
      <rPr>
        <u/>
        <sz val="14"/>
        <color rgb="FF000099"/>
        <rFont val="Times New Roman"/>
        <family val="1"/>
        <charset val="204"/>
      </rPr>
      <t>Законом України</t>
    </r>
    <r>
      <rPr>
        <sz val="14"/>
        <color rgb="FF333333"/>
        <rFont val="Times New Roman"/>
        <family val="1"/>
        <charset val="204"/>
      </rPr>
      <t>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  </r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</si>
  <si>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</si>
  <si>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відповідної субвенції з державного бюджету.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</si>
  <si>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</si>
  <si>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в 4,8 р.б.</t>
  </si>
  <si>
    <t>в 3,0 р.б.</t>
  </si>
  <si>
    <t>в 28,2 р.б.</t>
  </si>
  <si>
    <t>в 15,7 р.б.</t>
  </si>
  <si>
    <t>Інформація про виконання бюджету  Миколаївської міської територіальної громади  за  2021 рік  (з динамікою змін порівняно з 2020 роком)</t>
  </si>
  <si>
    <t>в 5,3 р.б.</t>
  </si>
  <si>
    <t>в 6,4 р.б.</t>
  </si>
  <si>
    <t>в 62,3 р.б.</t>
  </si>
  <si>
    <t>в 62,2 р.б.</t>
  </si>
  <si>
    <t>в 1,8 р.б.</t>
  </si>
  <si>
    <t>в 6,3 р.б.</t>
  </si>
  <si>
    <t>в 1,8 р.б</t>
  </si>
  <si>
    <t>в 2,8 р.б.</t>
  </si>
  <si>
    <t>в 8,3 р.б.</t>
  </si>
  <si>
    <t>в 7,3 р.б.</t>
  </si>
  <si>
    <t>в 5,6 р.б.</t>
  </si>
  <si>
    <t>в 52,9 р.б.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</si>
</sst>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0.0000"/>
    <numFmt numFmtId="170" formatCode="#,##0.00000"/>
  </numFmts>
  <fonts count="33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rgb="FF0000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167" fontId="14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4" fillId="0" borderId="0" xfId="0" applyNumberFormat="1" applyFont="1"/>
    <xf numFmtId="167" fontId="3" fillId="0" borderId="0" xfId="0" applyNumberFormat="1" applyFont="1"/>
    <xf numFmtId="167" fontId="16" fillId="0" borderId="0" xfId="0" applyNumberFormat="1" applyFont="1" applyFill="1"/>
    <xf numFmtId="167" fontId="16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167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3" fontId="19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11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NumberFormat="1" applyFont="1" applyFill="1" applyBorder="1" applyAlignment="1" applyProtection="1">
      <alignment vertical="top" wrapText="1"/>
    </xf>
    <xf numFmtId="165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167" fontId="13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168" fontId="13" fillId="0" borderId="1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>
      <alignment vertical="top" wrapText="1"/>
    </xf>
    <xf numFmtId="167" fontId="13" fillId="0" borderId="1" xfId="0" applyNumberFormat="1" applyFont="1" applyFill="1" applyBorder="1" applyAlignment="1" applyProtection="1">
      <alignment horizontal="right" vertical="center" wrapText="1"/>
    </xf>
    <xf numFmtId="167" fontId="9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170" fontId="6" fillId="0" borderId="1" xfId="0" applyNumberFormat="1" applyFont="1" applyFill="1" applyBorder="1" applyAlignment="1">
      <alignment horizontal="right" vertical="center"/>
    </xf>
    <xf numFmtId="170" fontId="31" fillId="0" borderId="1" xfId="0" applyNumberFormat="1" applyFont="1" applyFill="1" applyBorder="1" applyAlignment="1">
      <alignment horizontal="right" vertical="center"/>
    </xf>
    <xf numFmtId="2" fontId="31" fillId="0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 applyProtection="1">
      <alignment horizontal="right" vertical="top"/>
      <protection locked="0"/>
    </xf>
    <xf numFmtId="0" fontId="30" fillId="0" borderId="1" xfId="0" applyFont="1" applyFill="1" applyBorder="1" applyAlignment="1">
      <alignment vertical="top" wrapText="1"/>
    </xf>
    <xf numFmtId="167" fontId="17" fillId="0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right" vertical="center"/>
      <protection locked="0"/>
    </xf>
    <xf numFmtId="166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66" fontId="6" fillId="0" borderId="1" xfId="0" applyNumberFormat="1" applyFont="1" applyFill="1" applyBorder="1" applyAlignment="1" applyProtection="1">
      <alignment horizontal="left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67" fontId="17" fillId="0" borderId="1" xfId="0" applyNumberFormat="1" applyFont="1" applyFill="1" applyBorder="1" applyAlignment="1" applyProtection="1">
      <alignment horizontal="right" vertical="center" wrapText="1"/>
    </xf>
    <xf numFmtId="165" fontId="17" fillId="0" borderId="1" xfId="0" applyNumberFormat="1" applyFont="1" applyFill="1" applyBorder="1" applyAlignment="1" applyProtection="1">
      <alignment horizontal="right" vertical="center" wrapText="1"/>
    </xf>
    <xf numFmtId="165" fontId="18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167" fontId="1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7" fontId="11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7" fontId="25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167" fontId="2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 applyProtection="1">
      <alignment horizontal="right"/>
    </xf>
    <xf numFmtId="167" fontId="13" fillId="0" borderId="1" xfId="0" applyNumberFormat="1" applyFont="1" applyFill="1" applyBorder="1" applyAlignment="1">
      <alignment horizontal="right" vertical="center" wrapText="1"/>
    </xf>
    <xf numFmtId="167" fontId="13" fillId="0" borderId="1" xfId="0" applyNumberFormat="1" applyFont="1" applyFill="1" applyBorder="1"/>
    <xf numFmtId="167" fontId="13" fillId="0" borderId="1" xfId="0" applyNumberFormat="1" applyFont="1" applyFill="1" applyBorder="1" applyAlignment="1"/>
    <xf numFmtId="167" fontId="5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horizontal="right" vertical="center"/>
    </xf>
    <xf numFmtId="167" fontId="1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7" fontId="11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/>
    <xf numFmtId="167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7" fontId="24" fillId="0" borderId="0" xfId="0" applyNumberFormat="1" applyFont="1" applyFill="1"/>
    <xf numFmtId="167" fontId="10" fillId="0" borderId="1" xfId="0" applyNumberFormat="1" applyFont="1" applyFill="1" applyBorder="1"/>
    <xf numFmtId="164" fontId="7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right" vertical="center"/>
    </xf>
    <xf numFmtId="0" fontId="26" fillId="0" borderId="1" xfId="0" applyFont="1" applyFill="1" applyBorder="1"/>
    <xf numFmtId="0" fontId="2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165" fontId="7" fillId="0" borderId="1" xfId="0" applyNumberFormat="1" applyFont="1" applyFill="1" applyBorder="1" applyAlignment="1" applyProtection="1">
      <alignment horizontal="right" vertical="center"/>
    </xf>
    <xf numFmtId="167" fontId="13" fillId="0" borderId="3" xfId="0" applyNumberFormat="1" applyFont="1" applyFill="1" applyBorder="1" applyAlignment="1" applyProtection="1">
      <alignment horizontal="right" vertical="top"/>
    </xf>
    <xf numFmtId="167" fontId="13" fillId="0" borderId="3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169" fontId="6" fillId="0" borderId="1" xfId="0" applyNumberFormat="1" applyFont="1" applyFill="1" applyBorder="1" applyAlignment="1" applyProtection="1">
      <alignment horizontal="right" vertical="center" wrapText="1"/>
    </xf>
    <xf numFmtId="169" fontId="13" fillId="0" borderId="1" xfId="0" applyNumberFormat="1" applyFont="1" applyFill="1" applyBorder="1" applyAlignment="1">
      <alignment horizontal="right" vertical="center"/>
    </xf>
    <xf numFmtId="167" fontId="18" fillId="0" borderId="1" xfId="0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/>
    </xf>
    <xf numFmtId="167" fontId="19" fillId="0" borderId="1" xfId="0" applyNumberFormat="1" applyFont="1" applyFill="1" applyBorder="1" applyAlignment="1"/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167" fontId="15" fillId="0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27" fillId="0" borderId="0" xfId="0" applyFont="1" applyFill="1"/>
    <xf numFmtId="1" fontId="6" fillId="0" borderId="1" xfId="0" applyNumberFormat="1" applyFont="1" applyFill="1" applyBorder="1" applyAlignment="1" applyProtection="1">
      <alignment horizontal="right" vertical="center" wrapText="1"/>
    </xf>
    <xf numFmtId="167" fontId="2" fillId="0" borderId="0" xfId="0" applyNumberFormat="1" applyFont="1" applyFill="1"/>
    <xf numFmtId="0" fontId="6" fillId="0" borderId="1" xfId="0" applyFont="1" applyFill="1" applyBorder="1" applyAlignment="1">
      <alignment horizontal="justify" wrapText="1"/>
    </xf>
    <xf numFmtId="0" fontId="27" fillId="0" borderId="0" xfId="0" applyFont="1" applyFill="1" applyAlignment="1">
      <alignment vertical="center" wrapText="1"/>
    </xf>
    <xf numFmtId="167" fontId="13" fillId="0" borderId="0" xfId="0" applyNumberFormat="1" applyFont="1" applyFill="1" applyBorder="1" applyAlignment="1" applyProtection="1">
      <alignment horizontal="right" vertical="center" wrapText="1"/>
    </xf>
    <xf numFmtId="167" fontId="12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83"/>
  <sheetViews>
    <sheetView tabSelected="1" view="pageBreakPreview" topLeftCell="A301" zoomScale="90" zoomScaleNormal="75" zoomScaleSheetLayoutView="90" workbookViewId="0">
      <selection sqref="A1:J334"/>
    </sheetView>
  </sheetViews>
  <sheetFormatPr defaultColWidth="9.140625" defaultRowHeight="18.75"/>
  <cols>
    <col min="1" max="1" width="19.5703125" style="2" customWidth="1"/>
    <col min="2" max="2" width="120.28515625" style="24" customWidth="1"/>
    <col min="3" max="3" width="20.7109375" style="13" customWidth="1"/>
    <col min="4" max="4" width="21.28515625" style="13" customWidth="1"/>
    <col min="5" max="5" width="20.140625" style="9" customWidth="1"/>
    <col min="6" max="6" width="17.5703125" style="15" customWidth="1"/>
    <col min="7" max="7" width="20.5703125" style="10" customWidth="1"/>
    <col min="8" max="8" width="19.5703125" style="8" customWidth="1"/>
    <col min="9" max="9" width="19.85546875" style="11" customWidth="1"/>
    <col min="10" max="10" width="17.42578125" style="27" customWidth="1"/>
    <col min="11" max="11" width="12.140625" style="1" bestFit="1" customWidth="1"/>
    <col min="12" max="12" width="13.5703125" style="1" customWidth="1"/>
    <col min="13" max="13" width="12.7109375" style="1" customWidth="1"/>
    <col min="14" max="16384" width="9.140625" style="1"/>
  </cols>
  <sheetData>
    <row r="1" spans="1:10">
      <c r="B1" s="153"/>
      <c r="C1" s="12"/>
      <c r="D1" s="12"/>
      <c r="E1" s="7"/>
      <c r="F1" s="14"/>
      <c r="G1" s="5"/>
      <c r="H1" s="178"/>
      <c r="I1" s="177"/>
      <c r="J1" s="177"/>
    </row>
    <row r="2" spans="1:10" ht="22.5" customHeight="1">
      <c r="B2" s="153"/>
      <c r="C2" s="12"/>
      <c r="D2" s="12"/>
      <c r="E2" s="7"/>
      <c r="F2" s="14"/>
      <c r="G2" s="5"/>
      <c r="H2" s="179"/>
      <c r="I2" s="179"/>
      <c r="J2" s="177"/>
    </row>
    <row r="3" spans="1:10">
      <c r="B3" s="153"/>
      <c r="C3" s="12"/>
      <c r="D3" s="12"/>
      <c r="E3" s="7"/>
      <c r="F3" s="14"/>
      <c r="G3" s="5"/>
      <c r="H3" s="6"/>
    </row>
    <row r="4" spans="1:10" s="3" customFormat="1" ht="45.75" customHeight="1">
      <c r="A4" s="185" t="s">
        <v>507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3" customFormat="1" ht="28.5" customHeight="1">
      <c r="A5" s="17"/>
      <c r="B5" s="23"/>
      <c r="C5" s="17"/>
      <c r="D5" s="17"/>
      <c r="E5" s="20"/>
      <c r="F5" s="20"/>
      <c r="G5" s="17"/>
      <c r="H5" s="17"/>
      <c r="I5" s="17"/>
      <c r="J5" s="25"/>
    </row>
    <row r="6" spans="1:10" s="3" customFormat="1">
      <c r="A6" s="187" t="s">
        <v>2</v>
      </c>
      <c r="B6" s="187" t="s">
        <v>3</v>
      </c>
      <c r="C6" s="186" t="s">
        <v>0</v>
      </c>
      <c r="D6" s="186"/>
      <c r="E6" s="186"/>
      <c r="F6" s="186"/>
      <c r="G6" s="186" t="s">
        <v>1</v>
      </c>
      <c r="H6" s="186"/>
      <c r="I6" s="186"/>
      <c r="J6" s="186"/>
    </row>
    <row r="7" spans="1:10" s="3" customFormat="1" ht="56.25">
      <c r="A7" s="187"/>
      <c r="B7" s="187"/>
      <c r="C7" s="16" t="s">
        <v>461</v>
      </c>
      <c r="D7" s="16" t="s">
        <v>462</v>
      </c>
      <c r="E7" s="16" t="s">
        <v>31</v>
      </c>
      <c r="F7" s="22" t="s">
        <v>32</v>
      </c>
      <c r="G7" s="16" t="s">
        <v>461</v>
      </c>
      <c r="H7" s="16" t="s">
        <v>462</v>
      </c>
      <c r="I7" s="16" t="s">
        <v>31</v>
      </c>
      <c r="J7" s="22" t="s">
        <v>32</v>
      </c>
    </row>
    <row r="8" spans="1:10" s="3" customFormat="1" ht="15.75">
      <c r="A8" s="18">
        <v>1</v>
      </c>
      <c r="B8" s="18">
        <v>2</v>
      </c>
      <c r="C8" s="19">
        <v>3</v>
      </c>
      <c r="D8" s="19">
        <v>4</v>
      </c>
      <c r="E8" s="28">
        <v>5</v>
      </c>
      <c r="F8" s="21">
        <v>6</v>
      </c>
      <c r="G8" s="19">
        <v>7</v>
      </c>
      <c r="H8" s="19">
        <v>8</v>
      </c>
      <c r="I8" s="19">
        <v>9</v>
      </c>
      <c r="J8" s="21">
        <v>10</v>
      </c>
    </row>
    <row r="9" spans="1:10" s="3" customFormat="1" ht="22.5">
      <c r="A9" s="180" t="s">
        <v>247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s="3" customFormat="1" ht="20.25">
      <c r="A10" s="131">
        <v>10000000</v>
      </c>
      <c r="B10" s="90" t="s">
        <v>319</v>
      </c>
      <c r="C10" s="104">
        <f>C11+C20+C21+C27+C46</f>
        <v>3088537.2849999997</v>
      </c>
      <c r="D10" s="104">
        <f>D11+D20+D21+D27+D46</f>
        <v>3576691.5320000006</v>
      </c>
      <c r="E10" s="59">
        <f t="shared" ref="E10:E76" si="0">SUM(D10-C10)</f>
        <v>488154.24700000091</v>
      </c>
      <c r="F10" s="58">
        <f t="shared" ref="F10:F72" si="1">SUM(D10/C10*100)</f>
        <v>115.80535386024977</v>
      </c>
      <c r="G10" s="104">
        <f>G46+G47</f>
        <v>698.05399999999997</v>
      </c>
      <c r="H10" s="104">
        <f>H46+H47</f>
        <v>915.92600000000004</v>
      </c>
      <c r="I10" s="59">
        <f t="shared" ref="I10:I71" si="2">SUM(H10-G10)</f>
        <v>217.87200000000007</v>
      </c>
      <c r="J10" s="60">
        <f>H10/G10*100</f>
        <v>131.21133895085481</v>
      </c>
    </row>
    <row r="11" spans="1:10" s="3" customFormat="1">
      <c r="A11" s="146">
        <v>11000000</v>
      </c>
      <c r="B11" s="51" t="s">
        <v>320</v>
      </c>
      <c r="C11" s="30">
        <f>C12+C18</f>
        <v>2087055.5969999998</v>
      </c>
      <c r="D11" s="30">
        <f>D12+D18</f>
        <v>2425644.1840000004</v>
      </c>
      <c r="E11" s="31">
        <f t="shared" si="0"/>
        <v>338588.58700000052</v>
      </c>
      <c r="F11" s="32">
        <f t="shared" si="1"/>
        <v>116.22326628417079</v>
      </c>
      <c r="G11" s="30"/>
      <c r="H11" s="30"/>
      <c r="I11" s="59"/>
      <c r="J11" s="60"/>
    </row>
    <row r="12" spans="1:10" s="3" customFormat="1">
      <c r="A12" s="146">
        <v>11010000</v>
      </c>
      <c r="B12" s="51" t="s">
        <v>321</v>
      </c>
      <c r="C12" s="102">
        <f>SUM(C13:C17)</f>
        <v>2084654.0899999999</v>
      </c>
      <c r="D12" s="102">
        <f>SUM(D13:D17)</f>
        <v>2423592.9400000004</v>
      </c>
      <c r="E12" s="31">
        <f t="shared" si="0"/>
        <v>338938.85000000056</v>
      </c>
      <c r="F12" s="32">
        <f t="shared" si="1"/>
        <v>116.25875734616483</v>
      </c>
      <c r="G12" s="30"/>
      <c r="H12" s="30"/>
      <c r="I12" s="59"/>
      <c r="J12" s="60"/>
    </row>
    <row r="13" spans="1:10" s="3" customFormat="1" ht="37.5">
      <c r="A13" s="146">
        <v>11010100</v>
      </c>
      <c r="B13" s="51" t="s">
        <v>322</v>
      </c>
      <c r="C13" s="30">
        <v>1708192.443</v>
      </c>
      <c r="D13" s="30">
        <v>1985369.115</v>
      </c>
      <c r="E13" s="31">
        <f t="shared" si="0"/>
        <v>277176.67200000002</v>
      </c>
      <c r="F13" s="32">
        <f t="shared" si="1"/>
        <v>116.22631414486359</v>
      </c>
      <c r="G13" s="30"/>
      <c r="H13" s="30"/>
      <c r="I13" s="59"/>
      <c r="J13" s="60"/>
    </row>
    <row r="14" spans="1:10" s="3" customFormat="1" ht="56.25">
      <c r="A14" s="157">
        <v>11010200</v>
      </c>
      <c r="B14" s="51" t="s">
        <v>323</v>
      </c>
      <c r="C14" s="30">
        <v>307203.60200000001</v>
      </c>
      <c r="D14" s="30">
        <v>346352.41700000002</v>
      </c>
      <c r="E14" s="31">
        <f t="shared" si="0"/>
        <v>39148.815000000002</v>
      </c>
      <c r="F14" s="32">
        <f t="shared" si="1"/>
        <v>112.74360546071982</v>
      </c>
      <c r="G14" s="30"/>
      <c r="H14" s="30"/>
      <c r="I14" s="59"/>
      <c r="J14" s="60"/>
    </row>
    <row r="15" spans="1:10" s="3" customFormat="1" ht="37.5">
      <c r="A15" s="157">
        <v>11010400</v>
      </c>
      <c r="B15" s="51" t="s">
        <v>324</v>
      </c>
      <c r="C15" s="30">
        <v>41910.826000000001</v>
      </c>
      <c r="D15" s="30">
        <v>53430.231</v>
      </c>
      <c r="E15" s="31">
        <f t="shared" si="0"/>
        <v>11519.404999999999</v>
      </c>
      <c r="F15" s="32">
        <f t="shared" si="1"/>
        <v>127.48551173866151</v>
      </c>
      <c r="G15" s="30"/>
      <c r="H15" s="30"/>
      <c r="I15" s="59"/>
      <c r="J15" s="60"/>
    </row>
    <row r="16" spans="1:10" s="3" customFormat="1" ht="37.5">
      <c r="A16" s="157">
        <v>11010500</v>
      </c>
      <c r="B16" s="51" t="s">
        <v>325</v>
      </c>
      <c r="C16" s="30">
        <v>26744.722000000002</v>
      </c>
      <c r="D16" s="30">
        <v>38441.177000000003</v>
      </c>
      <c r="E16" s="31">
        <f t="shared" si="0"/>
        <v>11696.455000000002</v>
      </c>
      <c r="F16" s="32">
        <f t="shared" si="1"/>
        <v>143.73369444632851</v>
      </c>
      <c r="G16" s="30"/>
      <c r="H16" s="30"/>
      <c r="I16" s="59"/>
      <c r="J16" s="60"/>
    </row>
    <row r="17" spans="1:10" s="3" customFormat="1" ht="37.5">
      <c r="A17" s="157">
        <v>11010900</v>
      </c>
      <c r="B17" s="51" t="s">
        <v>326</v>
      </c>
      <c r="C17" s="30">
        <v>602.49699999999996</v>
      </c>
      <c r="D17" s="30"/>
      <c r="E17" s="31">
        <f t="shared" si="0"/>
        <v>-602.49699999999996</v>
      </c>
      <c r="F17" s="32"/>
      <c r="G17" s="30"/>
      <c r="H17" s="30"/>
      <c r="I17" s="59"/>
      <c r="J17" s="60"/>
    </row>
    <row r="18" spans="1:10" s="3" customFormat="1">
      <c r="A18" s="146">
        <v>11020000</v>
      </c>
      <c r="B18" s="51" t="s">
        <v>327</v>
      </c>
      <c r="C18" s="102">
        <f>C19</f>
        <v>2401.5070000000001</v>
      </c>
      <c r="D18" s="102">
        <f>D19</f>
        <v>2051.2440000000001</v>
      </c>
      <c r="E18" s="31">
        <f t="shared" si="0"/>
        <v>-350.26299999999992</v>
      </c>
      <c r="F18" s="32">
        <f t="shared" si="1"/>
        <v>85.414866581692252</v>
      </c>
      <c r="G18" s="30"/>
      <c r="H18" s="30"/>
      <c r="I18" s="59"/>
      <c r="J18" s="60"/>
    </row>
    <row r="19" spans="1:10" s="3" customFormat="1">
      <c r="A19" s="146">
        <v>11020200</v>
      </c>
      <c r="B19" s="51" t="s">
        <v>328</v>
      </c>
      <c r="C19" s="30">
        <v>2401.5070000000001</v>
      </c>
      <c r="D19" s="30">
        <v>2051.2440000000001</v>
      </c>
      <c r="E19" s="31">
        <f t="shared" si="0"/>
        <v>-350.26299999999992</v>
      </c>
      <c r="F19" s="32">
        <f t="shared" si="1"/>
        <v>85.414866581692252</v>
      </c>
      <c r="G19" s="30"/>
      <c r="H19" s="30"/>
      <c r="I19" s="59"/>
      <c r="J19" s="60"/>
    </row>
    <row r="20" spans="1:10" s="3" customFormat="1">
      <c r="A20" s="158">
        <v>13000000</v>
      </c>
      <c r="B20" s="94" t="s">
        <v>329</v>
      </c>
      <c r="C20" s="96">
        <v>18.876000000000001</v>
      </c>
      <c r="D20" s="96">
        <v>19.79</v>
      </c>
      <c r="E20" s="31">
        <f t="shared" si="0"/>
        <v>0.91399999999999793</v>
      </c>
      <c r="F20" s="32">
        <f t="shared" si="1"/>
        <v>104.84212756940028</v>
      </c>
      <c r="G20" s="30"/>
      <c r="H20" s="30"/>
      <c r="I20" s="59"/>
      <c r="J20" s="60"/>
    </row>
    <row r="21" spans="1:10" s="3" customFormat="1">
      <c r="A21" s="158">
        <v>14000000</v>
      </c>
      <c r="B21" s="51" t="s">
        <v>330</v>
      </c>
      <c r="C21" s="96">
        <f>C22+C24+C26</f>
        <v>215627.18700000001</v>
      </c>
      <c r="D21" s="96">
        <f>D22+D24+D26</f>
        <v>221596.74400000001</v>
      </c>
      <c r="E21" s="31">
        <f t="shared" si="0"/>
        <v>5969.5570000000007</v>
      </c>
      <c r="F21" s="32">
        <f t="shared" si="1"/>
        <v>102.76846212347056</v>
      </c>
      <c r="G21" s="30"/>
      <c r="H21" s="30"/>
      <c r="I21" s="59"/>
      <c r="J21" s="60"/>
    </row>
    <row r="22" spans="1:10" s="3" customFormat="1">
      <c r="A22" s="159" t="s">
        <v>331</v>
      </c>
      <c r="B22" s="51" t="s">
        <v>332</v>
      </c>
      <c r="C22" s="96">
        <f>C23</f>
        <v>22385.092000000001</v>
      </c>
      <c r="D22" s="96">
        <f>D23</f>
        <v>24650.107</v>
      </c>
      <c r="E22" s="31">
        <f t="shared" si="0"/>
        <v>2265.0149999999994</v>
      </c>
      <c r="F22" s="32">
        <f t="shared" si="1"/>
        <v>110.11840826921775</v>
      </c>
      <c r="G22" s="30"/>
      <c r="H22" s="30"/>
      <c r="I22" s="59"/>
      <c r="J22" s="60"/>
    </row>
    <row r="23" spans="1:10" s="3" customFormat="1">
      <c r="A23" s="159" t="s">
        <v>333</v>
      </c>
      <c r="B23" s="51" t="s">
        <v>334</v>
      </c>
      <c r="C23" s="96">
        <v>22385.092000000001</v>
      </c>
      <c r="D23" s="96">
        <v>24650.107</v>
      </c>
      <c r="E23" s="31">
        <f t="shared" si="0"/>
        <v>2265.0149999999994</v>
      </c>
      <c r="F23" s="32">
        <f t="shared" si="1"/>
        <v>110.11840826921775</v>
      </c>
      <c r="G23" s="30"/>
      <c r="H23" s="30"/>
      <c r="I23" s="59"/>
      <c r="J23" s="60"/>
    </row>
    <row r="24" spans="1:10" s="3" customFormat="1">
      <c r="A24" s="159" t="s">
        <v>335</v>
      </c>
      <c r="B24" s="51" t="s">
        <v>336</v>
      </c>
      <c r="C24" s="96">
        <f>C25</f>
        <v>78230.570999999996</v>
      </c>
      <c r="D24" s="96">
        <v>83748.717999999993</v>
      </c>
      <c r="E24" s="31">
        <f t="shared" si="0"/>
        <v>5518.1469999999972</v>
      </c>
      <c r="F24" s="32">
        <f t="shared" si="1"/>
        <v>107.0536964379309</v>
      </c>
      <c r="G24" s="30"/>
      <c r="H24" s="30"/>
      <c r="I24" s="59"/>
      <c r="J24" s="60"/>
    </row>
    <row r="25" spans="1:10" s="3" customFormat="1">
      <c r="A25" s="159" t="s">
        <v>337</v>
      </c>
      <c r="B25" s="51" t="s">
        <v>334</v>
      </c>
      <c r="C25" s="96">
        <v>78230.570999999996</v>
      </c>
      <c r="D25" s="96">
        <v>83748.717999999993</v>
      </c>
      <c r="E25" s="31">
        <f t="shared" si="0"/>
        <v>5518.1469999999972</v>
      </c>
      <c r="F25" s="32">
        <f t="shared" si="1"/>
        <v>107.0536964379309</v>
      </c>
      <c r="G25" s="30"/>
      <c r="H25" s="30"/>
      <c r="I25" s="59"/>
      <c r="J25" s="60"/>
    </row>
    <row r="26" spans="1:10" s="3" customFormat="1">
      <c r="A26" s="146">
        <v>14040000</v>
      </c>
      <c r="B26" s="51" t="s">
        <v>338</v>
      </c>
      <c r="C26" s="30">
        <v>115011.524</v>
      </c>
      <c r="D26" s="30">
        <v>113197.91899999999</v>
      </c>
      <c r="E26" s="31">
        <f t="shared" si="0"/>
        <v>-1813.6050000000105</v>
      </c>
      <c r="F26" s="32">
        <f t="shared" si="1"/>
        <v>98.423110191983881</v>
      </c>
      <c r="G26" s="30"/>
      <c r="H26" s="30"/>
      <c r="I26" s="59"/>
      <c r="J26" s="60"/>
    </row>
    <row r="27" spans="1:10" s="3" customFormat="1" ht="37.5">
      <c r="A27" s="146">
        <v>18000000</v>
      </c>
      <c r="B27" s="51" t="s">
        <v>339</v>
      </c>
      <c r="C27" s="30">
        <f>C28+C39+C42</f>
        <v>785835.625</v>
      </c>
      <c r="D27" s="30">
        <f>D28+D39+D42</f>
        <v>929430.81400000001</v>
      </c>
      <c r="E27" s="31">
        <f t="shared" si="0"/>
        <v>143595.18900000001</v>
      </c>
      <c r="F27" s="32">
        <f t="shared" si="1"/>
        <v>118.27292940556111</v>
      </c>
      <c r="G27" s="30"/>
      <c r="H27" s="30"/>
      <c r="I27" s="59"/>
      <c r="J27" s="60"/>
    </row>
    <row r="28" spans="1:10" s="3" customFormat="1">
      <c r="A28" s="146">
        <v>18010000</v>
      </c>
      <c r="B28" s="51" t="s">
        <v>340</v>
      </c>
      <c r="C28" s="30">
        <f>SUM(C29:C38)</f>
        <v>362734.77899999998</v>
      </c>
      <c r="D28" s="30">
        <f>SUM(D29:D38)</f>
        <v>408657.00700000004</v>
      </c>
      <c r="E28" s="31">
        <f t="shared" si="0"/>
        <v>45922.228000000061</v>
      </c>
      <c r="F28" s="32">
        <f t="shared" si="1"/>
        <v>112.66000137251797</v>
      </c>
      <c r="G28" s="30"/>
      <c r="H28" s="30"/>
      <c r="I28" s="59"/>
      <c r="J28" s="60"/>
    </row>
    <row r="29" spans="1:10" s="3" customFormat="1" ht="37.5">
      <c r="A29" s="146">
        <v>18010100</v>
      </c>
      <c r="B29" s="51" t="s">
        <v>341</v>
      </c>
      <c r="C29" s="30">
        <v>556.29200000000003</v>
      </c>
      <c r="D29" s="30">
        <v>242.28899999999999</v>
      </c>
      <c r="E29" s="31">
        <f t="shared" si="0"/>
        <v>-314.00300000000004</v>
      </c>
      <c r="F29" s="32">
        <f t="shared" si="1"/>
        <v>43.554284440545608</v>
      </c>
      <c r="G29" s="30"/>
      <c r="H29" s="30"/>
      <c r="I29" s="59"/>
      <c r="J29" s="60"/>
    </row>
    <row r="30" spans="1:10" s="3" customFormat="1" ht="37.5">
      <c r="A30" s="133">
        <v>18010200</v>
      </c>
      <c r="B30" s="51" t="s">
        <v>342</v>
      </c>
      <c r="C30" s="30">
        <v>2283.9009999999998</v>
      </c>
      <c r="D30" s="30">
        <v>2683.797</v>
      </c>
      <c r="E30" s="31">
        <f t="shared" si="0"/>
        <v>399.89600000000019</v>
      </c>
      <c r="F30" s="32">
        <f t="shared" si="1"/>
        <v>117.50934037858909</v>
      </c>
      <c r="G30" s="30"/>
      <c r="H30" s="30"/>
      <c r="I30" s="59"/>
      <c r="J30" s="60"/>
    </row>
    <row r="31" spans="1:10" s="3" customFormat="1" ht="37.5">
      <c r="A31" s="146">
        <v>18010300</v>
      </c>
      <c r="B31" s="51" t="s">
        <v>343</v>
      </c>
      <c r="C31" s="30">
        <v>4286.1279999999997</v>
      </c>
      <c r="D31" s="30">
        <v>4877.21</v>
      </c>
      <c r="E31" s="31">
        <f t="shared" si="0"/>
        <v>591.08200000000033</v>
      </c>
      <c r="F31" s="32">
        <f t="shared" si="1"/>
        <v>113.79058208247632</v>
      </c>
      <c r="G31" s="30"/>
      <c r="H31" s="30"/>
      <c r="I31" s="59"/>
      <c r="J31" s="60"/>
    </row>
    <row r="32" spans="1:10" s="3" customFormat="1" ht="37.5">
      <c r="A32" s="146">
        <v>18010400</v>
      </c>
      <c r="B32" s="51" t="s">
        <v>344</v>
      </c>
      <c r="C32" s="30">
        <v>35917.728000000003</v>
      </c>
      <c r="D32" s="30">
        <v>52813.66</v>
      </c>
      <c r="E32" s="31">
        <f t="shared" si="0"/>
        <v>16895.932000000001</v>
      </c>
      <c r="F32" s="32">
        <f t="shared" si="1"/>
        <v>147.04064800535269</v>
      </c>
      <c r="G32" s="30"/>
      <c r="H32" s="30"/>
      <c r="I32" s="59"/>
      <c r="J32" s="60"/>
    </row>
    <row r="33" spans="1:10" s="3" customFormat="1">
      <c r="A33" s="146">
        <v>18010500</v>
      </c>
      <c r="B33" s="51" t="s">
        <v>345</v>
      </c>
      <c r="C33" s="30">
        <v>122026.106</v>
      </c>
      <c r="D33" s="30">
        <v>112073.606</v>
      </c>
      <c r="E33" s="31">
        <f t="shared" si="0"/>
        <v>-9952.5</v>
      </c>
      <c r="F33" s="32">
        <f t="shared" si="1"/>
        <v>91.843958373956468</v>
      </c>
      <c r="G33" s="30"/>
      <c r="H33" s="30"/>
      <c r="I33" s="59"/>
      <c r="J33" s="60"/>
    </row>
    <row r="34" spans="1:10" s="3" customFormat="1">
      <c r="A34" s="146">
        <v>18010600</v>
      </c>
      <c r="B34" s="51" t="s">
        <v>346</v>
      </c>
      <c r="C34" s="30">
        <v>163655.38</v>
      </c>
      <c r="D34" s="103">
        <v>202445.495</v>
      </c>
      <c r="E34" s="31">
        <f t="shared" si="0"/>
        <v>38790.114999999991</v>
      </c>
      <c r="F34" s="32">
        <f t="shared" si="1"/>
        <v>123.70231580532214</v>
      </c>
      <c r="G34" s="30"/>
      <c r="H34" s="30"/>
      <c r="I34" s="59"/>
      <c r="J34" s="60"/>
    </row>
    <row r="35" spans="1:10" s="3" customFormat="1">
      <c r="A35" s="146">
        <v>18010700</v>
      </c>
      <c r="B35" s="51" t="s">
        <v>347</v>
      </c>
      <c r="C35" s="30">
        <v>5862.9040000000005</v>
      </c>
      <c r="D35" s="30">
        <v>5602.8270000000002</v>
      </c>
      <c r="E35" s="31">
        <f t="shared" si="0"/>
        <v>-260.07700000000023</v>
      </c>
      <c r="F35" s="32">
        <f t="shared" si="1"/>
        <v>95.564024244640535</v>
      </c>
      <c r="G35" s="30"/>
      <c r="H35" s="30"/>
      <c r="I35" s="59"/>
      <c r="J35" s="60"/>
    </row>
    <row r="36" spans="1:10" s="3" customFormat="1">
      <c r="A36" s="146">
        <v>18010900</v>
      </c>
      <c r="B36" s="51" t="s">
        <v>348</v>
      </c>
      <c r="C36" s="30">
        <v>25653.41</v>
      </c>
      <c r="D36" s="30">
        <v>26148.814999999999</v>
      </c>
      <c r="E36" s="31">
        <f t="shared" si="0"/>
        <v>495.40499999999884</v>
      </c>
      <c r="F36" s="32">
        <f t="shared" si="1"/>
        <v>101.93114677541895</v>
      </c>
      <c r="G36" s="30"/>
      <c r="H36" s="30"/>
      <c r="I36" s="59"/>
      <c r="J36" s="60"/>
    </row>
    <row r="37" spans="1:10" s="3" customFormat="1">
      <c r="A37" s="146">
        <v>18011000</v>
      </c>
      <c r="B37" s="51" t="s">
        <v>349</v>
      </c>
      <c r="C37" s="30">
        <v>1478.817</v>
      </c>
      <c r="D37" s="30">
        <v>884.92700000000002</v>
      </c>
      <c r="E37" s="31">
        <f t="shared" si="0"/>
        <v>-593.89</v>
      </c>
      <c r="F37" s="32">
        <f t="shared" si="1"/>
        <v>59.840196589571256</v>
      </c>
      <c r="G37" s="30"/>
      <c r="H37" s="30"/>
      <c r="I37" s="59"/>
      <c r="J37" s="60"/>
    </row>
    <row r="38" spans="1:10" s="3" customFormat="1">
      <c r="A38" s="146">
        <v>18011100</v>
      </c>
      <c r="B38" s="51" t="s">
        <v>350</v>
      </c>
      <c r="C38" s="30">
        <v>1014.1130000000001</v>
      </c>
      <c r="D38" s="30">
        <v>884.38099999999997</v>
      </c>
      <c r="E38" s="31">
        <f t="shared" si="0"/>
        <v>-129.73200000000008</v>
      </c>
      <c r="F38" s="32">
        <f t="shared" si="1"/>
        <v>87.207342771466287</v>
      </c>
      <c r="G38" s="30"/>
      <c r="H38" s="30"/>
      <c r="I38" s="59"/>
      <c r="J38" s="60"/>
    </row>
    <row r="39" spans="1:10" s="3" customFormat="1">
      <c r="A39" s="146">
        <v>18030000</v>
      </c>
      <c r="B39" s="51" t="s">
        <v>351</v>
      </c>
      <c r="C39" s="30">
        <f>C40+C41</f>
        <v>1770.6100000000001</v>
      </c>
      <c r="D39" s="30">
        <f>D40+D41</f>
        <v>3238.9120000000003</v>
      </c>
      <c r="E39" s="31">
        <f t="shared" si="0"/>
        <v>1468.3020000000001</v>
      </c>
      <c r="F39" s="32">
        <f t="shared" si="1"/>
        <v>182.92633612144965</v>
      </c>
      <c r="G39" s="30"/>
      <c r="H39" s="30"/>
      <c r="I39" s="59"/>
      <c r="J39" s="60"/>
    </row>
    <row r="40" spans="1:10" s="3" customFormat="1">
      <c r="A40" s="146">
        <v>18030100</v>
      </c>
      <c r="B40" s="51" t="s">
        <v>352</v>
      </c>
      <c r="C40" s="30">
        <v>805.55700000000002</v>
      </c>
      <c r="D40" s="30">
        <v>1703.9760000000001</v>
      </c>
      <c r="E40" s="31">
        <f t="shared" si="0"/>
        <v>898.4190000000001</v>
      </c>
      <c r="F40" s="32" t="s">
        <v>456</v>
      </c>
      <c r="G40" s="30"/>
      <c r="H40" s="30"/>
      <c r="I40" s="59"/>
      <c r="J40" s="60"/>
    </row>
    <row r="41" spans="1:10" s="3" customFormat="1">
      <c r="A41" s="146">
        <v>18030200</v>
      </c>
      <c r="B41" s="51" t="s">
        <v>353</v>
      </c>
      <c r="C41" s="30">
        <v>965.053</v>
      </c>
      <c r="D41" s="30">
        <v>1534.9359999999999</v>
      </c>
      <c r="E41" s="31">
        <f t="shared" si="0"/>
        <v>569.88299999999992</v>
      </c>
      <c r="F41" s="32">
        <f t="shared" si="1"/>
        <v>159.05198989071064</v>
      </c>
      <c r="G41" s="30"/>
      <c r="H41" s="30"/>
      <c r="I41" s="59"/>
      <c r="J41" s="60"/>
    </row>
    <row r="42" spans="1:10" s="3" customFormat="1">
      <c r="A42" s="146">
        <v>18050000</v>
      </c>
      <c r="B42" s="51" t="s">
        <v>354</v>
      </c>
      <c r="C42" s="30">
        <f>C43+C44+C45</f>
        <v>421330.23600000003</v>
      </c>
      <c r="D42" s="30">
        <f>D43+D44+D45</f>
        <v>517534.89500000002</v>
      </c>
      <c r="E42" s="31">
        <f t="shared" si="0"/>
        <v>96204.658999999985</v>
      </c>
      <c r="F42" s="32">
        <f t="shared" si="1"/>
        <v>122.83355211184038</v>
      </c>
      <c r="G42" s="30"/>
      <c r="H42" s="30"/>
      <c r="I42" s="59"/>
      <c r="J42" s="60"/>
    </row>
    <row r="43" spans="1:10" s="3" customFormat="1">
      <c r="A43" s="146">
        <v>18050300</v>
      </c>
      <c r="B43" s="51" t="s">
        <v>355</v>
      </c>
      <c r="C43" s="30">
        <v>81940.346000000005</v>
      </c>
      <c r="D43" s="30">
        <v>95251.288</v>
      </c>
      <c r="E43" s="31">
        <f t="shared" si="0"/>
        <v>13310.941999999995</v>
      </c>
      <c r="F43" s="32">
        <f t="shared" si="1"/>
        <v>116.24467389971724</v>
      </c>
      <c r="G43" s="30"/>
      <c r="H43" s="30"/>
      <c r="I43" s="59"/>
      <c r="J43" s="60"/>
    </row>
    <row r="44" spans="1:10" s="3" customFormat="1">
      <c r="A44" s="146">
        <v>18050400</v>
      </c>
      <c r="B44" s="51" t="s">
        <v>356</v>
      </c>
      <c r="C44" s="30">
        <v>339389.48700000002</v>
      </c>
      <c r="D44" s="30">
        <v>422283.60700000002</v>
      </c>
      <c r="E44" s="31">
        <f t="shared" si="0"/>
        <v>82894.12</v>
      </c>
      <c r="F44" s="32">
        <f t="shared" si="1"/>
        <v>124.42448077361925</v>
      </c>
      <c r="G44" s="30"/>
      <c r="H44" s="30"/>
      <c r="I44" s="59"/>
      <c r="J44" s="60"/>
    </row>
    <row r="45" spans="1:10" s="3" customFormat="1" ht="56.25">
      <c r="A45" s="146">
        <v>18050500</v>
      </c>
      <c r="B45" s="51" t="s">
        <v>357</v>
      </c>
      <c r="C45" s="30">
        <v>0.40300000000000002</v>
      </c>
      <c r="D45" s="30"/>
      <c r="E45" s="31">
        <f t="shared" si="0"/>
        <v>-0.40300000000000002</v>
      </c>
      <c r="F45" s="32"/>
      <c r="G45" s="30"/>
      <c r="H45" s="30"/>
      <c r="I45" s="59"/>
      <c r="J45" s="60"/>
    </row>
    <row r="46" spans="1:10" s="3" customFormat="1">
      <c r="A46" s="146">
        <v>19010000</v>
      </c>
      <c r="B46" s="51" t="s">
        <v>358</v>
      </c>
      <c r="C46" s="155"/>
      <c r="D46" s="30"/>
      <c r="E46" s="31"/>
      <c r="F46" s="32"/>
      <c r="G46" s="30">
        <v>697.75900000000001</v>
      </c>
      <c r="H46" s="30">
        <v>916.221</v>
      </c>
      <c r="I46" s="31">
        <f>SUM(H46-G46)</f>
        <v>218.46199999999999</v>
      </c>
      <c r="J46" s="34">
        <f>H46/G46*100</f>
        <v>131.30909096120581</v>
      </c>
    </row>
    <row r="47" spans="1:10" s="3" customFormat="1">
      <c r="A47" s="146">
        <v>19050000</v>
      </c>
      <c r="B47" s="49" t="s">
        <v>359</v>
      </c>
      <c r="C47" s="30"/>
      <c r="D47" s="30"/>
      <c r="E47" s="31"/>
      <c r="F47" s="32"/>
      <c r="G47" s="30">
        <v>0.29499999999999998</v>
      </c>
      <c r="H47" s="30">
        <v>-0.29499999999999998</v>
      </c>
      <c r="I47" s="59"/>
      <c r="J47" s="60"/>
    </row>
    <row r="48" spans="1:10" s="3" customFormat="1">
      <c r="A48" s="160">
        <v>20000000</v>
      </c>
      <c r="B48" s="161" t="s">
        <v>360</v>
      </c>
      <c r="C48" s="104">
        <f>C49+C58+C69</f>
        <v>40847.951999999997</v>
      </c>
      <c r="D48" s="104">
        <f>D49+D58+D69</f>
        <v>57839.795000000006</v>
      </c>
      <c r="E48" s="59">
        <f t="shared" si="0"/>
        <v>16991.843000000008</v>
      </c>
      <c r="F48" s="58">
        <f t="shared" si="1"/>
        <v>141.59778438830915</v>
      </c>
      <c r="G48" s="104">
        <f>G69+G82</f>
        <v>67128.803</v>
      </c>
      <c r="H48" s="104">
        <f t="shared" ref="H48" si="3">H69+H82</f>
        <v>85391.958999999988</v>
      </c>
      <c r="I48" s="59">
        <f t="shared" si="2"/>
        <v>18263.155999999988</v>
      </c>
      <c r="J48" s="60">
        <f t="shared" ref="J48:J69" si="4">H48/G48*100</f>
        <v>127.20613981452938</v>
      </c>
    </row>
    <row r="49" spans="1:10" s="3" customFormat="1">
      <c r="A49" s="146">
        <v>21000000</v>
      </c>
      <c r="B49" s="51" t="s">
        <v>361</v>
      </c>
      <c r="C49" s="30">
        <f>C50+C51+C57</f>
        <v>3711.194</v>
      </c>
      <c r="D49" s="30">
        <f>D50+D51</f>
        <v>6184.3640000000005</v>
      </c>
      <c r="E49" s="31">
        <f t="shared" si="0"/>
        <v>2473.1700000000005</v>
      </c>
      <c r="F49" s="32">
        <f t="shared" si="1"/>
        <v>166.64081694462755</v>
      </c>
      <c r="G49" s="30"/>
      <c r="H49" s="30"/>
      <c r="I49" s="59"/>
      <c r="J49" s="60"/>
    </row>
    <row r="50" spans="1:10" s="3" customFormat="1" ht="37.5">
      <c r="A50" s="146">
        <v>21010300</v>
      </c>
      <c r="B50" s="162" t="s">
        <v>362</v>
      </c>
      <c r="C50" s="102">
        <v>2.3450000000000002</v>
      </c>
      <c r="D50" s="30"/>
      <c r="E50" s="31">
        <f t="shared" si="0"/>
        <v>-2.3450000000000002</v>
      </c>
      <c r="F50" s="32"/>
      <c r="G50" s="30"/>
      <c r="H50" s="30"/>
      <c r="I50" s="59"/>
      <c r="J50" s="60"/>
    </row>
    <row r="51" spans="1:10" s="3" customFormat="1">
      <c r="A51" s="146">
        <v>21080000</v>
      </c>
      <c r="B51" s="51" t="s">
        <v>363</v>
      </c>
      <c r="C51" s="102">
        <f>C52+C53+C54+C55+C56+C57</f>
        <v>3708.8490000000002</v>
      </c>
      <c r="D51" s="102">
        <f>D52+D53+D54+D55+D56+D57</f>
        <v>6184.3640000000005</v>
      </c>
      <c r="E51" s="31">
        <f t="shared" si="0"/>
        <v>2475.5150000000003</v>
      </c>
      <c r="F51" s="32">
        <f t="shared" si="1"/>
        <v>166.7461792054624</v>
      </c>
      <c r="G51" s="30"/>
      <c r="H51" s="30"/>
      <c r="I51" s="59"/>
      <c r="J51" s="60"/>
    </row>
    <row r="52" spans="1:10" s="3" customFormat="1">
      <c r="A52" s="146">
        <v>21080500</v>
      </c>
      <c r="B52" s="51" t="s">
        <v>363</v>
      </c>
      <c r="C52" s="102">
        <v>-57.673000000000002</v>
      </c>
      <c r="D52" s="30">
        <v>404.03399999999999</v>
      </c>
      <c r="E52" s="31">
        <f t="shared" si="0"/>
        <v>461.70699999999999</v>
      </c>
      <c r="F52" s="32"/>
      <c r="G52" s="30"/>
      <c r="H52" s="30"/>
      <c r="I52" s="59"/>
      <c r="J52" s="60"/>
    </row>
    <row r="53" spans="1:10" s="3" customFormat="1" ht="56.25">
      <c r="A53" s="146">
        <v>21080900</v>
      </c>
      <c r="B53" s="94" t="s">
        <v>364</v>
      </c>
      <c r="C53" s="102">
        <v>-10.715999999999999</v>
      </c>
      <c r="D53" s="103">
        <v>0.1</v>
      </c>
      <c r="E53" s="31">
        <f t="shared" si="0"/>
        <v>10.815999999999999</v>
      </c>
      <c r="F53" s="32"/>
      <c r="G53" s="30"/>
      <c r="H53" s="30"/>
      <c r="I53" s="59"/>
      <c r="J53" s="60"/>
    </row>
    <row r="54" spans="1:10" s="3" customFormat="1">
      <c r="A54" s="146">
        <v>21081100</v>
      </c>
      <c r="B54" s="51" t="s">
        <v>365</v>
      </c>
      <c r="C54" s="102">
        <v>957.05200000000002</v>
      </c>
      <c r="D54" s="103">
        <v>2925.7979999999998</v>
      </c>
      <c r="E54" s="31">
        <f t="shared" si="0"/>
        <v>1968.7459999999996</v>
      </c>
      <c r="F54" s="32" t="s">
        <v>471</v>
      </c>
      <c r="G54" s="30"/>
      <c r="H54" s="30"/>
      <c r="I54" s="59"/>
      <c r="J54" s="60"/>
    </row>
    <row r="55" spans="1:10" s="3" customFormat="1" ht="37.5">
      <c r="A55" s="146">
        <v>21081500</v>
      </c>
      <c r="B55" s="94" t="s">
        <v>366</v>
      </c>
      <c r="C55" s="102">
        <v>1527.0060000000001</v>
      </c>
      <c r="D55" s="30">
        <v>2054.1759999999999</v>
      </c>
      <c r="E55" s="31">
        <f t="shared" si="0"/>
        <v>527.16999999999985</v>
      </c>
      <c r="F55" s="32">
        <f t="shared" si="1"/>
        <v>134.52311254834623</v>
      </c>
      <c r="G55" s="30"/>
      <c r="H55" s="30"/>
      <c r="I55" s="59"/>
      <c r="J55" s="60"/>
    </row>
    <row r="56" spans="1:10" s="3" customFormat="1">
      <c r="A56" s="146">
        <v>21081700</v>
      </c>
      <c r="B56" s="94" t="s">
        <v>367</v>
      </c>
      <c r="C56" s="102">
        <v>1293.18</v>
      </c>
      <c r="D56" s="30">
        <v>730</v>
      </c>
      <c r="E56" s="31">
        <f t="shared" si="0"/>
        <v>-563.18000000000006</v>
      </c>
      <c r="F56" s="32">
        <f t="shared" si="1"/>
        <v>56.44999149383689</v>
      </c>
      <c r="G56" s="30"/>
      <c r="H56" s="30"/>
      <c r="I56" s="59"/>
      <c r="J56" s="60"/>
    </row>
    <row r="57" spans="1:10" s="3" customFormat="1" ht="56.25">
      <c r="A57" s="146">
        <v>21082400</v>
      </c>
      <c r="B57" s="163" t="s">
        <v>444</v>
      </c>
      <c r="C57" s="102"/>
      <c r="D57" s="30">
        <v>70.256</v>
      </c>
      <c r="E57" s="31">
        <f t="shared" si="0"/>
        <v>70.256</v>
      </c>
      <c r="F57" s="32"/>
      <c r="G57" s="30"/>
      <c r="H57" s="30"/>
      <c r="I57" s="59"/>
      <c r="J57" s="60"/>
    </row>
    <row r="58" spans="1:10" s="3" customFormat="1">
      <c r="A58" s="146">
        <v>22000000</v>
      </c>
      <c r="B58" s="51" t="s">
        <v>368</v>
      </c>
      <c r="C58" s="103">
        <f>C59+C64+C65</f>
        <v>28529.82</v>
      </c>
      <c r="D58" s="103">
        <f>D59+D64+D65</f>
        <v>35812.689000000006</v>
      </c>
      <c r="E58" s="31">
        <f t="shared" si="0"/>
        <v>7282.8690000000061</v>
      </c>
      <c r="F58" s="32">
        <f t="shared" si="1"/>
        <v>125.52721678580518</v>
      </c>
      <c r="G58" s="30"/>
      <c r="H58" s="30"/>
      <c r="I58" s="59"/>
      <c r="J58" s="60"/>
    </row>
    <row r="59" spans="1:10" s="3" customFormat="1">
      <c r="A59" s="146">
        <v>22010000</v>
      </c>
      <c r="B59" s="51" t="s">
        <v>369</v>
      </c>
      <c r="C59" s="30">
        <f>C63+C62+C61+C60</f>
        <v>16255.539999999999</v>
      </c>
      <c r="D59" s="30">
        <f>D63+D62+D61+D60</f>
        <v>21949.625</v>
      </c>
      <c r="E59" s="31">
        <f t="shared" si="0"/>
        <v>5694.0850000000009</v>
      </c>
      <c r="F59" s="32">
        <f t="shared" si="1"/>
        <v>135.0285810252997</v>
      </c>
      <c r="G59" s="30"/>
      <c r="H59" s="30"/>
      <c r="I59" s="59"/>
      <c r="J59" s="60"/>
    </row>
    <row r="60" spans="1:10" s="3" customFormat="1" ht="37.5">
      <c r="A60" s="146">
        <v>22010300</v>
      </c>
      <c r="B60" s="94" t="s">
        <v>370</v>
      </c>
      <c r="C60" s="102">
        <v>544.97400000000005</v>
      </c>
      <c r="D60" s="30">
        <v>678.63300000000004</v>
      </c>
      <c r="E60" s="31">
        <f t="shared" si="0"/>
        <v>133.65899999999999</v>
      </c>
      <c r="F60" s="32">
        <f t="shared" si="1"/>
        <v>124.52575719208623</v>
      </c>
      <c r="G60" s="30"/>
      <c r="H60" s="30"/>
      <c r="I60" s="59"/>
      <c r="J60" s="60"/>
    </row>
    <row r="61" spans="1:10" s="3" customFormat="1">
      <c r="A61" s="146">
        <v>22012500</v>
      </c>
      <c r="B61" s="51" t="s">
        <v>371</v>
      </c>
      <c r="C61" s="102">
        <v>15141.864</v>
      </c>
      <c r="D61" s="30">
        <v>20436.227999999999</v>
      </c>
      <c r="E61" s="31">
        <f t="shared" si="0"/>
        <v>5294.3639999999996</v>
      </c>
      <c r="F61" s="32">
        <f t="shared" si="1"/>
        <v>134.96507431317571</v>
      </c>
      <c r="G61" s="30"/>
      <c r="H61" s="30"/>
      <c r="I61" s="59"/>
      <c r="J61" s="60"/>
    </row>
    <row r="62" spans="1:10" s="3" customFormat="1">
      <c r="A62" s="146">
        <v>22012600</v>
      </c>
      <c r="B62" s="94" t="s">
        <v>372</v>
      </c>
      <c r="C62" s="102">
        <v>556.10199999999998</v>
      </c>
      <c r="D62" s="30">
        <v>774.673</v>
      </c>
      <c r="E62" s="31">
        <f t="shared" si="0"/>
        <v>218.57100000000003</v>
      </c>
      <c r="F62" s="32">
        <f t="shared" si="1"/>
        <v>139.30412046710856</v>
      </c>
      <c r="G62" s="30"/>
      <c r="H62" s="30"/>
      <c r="I62" s="59"/>
      <c r="J62" s="60"/>
    </row>
    <row r="63" spans="1:10" s="3" customFormat="1" ht="75">
      <c r="A63" s="146">
        <v>22012900</v>
      </c>
      <c r="B63" s="164" t="s">
        <v>373</v>
      </c>
      <c r="C63" s="102">
        <v>12.6</v>
      </c>
      <c r="D63" s="30">
        <v>60.091000000000001</v>
      </c>
      <c r="E63" s="31">
        <f t="shared" si="0"/>
        <v>47.491</v>
      </c>
      <c r="F63" s="32" t="s">
        <v>503</v>
      </c>
      <c r="G63" s="30"/>
      <c r="H63" s="30"/>
      <c r="I63" s="59"/>
      <c r="J63" s="60"/>
    </row>
    <row r="64" spans="1:10" s="3" customFormat="1" ht="37.5">
      <c r="A64" s="146">
        <v>22080400</v>
      </c>
      <c r="B64" s="51" t="s">
        <v>374</v>
      </c>
      <c r="C64" s="102">
        <v>11746.828</v>
      </c>
      <c r="D64" s="30">
        <v>13228.194</v>
      </c>
      <c r="E64" s="31">
        <f t="shared" si="0"/>
        <v>1481.366</v>
      </c>
      <c r="F64" s="32">
        <f t="shared" si="1"/>
        <v>112.61077458527528</v>
      </c>
      <c r="G64" s="30"/>
      <c r="H64" s="30"/>
      <c r="I64" s="59"/>
      <c r="J64" s="60"/>
    </row>
    <row r="65" spans="1:10" s="3" customFormat="1">
      <c r="A65" s="146">
        <v>22090000</v>
      </c>
      <c r="B65" s="51" t="s">
        <v>375</v>
      </c>
      <c r="C65" s="102">
        <f>C66+C67+C68</f>
        <v>527.452</v>
      </c>
      <c r="D65" s="102">
        <f>D66+D67+D68</f>
        <v>634.87</v>
      </c>
      <c r="E65" s="31">
        <f t="shared" si="0"/>
        <v>107.41800000000001</v>
      </c>
      <c r="F65" s="32">
        <f t="shared" si="1"/>
        <v>120.36545505562593</v>
      </c>
      <c r="G65" s="30"/>
      <c r="H65" s="30"/>
      <c r="I65" s="59"/>
      <c r="J65" s="60"/>
    </row>
    <row r="66" spans="1:10" s="3" customFormat="1" ht="37.5">
      <c r="A66" s="146">
        <v>22090100</v>
      </c>
      <c r="B66" s="51" t="s">
        <v>376</v>
      </c>
      <c r="C66" s="102">
        <v>316.20800000000003</v>
      </c>
      <c r="D66" s="30">
        <v>350.67200000000003</v>
      </c>
      <c r="E66" s="31">
        <f t="shared" si="0"/>
        <v>34.463999999999999</v>
      </c>
      <c r="F66" s="32">
        <f t="shared" si="1"/>
        <v>110.89915498659111</v>
      </c>
      <c r="G66" s="30"/>
      <c r="H66" s="30"/>
      <c r="I66" s="59"/>
      <c r="J66" s="60"/>
    </row>
    <row r="67" spans="1:10" s="3" customFormat="1">
      <c r="A67" s="146">
        <v>22090200</v>
      </c>
      <c r="B67" s="51" t="s">
        <v>377</v>
      </c>
      <c r="C67" s="102">
        <v>11.298999999999999</v>
      </c>
      <c r="D67" s="30">
        <v>4.2000000000000003E-2</v>
      </c>
      <c r="E67" s="31">
        <f t="shared" si="0"/>
        <v>-11.257</v>
      </c>
      <c r="F67" s="32">
        <f t="shared" si="1"/>
        <v>0.37171431100097357</v>
      </c>
      <c r="G67" s="30"/>
      <c r="H67" s="30"/>
      <c r="I67" s="59"/>
      <c r="J67" s="60"/>
    </row>
    <row r="68" spans="1:10" s="3" customFormat="1" ht="37.5">
      <c r="A68" s="146">
        <v>22090400</v>
      </c>
      <c r="B68" s="51" t="s">
        <v>378</v>
      </c>
      <c r="C68" s="102">
        <v>199.94499999999999</v>
      </c>
      <c r="D68" s="103">
        <v>284.15600000000001</v>
      </c>
      <c r="E68" s="31">
        <f t="shared" si="0"/>
        <v>84.211000000000013</v>
      </c>
      <c r="F68" s="32">
        <f t="shared" si="1"/>
        <v>142.11708219760436</v>
      </c>
      <c r="G68" s="30"/>
      <c r="H68" s="30"/>
      <c r="I68" s="59"/>
      <c r="J68" s="60"/>
    </row>
    <row r="69" spans="1:10" s="3" customFormat="1">
      <c r="A69" s="146">
        <v>24000000</v>
      </c>
      <c r="B69" s="51" t="s">
        <v>379</v>
      </c>
      <c r="C69" s="30">
        <f>C70+C71+C80+C81</f>
        <v>8606.9380000000001</v>
      </c>
      <c r="D69" s="30">
        <f>D71+D80+D81</f>
        <v>15842.741999999998</v>
      </c>
      <c r="E69" s="31">
        <f t="shared" si="0"/>
        <v>7235.8039999999983</v>
      </c>
      <c r="F69" s="32">
        <f>SUM(D69/C69*100)</f>
        <v>184.06943328742463</v>
      </c>
      <c r="G69" s="30">
        <f>G71+G80+G81</f>
        <v>8351.3179999999993</v>
      </c>
      <c r="H69" s="30">
        <f>H71+H79+H80+H81</f>
        <v>1975.279</v>
      </c>
      <c r="I69" s="31">
        <f t="shared" si="2"/>
        <v>-6376.0389999999989</v>
      </c>
      <c r="J69" s="34">
        <f t="shared" si="4"/>
        <v>23.65230254673574</v>
      </c>
    </row>
    <row r="70" spans="1:10" s="3" customFormat="1" ht="37.5">
      <c r="A70" s="146">
        <v>24030000</v>
      </c>
      <c r="B70" s="51" t="s">
        <v>495</v>
      </c>
      <c r="C70" s="30">
        <v>2.9220000000000002</v>
      </c>
      <c r="D70" s="30"/>
      <c r="E70" s="31">
        <f t="shared" si="0"/>
        <v>-2.9220000000000002</v>
      </c>
      <c r="F70" s="32"/>
      <c r="G70" s="30"/>
      <c r="H70" s="30"/>
      <c r="I70" s="31"/>
      <c r="J70" s="34"/>
    </row>
    <row r="71" spans="1:10" s="3" customFormat="1">
      <c r="A71" s="146">
        <v>24060000</v>
      </c>
      <c r="B71" s="51" t="s">
        <v>363</v>
      </c>
      <c r="C71" s="30">
        <f>C72+C73+C76+C77+C78</f>
        <v>8604.0159999999996</v>
      </c>
      <c r="D71" s="30">
        <f>D72+D76+D77+D78+D75</f>
        <v>15842.741999999998</v>
      </c>
      <c r="E71" s="31">
        <f t="shared" si="0"/>
        <v>7238.7259999999987</v>
      </c>
      <c r="F71" s="32">
        <f>SUM(D71/C71*100)</f>
        <v>184.13194489642976</v>
      </c>
      <c r="G71" s="30">
        <f>G77</f>
        <v>46.441000000000003</v>
      </c>
      <c r="H71" s="30">
        <f>H74+H77</f>
        <v>1307.8699999999999</v>
      </c>
      <c r="I71" s="31">
        <f t="shared" si="2"/>
        <v>1261.4289999999999</v>
      </c>
      <c r="J71" s="34" t="s">
        <v>505</v>
      </c>
    </row>
    <row r="72" spans="1:10" s="3" customFormat="1">
      <c r="A72" s="146">
        <v>24060300</v>
      </c>
      <c r="B72" s="51" t="s">
        <v>363</v>
      </c>
      <c r="C72" s="102">
        <v>6089.1170000000002</v>
      </c>
      <c r="D72" s="102">
        <v>6379.6549999999997</v>
      </c>
      <c r="E72" s="31">
        <f t="shared" si="0"/>
        <v>290.53799999999956</v>
      </c>
      <c r="F72" s="32">
        <f t="shared" si="1"/>
        <v>104.77143073453834</v>
      </c>
      <c r="G72" s="30"/>
      <c r="H72" s="30"/>
      <c r="I72" s="31"/>
      <c r="J72" s="34"/>
    </row>
    <row r="73" spans="1:10" s="3" customFormat="1">
      <c r="A73" s="146">
        <v>24060600</v>
      </c>
      <c r="B73" s="51" t="s">
        <v>494</v>
      </c>
      <c r="C73" s="102">
        <v>0.34399999999999997</v>
      </c>
      <c r="D73" s="102"/>
      <c r="E73" s="31">
        <f t="shared" si="0"/>
        <v>-0.34399999999999997</v>
      </c>
      <c r="F73" s="32"/>
      <c r="G73" s="30"/>
      <c r="H73" s="30"/>
      <c r="I73" s="31"/>
      <c r="J73" s="34"/>
    </row>
    <row r="74" spans="1:10" s="3" customFormat="1">
      <c r="A74" s="146">
        <v>24061600</v>
      </c>
      <c r="B74" s="51" t="s">
        <v>487</v>
      </c>
      <c r="C74" s="102"/>
      <c r="D74" s="102"/>
      <c r="E74" s="31"/>
      <c r="F74" s="32"/>
      <c r="G74" s="30"/>
      <c r="H74" s="30">
        <v>579.97799999999995</v>
      </c>
      <c r="I74" s="31">
        <f t="shared" ref="I74" si="5">SUM(H74-G74)</f>
        <v>579.97799999999995</v>
      </c>
      <c r="J74" s="34"/>
    </row>
    <row r="75" spans="1:10" s="3" customFormat="1" ht="56.25">
      <c r="A75" s="146">
        <v>24061900</v>
      </c>
      <c r="B75" s="165" t="s">
        <v>482</v>
      </c>
      <c r="C75" s="102"/>
      <c r="D75" s="102">
        <v>214.08799999999999</v>
      </c>
      <c r="E75" s="31">
        <f t="shared" si="0"/>
        <v>214.08799999999999</v>
      </c>
      <c r="F75" s="32"/>
      <c r="G75" s="30"/>
      <c r="H75" s="30"/>
      <c r="I75" s="31"/>
      <c r="J75" s="34"/>
    </row>
    <row r="76" spans="1:10" s="3" customFormat="1" ht="56.25">
      <c r="A76" s="146">
        <v>24062000</v>
      </c>
      <c r="B76" s="166" t="s">
        <v>380</v>
      </c>
      <c r="C76" s="102">
        <v>160.36500000000001</v>
      </c>
      <c r="D76" s="30"/>
      <c r="E76" s="31">
        <f t="shared" si="0"/>
        <v>-160.36500000000001</v>
      </c>
      <c r="F76" s="32"/>
      <c r="G76" s="30"/>
      <c r="H76" s="30"/>
      <c r="I76" s="31"/>
      <c r="J76" s="34"/>
    </row>
    <row r="77" spans="1:10" s="3" customFormat="1" ht="37.5">
      <c r="A77" s="146">
        <v>24062100</v>
      </c>
      <c r="B77" s="51" t="s">
        <v>381</v>
      </c>
      <c r="C77" s="102"/>
      <c r="D77" s="30"/>
      <c r="E77" s="31"/>
      <c r="F77" s="32"/>
      <c r="G77" s="30">
        <v>46.441000000000003</v>
      </c>
      <c r="H77" s="30">
        <v>727.89200000000005</v>
      </c>
      <c r="I77" s="31">
        <f t="shared" ref="I77:I122" si="6">SUM(H77-G77)</f>
        <v>681.45100000000002</v>
      </c>
      <c r="J77" s="34" t="s">
        <v>506</v>
      </c>
    </row>
    <row r="78" spans="1:10" s="3" customFormat="1" ht="112.5">
      <c r="A78" s="146">
        <v>24062200</v>
      </c>
      <c r="B78" s="164" t="s">
        <v>382</v>
      </c>
      <c r="C78" s="102">
        <v>2354.19</v>
      </c>
      <c r="D78" s="30">
        <v>9248.9989999999998</v>
      </c>
      <c r="E78" s="31">
        <f t="shared" ref="E78:E122" si="7">SUM(D78-C78)</f>
        <v>6894.8089999999993</v>
      </c>
      <c r="F78" s="32" t="s">
        <v>464</v>
      </c>
      <c r="G78" s="30"/>
      <c r="H78" s="30"/>
      <c r="I78" s="31"/>
      <c r="J78" s="34"/>
    </row>
    <row r="79" spans="1:10" s="3" customFormat="1" ht="37.5">
      <c r="A79" s="146">
        <v>24110700</v>
      </c>
      <c r="B79" s="51" t="s">
        <v>488</v>
      </c>
      <c r="C79" s="102"/>
      <c r="D79" s="30"/>
      <c r="E79" s="31"/>
      <c r="F79" s="32"/>
      <c r="G79" s="30"/>
      <c r="H79" s="30">
        <v>1.6E-2</v>
      </c>
      <c r="I79" s="31">
        <f t="shared" si="6"/>
        <v>1.6E-2</v>
      </c>
      <c r="J79" s="34"/>
    </row>
    <row r="80" spans="1:10" s="3" customFormat="1" ht="37.5">
      <c r="A80" s="146">
        <v>24110900</v>
      </c>
      <c r="B80" s="51" t="s">
        <v>383</v>
      </c>
      <c r="C80" s="30"/>
      <c r="D80" s="30"/>
      <c r="E80" s="31"/>
      <c r="F80" s="32"/>
      <c r="G80" s="30">
        <v>319.47399999999999</v>
      </c>
      <c r="H80" s="30">
        <v>302.40199999999999</v>
      </c>
      <c r="I80" s="31">
        <f t="shared" si="6"/>
        <v>-17.072000000000003</v>
      </c>
      <c r="J80" s="34">
        <f t="shared" ref="J80:J91" si="8">H80/G80*100</f>
        <v>94.656216155305287</v>
      </c>
    </row>
    <row r="81" spans="1:10" s="3" customFormat="1">
      <c r="A81" s="146">
        <v>24170000</v>
      </c>
      <c r="B81" s="51" t="s">
        <v>384</v>
      </c>
      <c r="C81" s="30"/>
      <c r="D81" s="30"/>
      <c r="E81" s="31"/>
      <c r="F81" s="32"/>
      <c r="G81" s="30">
        <v>7985.4030000000002</v>
      </c>
      <c r="H81" s="30">
        <v>364.99099999999999</v>
      </c>
      <c r="I81" s="31">
        <f t="shared" si="6"/>
        <v>-7620.4120000000003</v>
      </c>
      <c r="J81" s="34">
        <f t="shared" si="8"/>
        <v>4.5707273634154717</v>
      </c>
    </row>
    <row r="82" spans="1:10" s="3" customFormat="1">
      <c r="A82" s="146">
        <v>25000000</v>
      </c>
      <c r="B82" s="51" t="s">
        <v>385</v>
      </c>
      <c r="C82" s="30"/>
      <c r="D82" s="30"/>
      <c r="E82" s="31"/>
      <c r="F82" s="32"/>
      <c r="G82" s="101">
        <v>58777.485000000001</v>
      </c>
      <c r="H82" s="101">
        <v>83416.679999999993</v>
      </c>
      <c r="I82" s="31">
        <f t="shared" si="6"/>
        <v>24639.194999999992</v>
      </c>
      <c r="J82" s="34">
        <f t="shared" si="8"/>
        <v>141.91944415450914</v>
      </c>
    </row>
    <row r="83" spans="1:10" s="3" customFormat="1">
      <c r="A83" s="160">
        <v>30000000</v>
      </c>
      <c r="B83" s="167" t="s">
        <v>386</v>
      </c>
      <c r="C83" s="104">
        <f>C84</f>
        <v>333.48600000000005</v>
      </c>
      <c r="D83" s="104">
        <f>D84</f>
        <v>1779.1010000000001</v>
      </c>
      <c r="E83" s="59">
        <f t="shared" si="7"/>
        <v>1445.615</v>
      </c>
      <c r="F83" s="58" t="s">
        <v>508</v>
      </c>
      <c r="G83" s="104"/>
      <c r="H83" s="104">
        <f>H84+H88</f>
        <v>7458.5119999999997</v>
      </c>
      <c r="I83" s="59">
        <f t="shared" si="6"/>
        <v>7458.5119999999997</v>
      </c>
      <c r="J83" s="60"/>
    </row>
    <row r="84" spans="1:10" s="3" customFormat="1">
      <c r="A84" s="146">
        <v>31000000</v>
      </c>
      <c r="B84" s="51" t="s">
        <v>387</v>
      </c>
      <c r="C84" s="102">
        <f>C85+C86</f>
        <v>333.48600000000005</v>
      </c>
      <c r="D84" s="102">
        <f>D85+D86</f>
        <v>1779.1010000000001</v>
      </c>
      <c r="E84" s="31">
        <f t="shared" si="7"/>
        <v>1445.615</v>
      </c>
      <c r="F84" s="32" t="s">
        <v>508</v>
      </c>
      <c r="G84" s="102"/>
      <c r="H84" s="102">
        <f>H87</f>
        <v>0.65900000000000003</v>
      </c>
      <c r="I84" s="31">
        <f t="shared" si="6"/>
        <v>0.65900000000000003</v>
      </c>
      <c r="J84" s="60"/>
    </row>
    <row r="85" spans="1:10" s="3" customFormat="1" ht="56.25">
      <c r="A85" s="146">
        <v>31010200</v>
      </c>
      <c r="B85" s="51" t="s">
        <v>388</v>
      </c>
      <c r="C85" s="102">
        <v>330.78500000000003</v>
      </c>
      <c r="D85" s="102">
        <v>1753.441</v>
      </c>
      <c r="E85" s="31">
        <f t="shared" si="7"/>
        <v>1422.6559999999999</v>
      </c>
      <c r="F85" s="32" t="s">
        <v>508</v>
      </c>
      <c r="G85" s="102"/>
      <c r="H85" s="102"/>
      <c r="I85" s="31"/>
      <c r="J85" s="60"/>
    </row>
    <row r="86" spans="1:10" s="3" customFormat="1">
      <c r="A86" s="146">
        <v>31020000</v>
      </c>
      <c r="B86" s="51" t="s">
        <v>389</v>
      </c>
      <c r="C86" s="102">
        <v>2.7010000000000001</v>
      </c>
      <c r="D86" s="102">
        <v>25.66</v>
      </c>
      <c r="E86" s="31">
        <f t="shared" si="7"/>
        <v>22.959</v>
      </c>
      <c r="F86" s="32"/>
      <c r="G86" s="102"/>
      <c r="H86" s="102"/>
      <c r="I86" s="31"/>
      <c r="J86" s="60"/>
    </row>
    <row r="87" spans="1:10" s="3" customFormat="1" ht="37.5">
      <c r="A87" s="146">
        <v>31030000</v>
      </c>
      <c r="B87" s="51" t="s">
        <v>390</v>
      </c>
      <c r="C87" s="102"/>
      <c r="D87" s="102"/>
      <c r="E87" s="31"/>
      <c r="F87" s="32"/>
      <c r="G87" s="102"/>
      <c r="H87" s="102">
        <v>0.65900000000000003</v>
      </c>
      <c r="I87" s="31">
        <f t="shared" si="6"/>
        <v>0.65900000000000003</v>
      </c>
      <c r="J87" s="60"/>
    </row>
    <row r="88" spans="1:10" s="3" customFormat="1">
      <c r="A88" s="146">
        <v>33010000</v>
      </c>
      <c r="B88" s="51" t="s">
        <v>391</v>
      </c>
      <c r="C88" s="102"/>
      <c r="D88" s="102"/>
      <c r="E88" s="31"/>
      <c r="F88" s="32"/>
      <c r="G88" s="102"/>
      <c r="H88" s="102">
        <v>7457.8530000000001</v>
      </c>
      <c r="I88" s="59">
        <f t="shared" si="6"/>
        <v>7457.8530000000001</v>
      </c>
      <c r="J88" s="60"/>
    </row>
    <row r="89" spans="1:10" s="3" customFormat="1">
      <c r="A89" s="168">
        <v>50000000</v>
      </c>
      <c r="B89" s="169" t="s">
        <v>392</v>
      </c>
      <c r="C89" s="105"/>
      <c r="D89" s="105"/>
      <c r="E89" s="59"/>
      <c r="F89" s="58"/>
      <c r="G89" s="105">
        <f>G90</f>
        <v>5271.0609999999997</v>
      </c>
      <c r="H89" s="105">
        <v>82.424000000000007</v>
      </c>
      <c r="I89" s="59">
        <f t="shared" si="6"/>
        <v>-5188.6369999999997</v>
      </c>
      <c r="J89" s="60">
        <f t="shared" si="8"/>
        <v>1.5637079517766919</v>
      </c>
    </row>
    <row r="90" spans="1:10" s="3" customFormat="1" ht="37.5">
      <c r="A90" s="146">
        <v>50110000</v>
      </c>
      <c r="B90" s="163" t="s">
        <v>393</v>
      </c>
      <c r="C90" s="102"/>
      <c r="D90" s="102"/>
      <c r="E90" s="31"/>
      <c r="F90" s="32"/>
      <c r="G90" s="102">
        <v>5271.0609999999997</v>
      </c>
      <c r="H90" s="102">
        <v>82.424000000000007</v>
      </c>
      <c r="I90" s="31">
        <f t="shared" si="6"/>
        <v>-5188.6369999999997</v>
      </c>
      <c r="J90" s="60">
        <f t="shared" si="8"/>
        <v>1.5637079517766919</v>
      </c>
    </row>
    <row r="91" spans="1:10" s="3" customFormat="1">
      <c r="A91" s="160"/>
      <c r="B91" s="167" t="s">
        <v>394</v>
      </c>
      <c r="C91" s="104">
        <f>C10+C48+C83</f>
        <v>3129718.7229999998</v>
      </c>
      <c r="D91" s="104">
        <f>D10+D48+D83</f>
        <v>3636310.4280000003</v>
      </c>
      <c r="E91" s="59">
        <f t="shared" si="7"/>
        <v>506591.70500000054</v>
      </c>
      <c r="F91" s="58">
        <f t="shared" ref="F91:F122" si="9">SUM(D91/C91*100)</f>
        <v>116.18649309527744</v>
      </c>
      <c r="G91" s="104">
        <f>G10+G48+G83+G89</f>
        <v>73097.918000000005</v>
      </c>
      <c r="H91" s="104">
        <f>H10+H48+H83+H89</f>
        <v>93848.820999999996</v>
      </c>
      <c r="I91" s="59">
        <f t="shared" si="6"/>
        <v>20750.902999999991</v>
      </c>
      <c r="J91" s="60">
        <f t="shared" si="8"/>
        <v>128.38781673644931</v>
      </c>
    </row>
    <row r="92" spans="1:10" s="3" customFormat="1">
      <c r="A92" s="160">
        <v>40000000</v>
      </c>
      <c r="B92" s="167" t="s">
        <v>395</v>
      </c>
      <c r="C92" s="104">
        <f>C93+C102</f>
        <v>853911.93700000003</v>
      </c>
      <c r="D92" s="104">
        <f>D93+D102</f>
        <v>997266.26</v>
      </c>
      <c r="E92" s="59">
        <f t="shared" si="7"/>
        <v>143354.32299999997</v>
      </c>
      <c r="F92" s="58">
        <f t="shared" si="9"/>
        <v>116.78795163628213</v>
      </c>
      <c r="G92" s="156"/>
      <c r="H92" s="104">
        <f>H93+H102</f>
        <v>378589.63099999999</v>
      </c>
      <c r="I92" s="59">
        <f t="shared" si="6"/>
        <v>378589.63099999999</v>
      </c>
      <c r="J92" s="60"/>
    </row>
    <row r="93" spans="1:10" s="3" customFormat="1">
      <c r="A93" s="158">
        <v>41030000</v>
      </c>
      <c r="B93" s="94" t="s">
        <v>396</v>
      </c>
      <c r="C93" s="30">
        <f>C94+C96+C97+C98+C99</f>
        <v>720143.46299999999</v>
      </c>
      <c r="D93" s="30">
        <f>D94+D95+D96+D97+D98+D99+D100+D101</f>
        <v>902490.52099999995</v>
      </c>
      <c r="E93" s="31">
        <f t="shared" si="7"/>
        <v>182347.05799999996</v>
      </c>
      <c r="F93" s="32">
        <f t="shared" si="9"/>
        <v>125.32093497597991</v>
      </c>
      <c r="G93" s="30"/>
      <c r="H93" s="30">
        <f>H94+H95+H96+H97+H98+H99+H100+H101</f>
        <v>1500</v>
      </c>
      <c r="I93" s="31">
        <f t="shared" si="6"/>
        <v>1500</v>
      </c>
      <c r="J93" s="60"/>
    </row>
    <row r="94" spans="1:10" s="3" customFormat="1" ht="37.5">
      <c r="A94" s="158">
        <v>41032300</v>
      </c>
      <c r="B94" s="170" t="s">
        <v>412</v>
      </c>
      <c r="C94" s="30"/>
      <c r="D94" s="30">
        <v>25000</v>
      </c>
      <c r="E94" s="31">
        <f t="shared" si="7"/>
        <v>25000</v>
      </c>
      <c r="F94" s="32"/>
      <c r="G94" s="30"/>
      <c r="H94" s="104"/>
      <c r="I94" s="59"/>
      <c r="J94" s="60"/>
    </row>
    <row r="95" spans="1:10" s="3" customFormat="1" ht="37.5">
      <c r="A95" s="158">
        <v>41032500</v>
      </c>
      <c r="B95" s="170" t="s">
        <v>483</v>
      </c>
      <c r="C95" s="30"/>
      <c r="D95" s="30">
        <v>24182.720000000001</v>
      </c>
      <c r="E95" s="31">
        <f t="shared" si="7"/>
        <v>24182.720000000001</v>
      </c>
      <c r="F95" s="32"/>
      <c r="G95" s="30"/>
      <c r="H95" s="104"/>
      <c r="I95" s="59"/>
      <c r="J95" s="60"/>
    </row>
    <row r="96" spans="1:10" s="3" customFormat="1" ht="37.5">
      <c r="A96" s="158">
        <v>41032700</v>
      </c>
      <c r="B96" s="163" t="s">
        <v>445</v>
      </c>
      <c r="C96" s="30"/>
      <c r="D96" s="30">
        <v>9247.4269999999997</v>
      </c>
      <c r="E96" s="31">
        <f t="shared" si="7"/>
        <v>9247.4269999999997</v>
      </c>
      <c r="F96" s="32"/>
      <c r="G96" s="30"/>
      <c r="H96" s="104"/>
      <c r="I96" s="59"/>
      <c r="J96" s="60"/>
    </row>
    <row r="97" spans="1:10" s="3" customFormat="1">
      <c r="A97" s="158">
        <v>41033900</v>
      </c>
      <c r="B97" s="170" t="s">
        <v>397</v>
      </c>
      <c r="C97" s="102">
        <v>600233.5</v>
      </c>
      <c r="D97" s="30">
        <v>778515.7</v>
      </c>
      <c r="E97" s="31">
        <f t="shared" si="7"/>
        <v>178282.19999999995</v>
      </c>
      <c r="F97" s="32">
        <f t="shared" si="9"/>
        <v>129.70214091682652</v>
      </c>
      <c r="G97" s="102"/>
      <c r="H97" s="102"/>
      <c r="I97" s="59"/>
      <c r="J97" s="60"/>
    </row>
    <row r="98" spans="1:10" s="3" customFormat="1">
      <c r="A98" s="158">
        <v>41034200</v>
      </c>
      <c r="B98" s="170" t="s">
        <v>398</v>
      </c>
      <c r="C98" s="102">
        <v>96803.817999999999</v>
      </c>
      <c r="D98" s="30"/>
      <c r="E98" s="31">
        <f t="shared" si="7"/>
        <v>-96803.817999999999</v>
      </c>
      <c r="F98" s="32"/>
      <c r="G98" s="102"/>
      <c r="H98" s="102"/>
      <c r="I98" s="59"/>
      <c r="J98" s="60"/>
    </row>
    <row r="99" spans="1:10" s="3" customFormat="1" ht="37.5">
      <c r="A99" s="158">
        <v>41034500</v>
      </c>
      <c r="B99" s="170" t="s">
        <v>413</v>
      </c>
      <c r="C99" s="102">
        <v>23106.145</v>
      </c>
      <c r="D99" s="30">
        <v>58230.565000000002</v>
      </c>
      <c r="E99" s="31">
        <f t="shared" si="7"/>
        <v>35124.42</v>
      </c>
      <c r="F99" s="32" t="s">
        <v>492</v>
      </c>
      <c r="G99" s="102"/>
      <c r="H99" s="102">
        <v>1500</v>
      </c>
      <c r="I99" s="31">
        <f t="shared" si="6"/>
        <v>1500</v>
      </c>
      <c r="J99" s="60"/>
    </row>
    <row r="100" spans="1:10" s="3" customFormat="1" ht="37.5">
      <c r="A100" s="158">
        <v>41034600</v>
      </c>
      <c r="B100" s="170" t="s">
        <v>484</v>
      </c>
      <c r="C100" s="102"/>
      <c r="D100" s="30">
        <v>4377.4009999999998</v>
      </c>
      <c r="E100" s="31">
        <f t="shared" si="7"/>
        <v>4377.4009999999998</v>
      </c>
      <c r="F100" s="32"/>
      <c r="G100" s="102"/>
      <c r="H100" s="102"/>
      <c r="I100" s="59"/>
      <c r="J100" s="60"/>
    </row>
    <row r="101" spans="1:10" s="3" customFormat="1" ht="37.5">
      <c r="A101" s="158">
        <v>41035600</v>
      </c>
      <c r="B101" s="163" t="s">
        <v>446</v>
      </c>
      <c r="C101" s="102"/>
      <c r="D101" s="30">
        <v>2936.7080000000001</v>
      </c>
      <c r="E101" s="31">
        <f t="shared" si="7"/>
        <v>2936.7080000000001</v>
      </c>
      <c r="F101" s="32"/>
      <c r="G101" s="102"/>
      <c r="H101" s="102"/>
      <c r="I101" s="59"/>
      <c r="J101" s="60"/>
    </row>
    <row r="102" spans="1:10" s="3" customFormat="1">
      <c r="A102" s="171">
        <v>41050000</v>
      </c>
      <c r="B102" s="94" t="s">
        <v>399</v>
      </c>
      <c r="C102" s="102">
        <f>SUM(C103:C121)</f>
        <v>133768.47400000002</v>
      </c>
      <c r="D102" s="102">
        <f>SUM(D103:D118)</f>
        <v>94775.739000000001</v>
      </c>
      <c r="E102" s="31">
        <f t="shared" si="7"/>
        <v>-38992.735000000015</v>
      </c>
      <c r="F102" s="32">
        <f t="shared" si="9"/>
        <v>70.850579487062092</v>
      </c>
      <c r="G102" s="102"/>
      <c r="H102" s="102">
        <f>SUM(H103:H118)</f>
        <v>377089.63099999999</v>
      </c>
      <c r="I102" s="31">
        <f t="shared" si="6"/>
        <v>377089.63099999999</v>
      </c>
      <c r="J102" s="60"/>
    </row>
    <row r="103" spans="1:10" s="3" customFormat="1" ht="187.5">
      <c r="A103" s="171">
        <v>41050400</v>
      </c>
      <c r="B103" s="163" t="s">
        <v>459</v>
      </c>
      <c r="C103" s="102">
        <v>2706.4450000000002</v>
      </c>
      <c r="D103" s="102">
        <v>2429.0740000000001</v>
      </c>
      <c r="E103" s="31">
        <f t="shared" si="7"/>
        <v>-277.37100000000009</v>
      </c>
      <c r="F103" s="32">
        <f t="shared" si="9"/>
        <v>89.751463635876576</v>
      </c>
      <c r="G103" s="102"/>
      <c r="H103" s="102"/>
      <c r="I103" s="59"/>
      <c r="J103" s="60"/>
    </row>
    <row r="104" spans="1:10" s="3" customFormat="1" ht="150">
      <c r="A104" s="171">
        <v>41050500</v>
      </c>
      <c r="B104" s="163" t="s">
        <v>485</v>
      </c>
      <c r="C104" s="102"/>
      <c r="D104" s="102">
        <v>1063.509</v>
      </c>
      <c r="E104" s="31">
        <f t="shared" ref="E104" si="10">SUM(D104-C104)</f>
        <v>1063.509</v>
      </c>
      <c r="F104" s="32"/>
      <c r="G104" s="102"/>
      <c r="H104" s="102"/>
      <c r="I104" s="59"/>
      <c r="J104" s="60"/>
    </row>
    <row r="105" spans="1:10" s="3" customFormat="1" ht="225">
      <c r="A105" s="171">
        <v>41050600</v>
      </c>
      <c r="B105" s="163" t="s">
        <v>460</v>
      </c>
      <c r="C105" s="102">
        <v>9954.4770000000008</v>
      </c>
      <c r="D105" s="102">
        <v>20321.348000000002</v>
      </c>
      <c r="E105" s="31">
        <f t="shared" si="7"/>
        <v>10366.871000000001</v>
      </c>
      <c r="F105" s="32" t="s">
        <v>455</v>
      </c>
      <c r="G105" s="102"/>
      <c r="H105" s="102"/>
      <c r="I105" s="59"/>
      <c r="J105" s="60"/>
    </row>
    <row r="106" spans="1:10" s="3" customFormat="1" ht="75">
      <c r="A106" s="171">
        <v>41050900</v>
      </c>
      <c r="B106" s="52" t="s">
        <v>486</v>
      </c>
      <c r="C106" s="102">
        <v>13819.92</v>
      </c>
      <c r="D106" s="102">
        <v>14588.467000000001</v>
      </c>
      <c r="E106" s="31">
        <f t="shared" ref="E106" si="11">SUM(D106-C106)</f>
        <v>768.54700000000048</v>
      </c>
      <c r="F106" s="32">
        <f t="shared" si="9"/>
        <v>105.56115375486979</v>
      </c>
      <c r="G106" s="102"/>
      <c r="H106" s="102"/>
      <c r="I106" s="59"/>
      <c r="J106" s="60"/>
    </row>
    <row r="107" spans="1:10" s="3" customFormat="1" ht="37.5">
      <c r="A107" s="171">
        <v>41051000</v>
      </c>
      <c r="B107" s="52" t="s">
        <v>400</v>
      </c>
      <c r="C107" s="102">
        <v>5228.6790000000001</v>
      </c>
      <c r="D107" s="30">
        <v>10365.566000000001</v>
      </c>
      <c r="E107" s="31">
        <f t="shared" si="7"/>
        <v>5136.8870000000006</v>
      </c>
      <c r="F107" s="32" t="s">
        <v>455</v>
      </c>
      <c r="G107" s="102"/>
      <c r="H107" s="102"/>
      <c r="I107" s="59"/>
      <c r="J107" s="60"/>
    </row>
    <row r="108" spans="1:10" s="3" customFormat="1" ht="37.5">
      <c r="A108" s="171">
        <v>41051100</v>
      </c>
      <c r="B108" s="52" t="s">
        <v>414</v>
      </c>
      <c r="C108" s="102">
        <v>2750.2649999999999</v>
      </c>
      <c r="D108" s="30"/>
      <c r="E108" s="31">
        <f t="shared" si="7"/>
        <v>-2750.2649999999999</v>
      </c>
      <c r="F108" s="32"/>
      <c r="G108" s="102"/>
      <c r="H108" s="102"/>
      <c r="I108" s="59"/>
      <c r="J108" s="60"/>
    </row>
    <row r="109" spans="1:10" s="3" customFormat="1" ht="37.5">
      <c r="A109" s="159" t="s">
        <v>401</v>
      </c>
      <c r="B109" s="166" t="s">
        <v>402</v>
      </c>
      <c r="C109" s="102">
        <v>1791.576</v>
      </c>
      <c r="D109" s="30">
        <v>5429.1909999999998</v>
      </c>
      <c r="E109" s="31">
        <f t="shared" si="7"/>
        <v>3637.6149999999998</v>
      </c>
      <c r="F109" s="32" t="s">
        <v>504</v>
      </c>
      <c r="G109" s="102"/>
      <c r="H109" s="102"/>
      <c r="I109" s="59"/>
      <c r="J109" s="60"/>
    </row>
    <row r="110" spans="1:10" s="3" customFormat="1" ht="37.5">
      <c r="A110" s="159" t="s">
        <v>447</v>
      </c>
      <c r="B110" s="163" t="s">
        <v>449</v>
      </c>
      <c r="C110" s="102">
        <v>11969.852999999999</v>
      </c>
      <c r="D110" s="30">
        <v>6589.5389999999998</v>
      </c>
      <c r="E110" s="31">
        <f t="shared" si="7"/>
        <v>-5380.3139999999994</v>
      </c>
      <c r="F110" s="32">
        <f t="shared" si="9"/>
        <v>55.051127194293869</v>
      </c>
      <c r="G110" s="102"/>
      <c r="H110" s="102"/>
      <c r="I110" s="59"/>
      <c r="J110" s="60"/>
    </row>
    <row r="111" spans="1:10" s="3" customFormat="1" ht="37.5">
      <c r="A111" s="159" t="s">
        <v>403</v>
      </c>
      <c r="B111" s="166" t="s">
        <v>404</v>
      </c>
      <c r="C111" s="102">
        <v>11437.743</v>
      </c>
      <c r="D111" s="30"/>
      <c r="E111" s="31">
        <f t="shared" si="7"/>
        <v>-11437.743</v>
      </c>
      <c r="F111" s="32"/>
      <c r="G111" s="102"/>
      <c r="H111" s="102"/>
      <c r="I111" s="59"/>
      <c r="J111" s="60"/>
    </row>
    <row r="112" spans="1:10" s="3" customFormat="1" ht="37.5">
      <c r="A112" s="159" t="s">
        <v>405</v>
      </c>
      <c r="B112" s="166" t="s">
        <v>406</v>
      </c>
      <c r="C112" s="102">
        <v>425.767</v>
      </c>
      <c r="D112" s="30"/>
      <c r="E112" s="31">
        <f t="shared" si="7"/>
        <v>-425.767</v>
      </c>
      <c r="F112" s="32"/>
      <c r="G112" s="102"/>
      <c r="H112" s="102"/>
      <c r="I112" s="59"/>
      <c r="J112" s="60"/>
    </row>
    <row r="113" spans="1:10" s="3" customFormat="1" ht="56.25">
      <c r="A113" s="159" t="s">
        <v>407</v>
      </c>
      <c r="B113" s="166" t="s">
        <v>415</v>
      </c>
      <c r="C113" s="102"/>
      <c r="D113" s="30">
        <v>3690.8820000000001</v>
      </c>
      <c r="E113" s="31">
        <f t="shared" si="7"/>
        <v>3690.8820000000001</v>
      </c>
      <c r="F113" s="32"/>
      <c r="G113" s="102"/>
      <c r="H113" s="102"/>
      <c r="I113" s="59"/>
      <c r="J113" s="60"/>
    </row>
    <row r="114" spans="1:10" s="3" customFormat="1" ht="75">
      <c r="A114" s="159" t="s">
        <v>454</v>
      </c>
      <c r="B114" s="163" t="s">
        <v>458</v>
      </c>
      <c r="C114" s="102"/>
      <c r="D114" s="30"/>
      <c r="E114" s="31"/>
      <c r="F114" s="32"/>
      <c r="G114" s="102"/>
      <c r="H114" s="102">
        <v>243.40199999999999</v>
      </c>
      <c r="I114" s="31">
        <f t="shared" si="6"/>
        <v>243.40199999999999</v>
      </c>
      <c r="J114" s="60"/>
    </row>
    <row r="115" spans="1:10" s="3" customFormat="1" ht="93.75">
      <c r="A115" s="159" t="s">
        <v>489</v>
      </c>
      <c r="B115" s="163" t="s">
        <v>499</v>
      </c>
      <c r="C115" s="102"/>
      <c r="D115" s="30"/>
      <c r="E115" s="31"/>
      <c r="F115" s="32"/>
      <c r="G115" s="102"/>
      <c r="H115" s="102">
        <v>369346.22899999999</v>
      </c>
      <c r="I115" s="31">
        <f t="shared" si="6"/>
        <v>369346.22899999999</v>
      </c>
      <c r="J115" s="60"/>
    </row>
    <row r="116" spans="1:10" s="3" customFormat="1" ht="37.5">
      <c r="A116" s="159" t="s">
        <v>448</v>
      </c>
      <c r="B116" s="163" t="s">
        <v>450</v>
      </c>
      <c r="C116" s="102">
        <v>18101.882000000001</v>
      </c>
      <c r="D116" s="30"/>
      <c r="E116" s="31">
        <f t="shared" si="7"/>
        <v>-18101.882000000001</v>
      </c>
      <c r="F116" s="32"/>
      <c r="G116" s="102"/>
      <c r="H116" s="102"/>
      <c r="I116" s="59"/>
      <c r="J116" s="60"/>
    </row>
    <row r="117" spans="1:10" s="3" customFormat="1">
      <c r="A117" s="159" t="s">
        <v>408</v>
      </c>
      <c r="B117" s="172" t="s">
        <v>225</v>
      </c>
      <c r="C117" s="102">
        <v>14678.198</v>
      </c>
      <c r="D117" s="102">
        <v>10203.079</v>
      </c>
      <c r="E117" s="31">
        <f t="shared" si="7"/>
        <v>-4475.1190000000006</v>
      </c>
      <c r="F117" s="32">
        <f t="shared" si="9"/>
        <v>69.511795657750355</v>
      </c>
      <c r="G117" s="102"/>
      <c r="H117" s="102"/>
      <c r="I117" s="59"/>
      <c r="J117" s="60"/>
    </row>
    <row r="118" spans="1:10" s="3" customFormat="1" ht="37.5">
      <c r="A118" s="159" t="s">
        <v>409</v>
      </c>
      <c r="B118" s="173" t="s">
        <v>410</v>
      </c>
      <c r="C118" s="102">
        <v>17359.652999999998</v>
      </c>
      <c r="D118" s="102">
        <v>20095.083999999999</v>
      </c>
      <c r="E118" s="31">
        <f t="shared" si="7"/>
        <v>2735.4310000000005</v>
      </c>
      <c r="F118" s="32">
        <f t="shared" si="9"/>
        <v>115.75740598040755</v>
      </c>
      <c r="G118" s="102"/>
      <c r="H118" s="102">
        <v>7500</v>
      </c>
      <c r="I118" s="31">
        <f t="shared" si="6"/>
        <v>7500</v>
      </c>
      <c r="J118" s="60"/>
    </row>
    <row r="119" spans="1:10" s="3" customFormat="1" ht="56.25">
      <c r="A119" s="159" t="s">
        <v>496</v>
      </c>
      <c r="B119" s="174" t="s">
        <v>502</v>
      </c>
      <c r="C119" s="102">
        <v>8375.6839999999993</v>
      </c>
      <c r="D119" s="102"/>
      <c r="E119" s="31">
        <f t="shared" si="7"/>
        <v>-8375.6839999999993</v>
      </c>
      <c r="F119" s="32"/>
      <c r="G119" s="102"/>
      <c r="H119" s="102"/>
      <c r="I119" s="59"/>
      <c r="J119" s="60"/>
    </row>
    <row r="120" spans="1:10" s="3" customFormat="1" ht="75">
      <c r="A120" s="159" t="s">
        <v>497</v>
      </c>
      <c r="B120" s="174" t="s">
        <v>500</v>
      </c>
      <c r="C120" s="102">
        <v>12798.332</v>
      </c>
      <c r="D120" s="102"/>
      <c r="E120" s="31">
        <f t="shared" si="7"/>
        <v>-12798.332</v>
      </c>
      <c r="F120" s="32"/>
      <c r="G120" s="102"/>
      <c r="H120" s="102"/>
      <c r="I120" s="59"/>
      <c r="J120" s="60"/>
    </row>
    <row r="121" spans="1:10" s="3" customFormat="1" ht="75">
      <c r="A121" s="159" t="s">
        <v>498</v>
      </c>
      <c r="B121" s="174" t="s">
        <v>501</v>
      </c>
      <c r="C121" s="102">
        <v>2370</v>
      </c>
      <c r="D121" s="102"/>
      <c r="E121" s="31">
        <f t="shared" si="7"/>
        <v>-2370</v>
      </c>
      <c r="F121" s="32"/>
      <c r="G121" s="102"/>
      <c r="H121" s="102"/>
      <c r="I121" s="59"/>
      <c r="J121" s="60"/>
    </row>
    <row r="122" spans="1:10" s="3" customFormat="1" ht="20.25">
      <c r="A122" s="175"/>
      <c r="B122" s="176" t="s">
        <v>411</v>
      </c>
      <c r="C122" s="104">
        <f>C91+C92</f>
        <v>3983630.6599999997</v>
      </c>
      <c r="D122" s="104">
        <f>D91+D92</f>
        <v>4633576.6880000001</v>
      </c>
      <c r="E122" s="59">
        <f t="shared" si="7"/>
        <v>649946.0280000004</v>
      </c>
      <c r="F122" s="58">
        <f t="shared" si="9"/>
        <v>116.31541885963897</v>
      </c>
      <c r="G122" s="104">
        <f>G91+G92</f>
        <v>73097.918000000005</v>
      </c>
      <c r="H122" s="104">
        <f>H91+H92</f>
        <v>472438.45199999999</v>
      </c>
      <c r="I122" s="59">
        <f t="shared" si="6"/>
        <v>399340.53399999999</v>
      </c>
      <c r="J122" s="60" t="s">
        <v>509</v>
      </c>
    </row>
    <row r="123" spans="1:10" s="3" customFormat="1" ht="22.5">
      <c r="A123" s="182" t="s">
        <v>248</v>
      </c>
      <c r="B123" s="183"/>
      <c r="C123" s="183"/>
      <c r="D123" s="183"/>
      <c r="E123" s="183"/>
      <c r="F123" s="183"/>
      <c r="G123" s="183"/>
      <c r="H123" s="183"/>
      <c r="I123" s="183"/>
      <c r="J123" s="184"/>
    </row>
    <row r="124" spans="1:10" s="3" customFormat="1" ht="20.25">
      <c r="A124" s="35" t="s">
        <v>33</v>
      </c>
      <c r="B124" s="122" t="s">
        <v>4</v>
      </c>
      <c r="C124" s="37">
        <f>SUM(C125:C127)</f>
        <v>345804.46479999996</v>
      </c>
      <c r="D124" s="37">
        <f>SUM(D125:D126)</f>
        <v>361725.84487000003</v>
      </c>
      <c r="E124" s="59">
        <f t="shared" ref="E124" si="12">SUM(D124-C124)</f>
        <v>15921.380070000072</v>
      </c>
      <c r="F124" s="58">
        <f>SUM(D124/C124*100)</f>
        <v>104.60415688363318</v>
      </c>
      <c r="G124" s="38">
        <f>G125</f>
        <v>5015.5209999999997</v>
      </c>
      <c r="H124" s="38">
        <f>H125</f>
        <v>9406.0490000000009</v>
      </c>
      <c r="I124" s="59">
        <f t="shared" ref="I124:I125" si="13">SUM(H124-G124)</f>
        <v>4390.5280000000012</v>
      </c>
      <c r="J124" s="60" t="s">
        <v>318</v>
      </c>
    </row>
    <row r="125" spans="1:10" s="3" customFormat="1">
      <c r="A125" s="40" t="s">
        <v>140</v>
      </c>
      <c r="B125" s="43" t="s">
        <v>5</v>
      </c>
      <c r="C125" s="114">
        <v>327341.82798</v>
      </c>
      <c r="D125" s="114">
        <v>361010.01146000001</v>
      </c>
      <c r="E125" s="31">
        <f>SUM(D125-C125)</f>
        <v>33668.183480000007</v>
      </c>
      <c r="F125" s="32">
        <f t="shared" ref="F125" si="14">SUM(D125/C125*100)</f>
        <v>110.28532885264424</v>
      </c>
      <c r="G125" s="114">
        <v>5015.5209999999997</v>
      </c>
      <c r="H125" s="114">
        <v>9406.0490000000009</v>
      </c>
      <c r="I125" s="31">
        <f t="shared" si="13"/>
        <v>4390.5280000000012</v>
      </c>
      <c r="J125" s="34" t="s">
        <v>318</v>
      </c>
    </row>
    <row r="126" spans="1:10" s="3" customFormat="1">
      <c r="A126" s="40" t="s">
        <v>243</v>
      </c>
      <c r="B126" s="43" t="s">
        <v>244</v>
      </c>
      <c r="C126" s="114">
        <v>360.75482</v>
      </c>
      <c r="D126" s="114">
        <v>715.83340999999996</v>
      </c>
      <c r="E126" s="31">
        <f t="shared" ref="E126" si="15">SUM(D126-C126)</f>
        <v>355.07858999999996</v>
      </c>
      <c r="F126" s="32" t="s">
        <v>455</v>
      </c>
      <c r="G126" s="114"/>
      <c r="H126" s="114"/>
      <c r="I126" s="31"/>
      <c r="J126" s="34"/>
    </row>
    <row r="127" spans="1:10" s="3" customFormat="1" ht="37.5">
      <c r="A127" s="40" t="s">
        <v>490</v>
      </c>
      <c r="B127" s="188" t="s">
        <v>491</v>
      </c>
      <c r="C127" s="96">
        <v>18101.882000000001</v>
      </c>
      <c r="D127" s="114"/>
      <c r="E127" s="31">
        <f t="shared" ref="E127" si="16">SUM(D127-C127)</f>
        <v>-18101.882000000001</v>
      </c>
      <c r="F127" s="32">
        <f>SUM(D127/C127*100)</f>
        <v>0</v>
      </c>
      <c r="G127" s="114"/>
      <c r="H127" s="114"/>
      <c r="I127" s="31"/>
      <c r="J127" s="34"/>
    </row>
    <row r="128" spans="1:10" s="3" customFormat="1" ht="20.25">
      <c r="A128" s="35" t="s">
        <v>34</v>
      </c>
      <c r="B128" s="36" t="s">
        <v>6</v>
      </c>
      <c r="C128" s="38">
        <f>C129+C130+C134+C138+C141+C142+C143+C146+C147+C150+C153+C154+C157+C160+C161</f>
        <v>1582156.1243900005</v>
      </c>
      <c r="D128" s="38">
        <f>D129+D130+D134+D138+D141+D142+D143+D146+D147+D150+D153+D154+D157+D160+D161</f>
        <v>1972772.9391200002</v>
      </c>
      <c r="E128" s="38">
        <f>E129+E130+E134+E138+E141+E142+E143+E146+E147+E150+E153+E154+E157+E160+E161</f>
        <v>390616.81472999993</v>
      </c>
      <c r="F128" s="39">
        <f t="shared" ref="F128:F159" si="17">SUM(D128/C128*100)</f>
        <v>124.68889186777328</v>
      </c>
      <c r="G128" s="38">
        <f>G129+G130+G134+G138+G141+G142+G143+G146+G147+G150+G153+G154+G157+G160+G161</f>
        <v>68333.589189999999</v>
      </c>
      <c r="H128" s="38">
        <f>H129+H130+H134+H138+H141+H142+H143+H146+H147+H150+H153+H154+H157+H160+H161</f>
        <v>75621.255619999996</v>
      </c>
      <c r="I128" s="38">
        <f>I129+I130+I134+I138+I141+I142+I143+I146+I147+I150+I153+I154+I157+I160+I161</f>
        <v>7287.6664299999911</v>
      </c>
      <c r="J128" s="60">
        <f t="shared" ref="J128" si="18">SUM(H128/G128*100)</f>
        <v>110.66483777068524</v>
      </c>
    </row>
    <row r="129" spans="1:10" s="3" customFormat="1">
      <c r="A129" s="40" t="s">
        <v>35</v>
      </c>
      <c r="B129" s="43" t="s">
        <v>259</v>
      </c>
      <c r="C129" s="30">
        <v>444053.12599999999</v>
      </c>
      <c r="D129" s="29">
        <v>562002.44299999997</v>
      </c>
      <c r="E129" s="31">
        <f t="shared" ref="E129:E137" si="19">SUM(D129-C129)</f>
        <v>117949.31699999998</v>
      </c>
      <c r="F129" s="32">
        <f t="shared" si="17"/>
        <v>126.56198326143524</v>
      </c>
      <c r="G129" s="30">
        <v>26888.616000000002</v>
      </c>
      <c r="H129" s="30">
        <v>34825.540999999997</v>
      </c>
      <c r="I129" s="31">
        <f t="shared" ref="I129:I156" si="20">SUM(H129-G129)</f>
        <v>7936.9249999999956</v>
      </c>
      <c r="J129" s="34">
        <f>SUM(H129/G129*100)</f>
        <v>129.51778923838995</v>
      </c>
    </row>
    <row r="130" spans="1:10" s="3" customFormat="1">
      <c r="A130" s="69" t="s">
        <v>36</v>
      </c>
      <c r="B130" s="76" t="s">
        <v>277</v>
      </c>
      <c r="C130" s="71">
        <f>SUM(C131:C133)</f>
        <v>251131.89799999999</v>
      </c>
      <c r="D130" s="68">
        <f>SUM(D131:D133)</f>
        <v>286441.57500000001</v>
      </c>
      <c r="E130" s="82">
        <f t="shared" si="19"/>
        <v>35309.677000000025</v>
      </c>
      <c r="F130" s="32">
        <f t="shared" si="17"/>
        <v>114.06021189709641</v>
      </c>
      <c r="G130" s="68">
        <f>SUM(G131:G133)</f>
        <v>24068.409000000003</v>
      </c>
      <c r="H130" s="68">
        <f>SUM(H131:H133)</f>
        <v>13326.714</v>
      </c>
      <c r="I130" s="82">
        <f t="shared" si="20"/>
        <v>-10741.695000000003</v>
      </c>
      <c r="J130" s="34">
        <f t="shared" ref="J130:J131" si="21">SUM(H130/G130*100)</f>
        <v>55.370149310658626</v>
      </c>
    </row>
    <row r="131" spans="1:10" s="3" customFormat="1">
      <c r="A131" s="40" t="s">
        <v>440</v>
      </c>
      <c r="B131" s="43" t="s">
        <v>278</v>
      </c>
      <c r="C131" s="30">
        <v>234711.68799999999</v>
      </c>
      <c r="D131" s="29">
        <v>266492.092</v>
      </c>
      <c r="E131" s="31">
        <f t="shared" si="19"/>
        <v>31780.40400000001</v>
      </c>
      <c r="F131" s="32">
        <f t="shared" si="17"/>
        <v>113.54018807959831</v>
      </c>
      <c r="G131" s="30">
        <v>22989.557000000001</v>
      </c>
      <c r="H131" s="30">
        <v>12403.919</v>
      </c>
      <c r="I131" s="82">
        <f t="shared" si="20"/>
        <v>-10585.638000000001</v>
      </c>
      <c r="J131" s="34">
        <f t="shared" si="21"/>
        <v>53.954580334018608</v>
      </c>
    </row>
    <row r="132" spans="1:10" s="3" customFormat="1" ht="37.5">
      <c r="A132" s="40" t="s">
        <v>279</v>
      </c>
      <c r="B132" s="43" t="s">
        <v>260</v>
      </c>
      <c r="C132" s="30">
        <v>11035.588</v>
      </c>
      <c r="D132" s="29">
        <v>13971.141</v>
      </c>
      <c r="E132" s="31">
        <f t="shared" si="19"/>
        <v>2935.5529999999999</v>
      </c>
      <c r="F132" s="32">
        <f t="shared" si="17"/>
        <v>126.60078466140637</v>
      </c>
      <c r="G132" s="30">
        <v>211.84800000000001</v>
      </c>
      <c r="H132" s="30">
        <v>30.173999999999999</v>
      </c>
      <c r="I132" s="82">
        <f t="shared" si="20"/>
        <v>-181.67400000000001</v>
      </c>
      <c r="J132" s="34">
        <f>SUM(H132/G132*100)</f>
        <v>14.243230995808315</v>
      </c>
    </row>
    <row r="133" spans="1:10" s="3" customFormat="1">
      <c r="A133" s="40" t="s">
        <v>280</v>
      </c>
      <c r="B133" s="43" t="s">
        <v>281</v>
      </c>
      <c r="C133" s="30">
        <v>5384.6220000000003</v>
      </c>
      <c r="D133" s="29">
        <v>5978.3419999999996</v>
      </c>
      <c r="E133" s="31">
        <f t="shared" si="19"/>
        <v>593.71999999999935</v>
      </c>
      <c r="F133" s="32">
        <f t="shared" si="17"/>
        <v>111.02621502493581</v>
      </c>
      <c r="G133" s="30">
        <v>867.00400000000002</v>
      </c>
      <c r="H133" s="30">
        <v>892.62099999999998</v>
      </c>
      <c r="I133" s="82">
        <f t="shared" si="20"/>
        <v>25.616999999999962</v>
      </c>
      <c r="J133" s="34">
        <f>SUM(H133/G133*100)</f>
        <v>102.95465764863829</v>
      </c>
    </row>
    <row r="134" spans="1:10" s="3" customFormat="1">
      <c r="A134" s="69" t="s">
        <v>37</v>
      </c>
      <c r="B134" s="77" t="s">
        <v>282</v>
      </c>
      <c r="C134" s="71">
        <f>SUM(C135:C137)</f>
        <v>581777.96300000011</v>
      </c>
      <c r="D134" s="68">
        <f>SUM(D135:D137)</f>
        <v>746686.99300000002</v>
      </c>
      <c r="E134" s="82">
        <f t="shared" si="19"/>
        <v>164909.02999999991</v>
      </c>
      <c r="F134" s="32">
        <f t="shared" si="17"/>
        <v>128.34569895869362</v>
      </c>
      <c r="G134" s="71"/>
      <c r="H134" s="68"/>
      <c r="I134" s="82"/>
      <c r="J134" s="83"/>
    </row>
    <row r="135" spans="1:10" s="3" customFormat="1">
      <c r="A135" s="40" t="s">
        <v>283</v>
      </c>
      <c r="B135" s="43" t="s">
        <v>278</v>
      </c>
      <c r="C135" s="30">
        <v>557358.65700000001</v>
      </c>
      <c r="D135" s="29">
        <v>714781.44400000002</v>
      </c>
      <c r="E135" s="31">
        <f t="shared" si="19"/>
        <v>157422.78700000001</v>
      </c>
      <c r="F135" s="32">
        <f t="shared" si="17"/>
        <v>128.24443202287966</v>
      </c>
      <c r="G135" s="30"/>
      <c r="H135" s="30"/>
      <c r="I135" s="82"/>
      <c r="J135" s="34"/>
    </row>
    <row r="136" spans="1:10" s="3" customFormat="1" ht="37.5">
      <c r="A136" s="40" t="s">
        <v>284</v>
      </c>
      <c r="B136" s="43" t="s">
        <v>260</v>
      </c>
      <c r="C136" s="30">
        <v>7219.9080000000004</v>
      </c>
      <c r="D136" s="29">
        <v>9508.5990000000002</v>
      </c>
      <c r="E136" s="31">
        <f t="shared" si="19"/>
        <v>2288.6909999999998</v>
      </c>
      <c r="F136" s="32">
        <f t="shared" si="17"/>
        <v>131.69972525965704</v>
      </c>
      <c r="G136" s="30"/>
      <c r="H136" s="30"/>
      <c r="I136" s="82"/>
      <c r="J136" s="34"/>
    </row>
    <row r="137" spans="1:10" s="3" customFormat="1">
      <c r="A137" s="40" t="s">
        <v>285</v>
      </c>
      <c r="B137" s="78" t="s">
        <v>281</v>
      </c>
      <c r="C137" s="30">
        <v>17199.398000000001</v>
      </c>
      <c r="D137" s="29">
        <v>22396.95</v>
      </c>
      <c r="E137" s="31">
        <f t="shared" si="19"/>
        <v>5197.5519999999997</v>
      </c>
      <c r="F137" s="32">
        <f t="shared" si="17"/>
        <v>130.21938325980943</v>
      </c>
      <c r="G137" s="30"/>
      <c r="H137" s="30"/>
      <c r="I137" s="82"/>
      <c r="J137" s="34"/>
    </row>
    <row r="138" spans="1:10" s="3" customFormat="1" ht="75">
      <c r="A138" s="69" t="s">
        <v>424</v>
      </c>
      <c r="B138" s="77" t="s">
        <v>425</v>
      </c>
      <c r="C138" s="71">
        <f>SUM(C139:C140)</f>
        <v>86.542950000000005</v>
      </c>
      <c r="D138" s="68">
        <f>SUM(D139:D140)</f>
        <v>5392.4959600000002</v>
      </c>
      <c r="E138" s="68">
        <f>SUM(E139:E140)</f>
        <v>5305.9530100000002</v>
      </c>
      <c r="F138" s="32" t="s">
        <v>510</v>
      </c>
      <c r="G138" s="68"/>
      <c r="H138" s="68"/>
      <c r="I138" s="82"/>
      <c r="J138" s="84"/>
    </row>
    <row r="139" spans="1:10" s="3" customFormat="1">
      <c r="A139" s="40" t="s">
        <v>426</v>
      </c>
      <c r="B139" s="43" t="s">
        <v>278</v>
      </c>
      <c r="C139" s="30">
        <v>86.542950000000005</v>
      </c>
      <c r="D139" s="29">
        <v>5384.0459600000004</v>
      </c>
      <c r="E139" s="31">
        <f t="shared" ref="E139:E161" si="22">SUM(D139-C139)</f>
        <v>5297.5030100000004</v>
      </c>
      <c r="F139" s="32" t="s">
        <v>511</v>
      </c>
      <c r="G139" s="30"/>
      <c r="H139" s="30"/>
      <c r="I139" s="82"/>
      <c r="J139" s="34"/>
    </row>
    <row r="140" spans="1:10" s="3" customFormat="1" ht="37.5">
      <c r="A140" s="40" t="s">
        <v>427</v>
      </c>
      <c r="B140" s="43" t="s">
        <v>260</v>
      </c>
      <c r="C140" s="30"/>
      <c r="D140" s="29">
        <v>8.4499999999999993</v>
      </c>
      <c r="E140" s="31">
        <f t="shared" si="22"/>
        <v>8.4499999999999993</v>
      </c>
      <c r="F140" s="32"/>
      <c r="G140" s="30"/>
      <c r="H140" s="30"/>
      <c r="I140" s="82"/>
      <c r="J140" s="34"/>
    </row>
    <row r="141" spans="1:10" s="3" customFormat="1" ht="37.5">
      <c r="A141" s="40" t="s">
        <v>286</v>
      </c>
      <c r="B141" s="43" t="s">
        <v>287</v>
      </c>
      <c r="C141" s="30">
        <v>44098.417999999998</v>
      </c>
      <c r="D141" s="29">
        <v>55188.661999999997</v>
      </c>
      <c r="E141" s="31">
        <f t="shared" si="22"/>
        <v>11090.243999999999</v>
      </c>
      <c r="F141" s="32">
        <f t="shared" si="17"/>
        <v>125.14884774324557</v>
      </c>
      <c r="G141" s="29">
        <v>1249.6500000000001</v>
      </c>
      <c r="H141" s="30">
        <v>151.58600000000001</v>
      </c>
      <c r="I141" s="82">
        <f t="shared" si="20"/>
        <v>-1098.0640000000001</v>
      </c>
      <c r="J141" s="34">
        <f>SUM(H141/G141*100)</f>
        <v>12.130276477413677</v>
      </c>
    </row>
    <row r="142" spans="1:10" s="3" customFormat="1">
      <c r="A142" s="61" t="s">
        <v>272</v>
      </c>
      <c r="B142" s="62" t="s">
        <v>261</v>
      </c>
      <c r="C142" s="30">
        <v>56424.926440000003</v>
      </c>
      <c r="D142" s="29">
        <v>74730.348159999994</v>
      </c>
      <c r="E142" s="31">
        <f t="shared" si="22"/>
        <v>18305.421719999991</v>
      </c>
      <c r="F142" s="32">
        <f t="shared" si="17"/>
        <v>132.4420834459842</v>
      </c>
      <c r="G142" s="30">
        <v>7404.5541899999998</v>
      </c>
      <c r="H142" s="30">
        <v>6138.32762</v>
      </c>
      <c r="I142" s="82">
        <f t="shared" si="20"/>
        <v>-1266.2265699999998</v>
      </c>
      <c r="J142" s="34">
        <f>SUM(H142/G142*100)</f>
        <v>82.899354403941501</v>
      </c>
    </row>
    <row r="143" spans="1:10" s="3" customFormat="1" ht="37.5">
      <c r="A143" s="75" t="s">
        <v>38</v>
      </c>
      <c r="B143" s="79" t="s">
        <v>262</v>
      </c>
      <c r="C143" s="71">
        <f>C144+C145</f>
        <v>147881.45699999999</v>
      </c>
      <c r="D143" s="68">
        <f>SUM(D144:D145)</f>
        <v>175365.68799999999</v>
      </c>
      <c r="E143" s="82">
        <f t="shared" si="22"/>
        <v>27484.231</v>
      </c>
      <c r="F143" s="32">
        <f t="shared" si="17"/>
        <v>118.5853125588288</v>
      </c>
      <c r="G143" s="71">
        <f>G144</f>
        <v>8141.9530000000004</v>
      </c>
      <c r="H143" s="71">
        <f>H144</f>
        <v>7791.0249999999996</v>
      </c>
      <c r="I143" s="82">
        <f t="shared" si="20"/>
        <v>-350.92800000000079</v>
      </c>
      <c r="J143" s="83">
        <f>SUM(H143/G143*100)</f>
        <v>95.689879320109057</v>
      </c>
    </row>
    <row r="144" spans="1:10" s="3" customFormat="1" ht="37.5">
      <c r="A144" s="61" t="s">
        <v>288</v>
      </c>
      <c r="B144" s="85" t="s">
        <v>289</v>
      </c>
      <c r="C144" s="30">
        <v>134458.318</v>
      </c>
      <c r="D144" s="29">
        <v>158324.109</v>
      </c>
      <c r="E144" s="31">
        <f t="shared" si="22"/>
        <v>23865.790999999997</v>
      </c>
      <c r="F144" s="32">
        <f t="shared" si="17"/>
        <v>117.7495831830947</v>
      </c>
      <c r="G144" s="30">
        <v>8141.9530000000004</v>
      </c>
      <c r="H144" s="30">
        <v>7791.0249999999996</v>
      </c>
      <c r="I144" s="82">
        <f t="shared" si="20"/>
        <v>-350.92800000000079</v>
      </c>
      <c r="J144" s="34">
        <f>SUM(H144/G144*100)</f>
        <v>95.689879320109057</v>
      </c>
    </row>
    <row r="145" spans="1:10" s="3" customFormat="1" ht="37.5">
      <c r="A145" s="61" t="s">
        <v>290</v>
      </c>
      <c r="B145" s="85" t="s">
        <v>303</v>
      </c>
      <c r="C145" s="30">
        <v>13423.138999999999</v>
      </c>
      <c r="D145" s="29">
        <v>17041.579000000002</v>
      </c>
      <c r="E145" s="31">
        <f t="shared" si="22"/>
        <v>3618.4400000000023</v>
      </c>
      <c r="F145" s="32">
        <f t="shared" si="17"/>
        <v>126.95673493360982</v>
      </c>
      <c r="G145" s="30"/>
      <c r="H145" s="30"/>
      <c r="I145" s="82"/>
      <c r="J145" s="34"/>
    </row>
    <row r="146" spans="1:10" s="3" customFormat="1">
      <c r="A146" s="40" t="s">
        <v>291</v>
      </c>
      <c r="B146" s="86" t="s">
        <v>292</v>
      </c>
      <c r="C146" s="30">
        <v>4955.5950000000003</v>
      </c>
      <c r="D146" s="29">
        <v>6319.9949999999999</v>
      </c>
      <c r="E146" s="31">
        <f t="shared" si="22"/>
        <v>1364.3999999999996</v>
      </c>
      <c r="F146" s="32">
        <f t="shared" si="17"/>
        <v>127.53251627705653</v>
      </c>
      <c r="G146" s="30">
        <v>17.905000000000001</v>
      </c>
      <c r="H146" s="30">
        <v>15.954000000000001</v>
      </c>
      <c r="I146" s="82">
        <f t="shared" si="20"/>
        <v>-1.9510000000000005</v>
      </c>
      <c r="J146" s="34">
        <f>SUM(H146/G146*100)</f>
        <v>89.103602345713483</v>
      </c>
    </row>
    <row r="147" spans="1:10" s="3" customFormat="1">
      <c r="A147" s="75" t="s">
        <v>293</v>
      </c>
      <c r="B147" s="74" t="s">
        <v>218</v>
      </c>
      <c r="C147" s="71">
        <f>SUM(C148:C149)</f>
        <v>22767.144</v>
      </c>
      <c r="D147" s="68">
        <f>D148+D149</f>
        <v>29079.335999999999</v>
      </c>
      <c r="E147" s="82">
        <f t="shared" si="22"/>
        <v>6312.1919999999991</v>
      </c>
      <c r="F147" s="32">
        <f t="shared" si="17"/>
        <v>127.72500582418243</v>
      </c>
      <c r="G147" s="68">
        <f>G148+G149</f>
        <v>511.89600000000002</v>
      </c>
      <c r="H147" s="71">
        <f>H148+H149</f>
        <v>65.804000000000002</v>
      </c>
      <c r="I147" s="82">
        <f t="shared" si="20"/>
        <v>-446.09199999999998</v>
      </c>
      <c r="J147" s="83">
        <f>SUM(H147/G147*100)</f>
        <v>12.854954912716646</v>
      </c>
    </row>
    <row r="148" spans="1:10" s="3" customFormat="1">
      <c r="A148" s="61" t="s">
        <v>294</v>
      </c>
      <c r="B148" s="73" t="s">
        <v>141</v>
      </c>
      <c r="C148" s="30">
        <v>22352.582999999999</v>
      </c>
      <c r="D148" s="29">
        <v>28444.766</v>
      </c>
      <c r="E148" s="31">
        <f t="shared" si="22"/>
        <v>6092.1830000000009</v>
      </c>
      <c r="F148" s="32">
        <f t="shared" si="17"/>
        <v>127.2549396192825</v>
      </c>
      <c r="G148" s="30">
        <v>511.89600000000002</v>
      </c>
      <c r="H148" s="30">
        <v>65.804000000000002</v>
      </c>
      <c r="I148" s="82">
        <f t="shared" si="20"/>
        <v>-446.09199999999998</v>
      </c>
      <c r="J148" s="34">
        <f>SUM(H148/G148*100)</f>
        <v>12.854954912716646</v>
      </c>
    </row>
    <row r="149" spans="1:10" s="3" customFormat="1">
      <c r="A149" s="61" t="s">
        <v>295</v>
      </c>
      <c r="B149" s="73" t="s">
        <v>142</v>
      </c>
      <c r="C149" s="30">
        <v>414.56099999999998</v>
      </c>
      <c r="D149" s="29">
        <v>634.57000000000005</v>
      </c>
      <c r="E149" s="31">
        <f t="shared" si="22"/>
        <v>220.00900000000007</v>
      </c>
      <c r="F149" s="32" t="s">
        <v>479</v>
      </c>
      <c r="G149" s="30"/>
      <c r="H149" s="30"/>
      <c r="I149" s="82"/>
      <c r="J149" s="34"/>
    </row>
    <row r="150" spans="1:10" s="3" customFormat="1">
      <c r="A150" s="75" t="s">
        <v>113</v>
      </c>
      <c r="B150" s="80" t="s">
        <v>252</v>
      </c>
      <c r="C150" s="71">
        <f>C151+C152</f>
        <v>7292.7970000000005</v>
      </c>
      <c r="D150" s="68">
        <f>SUM(D151:D152)</f>
        <v>11115.322</v>
      </c>
      <c r="E150" s="82">
        <f t="shared" si="22"/>
        <v>3822.5249999999996</v>
      </c>
      <c r="F150" s="32" t="s">
        <v>479</v>
      </c>
      <c r="G150" s="71">
        <f>G151+G152</f>
        <v>50</v>
      </c>
      <c r="H150" s="71"/>
      <c r="I150" s="82">
        <f t="shared" si="20"/>
        <v>-50</v>
      </c>
      <c r="J150" s="83">
        <f>SUM(H150/G150*100)</f>
        <v>0</v>
      </c>
    </row>
    <row r="151" spans="1:10" s="3" customFormat="1">
      <c r="A151" s="61" t="s">
        <v>296</v>
      </c>
      <c r="B151" s="81" t="s">
        <v>297</v>
      </c>
      <c r="C151" s="30">
        <v>2424.2159999999999</v>
      </c>
      <c r="D151" s="29">
        <v>3302.3760000000002</v>
      </c>
      <c r="E151" s="31">
        <f t="shared" si="22"/>
        <v>878.16000000000031</v>
      </c>
      <c r="F151" s="32">
        <f t="shared" si="17"/>
        <v>136.22449484699385</v>
      </c>
      <c r="G151" s="30">
        <v>50</v>
      </c>
      <c r="H151" s="30"/>
      <c r="I151" s="82">
        <f t="shared" si="20"/>
        <v>-50</v>
      </c>
      <c r="J151" s="34">
        <f>SUM(H151/G151*100)</f>
        <v>0</v>
      </c>
    </row>
    <row r="152" spans="1:10" s="3" customFormat="1">
      <c r="A152" s="61" t="s">
        <v>298</v>
      </c>
      <c r="B152" s="81" t="s">
        <v>299</v>
      </c>
      <c r="C152" s="30">
        <v>4868.5810000000001</v>
      </c>
      <c r="D152" s="29">
        <v>7812.9459999999999</v>
      </c>
      <c r="E152" s="31">
        <f t="shared" si="22"/>
        <v>2944.3649999999998</v>
      </c>
      <c r="F152" s="32" t="s">
        <v>480</v>
      </c>
      <c r="G152" s="30"/>
      <c r="H152" s="30"/>
      <c r="I152" s="82"/>
      <c r="J152" s="34"/>
    </row>
    <row r="153" spans="1:10" s="3" customFormat="1">
      <c r="A153" s="40" t="s">
        <v>108</v>
      </c>
      <c r="B153" s="73" t="s">
        <v>300</v>
      </c>
      <c r="C153" s="30">
        <v>4069.0360000000001</v>
      </c>
      <c r="D153" s="29">
        <v>3744.9259999999999</v>
      </c>
      <c r="E153" s="31">
        <f t="shared" si="22"/>
        <v>-324.11000000000013</v>
      </c>
      <c r="F153" s="32">
        <f t="shared" si="17"/>
        <v>92.034722720565753</v>
      </c>
      <c r="G153" s="30">
        <v>0.60599999999999998</v>
      </c>
      <c r="H153" s="30">
        <v>0.45700000000000002</v>
      </c>
      <c r="I153" s="82">
        <f t="shared" si="20"/>
        <v>-0.14899999999999997</v>
      </c>
      <c r="J153" s="34">
        <f t="shared" ref="J153" si="23">SUM(H153/G153*100)</f>
        <v>75.412541254125415</v>
      </c>
    </row>
    <row r="154" spans="1:10" s="3" customFormat="1">
      <c r="A154" s="69" t="s">
        <v>428</v>
      </c>
      <c r="B154" s="70" t="s">
        <v>429</v>
      </c>
      <c r="C154" s="71">
        <f>SUM(C155:C156)</f>
        <v>0</v>
      </c>
      <c r="D154" s="71">
        <f>SUM(D155:D156)</f>
        <v>0</v>
      </c>
      <c r="E154" s="71">
        <f t="shared" ref="E154:J154" si="24">SUM(E155:E156)</f>
        <v>0</v>
      </c>
      <c r="F154" s="32"/>
      <c r="G154" s="71">
        <f t="shared" si="24"/>
        <v>0</v>
      </c>
      <c r="H154" s="71">
        <f t="shared" si="24"/>
        <v>13305.847</v>
      </c>
      <c r="I154" s="82">
        <f t="shared" si="20"/>
        <v>13305.847</v>
      </c>
      <c r="J154" s="72">
        <f t="shared" si="24"/>
        <v>0</v>
      </c>
    </row>
    <row r="155" spans="1:10" s="3" customFormat="1" ht="37.5">
      <c r="A155" s="40" t="s">
        <v>432</v>
      </c>
      <c r="B155" s="73" t="s">
        <v>439</v>
      </c>
      <c r="C155" s="30"/>
      <c r="D155" s="29"/>
      <c r="E155" s="31"/>
      <c r="F155" s="32"/>
      <c r="G155" s="30"/>
      <c r="H155" s="30">
        <v>4058.42</v>
      </c>
      <c r="I155" s="31">
        <f t="shared" si="20"/>
        <v>4058.42</v>
      </c>
      <c r="J155" s="34"/>
    </row>
    <row r="156" spans="1:10" s="3" customFormat="1" ht="37.5">
      <c r="A156" s="40" t="s">
        <v>430</v>
      </c>
      <c r="B156" s="73" t="s">
        <v>431</v>
      </c>
      <c r="C156" s="30"/>
      <c r="D156" s="29"/>
      <c r="E156" s="31"/>
      <c r="F156" s="32"/>
      <c r="G156" s="30"/>
      <c r="H156" s="30">
        <v>9247.4269999999997</v>
      </c>
      <c r="I156" s="31">
        <f t="shared" si="20"/>
        <v>9247.4269999999997</v>
      </c>
      <c r="J156" s="34"/>
    </row>
    <row r="157" spans="1:10" s="3" customFormat="1" ht="37.5">
      <c r="A157" s="69" t="s">
        <v>433</v>
      </c>
      <c r="B157" s="70" t="s">
        <v>434</v>
      </c>
      <c r="C157" s="71">
        <f>SUM(C158:C159)</f>
        <v>15882.815999999999</v>
      </c>
      <c r="D157" s="71">
        <f t="shared" ref="D157:E157" si="25">SUM(D158:D159)</f>
        <v>10963.636999999999</v>
      </c>
      <c r="E157" s="71">
        <f t="shared" si="25"/>
        <v>-4919.1790000000001</v>
      </c>
      <c r="F157" s="32">
        <f t="shared" si="17"/>
        <v>69.028294478762447</v>
      </c>
      <c r="G157" s="71"/>
      <c r="H157" s="71"/>
      <c r="I157" s="82"/>
      <c r="J157" s="72"/>
    </row>
    <row r="158" spans="1:10" s="3" customFormat="1" ht="56.25">
      <c r="A158" s="40" t="s">
        <v>435</v>
      </c>
      <c r="B158" s="73" t="s">
        <v>437</v>
      </c>
      <c r="C158" s="30">
        <v>3912.9630000000002</v>
      </c>
      <c r="D158" s="29">
        <v>4374.098</v>
      </c>
      <c r="E158" s="31">
        <f t="shared" si="22"/>
        <v>461.13499999999976</v>
      </c>
      <c r="F158" s="32">
        <f t="shared" si="17"/>
        <v>111.78480348523611</v>
      </c>
      <c r="G158" s="30"/>
      <c r="H158" s="30"/>
      <c r="I158" s="82"/>
      <c r="J158" s="34"/>
    </row>
    <row r="159" spans="1:10" s="3" customFormat="1" ht="56.25">
      <c r="A159" s="40" t="s">
        <v>436</v>
      </c>
      <c r="B159" s="73" t="s">
        <v>438</v>
      </c>
      <c r="C159" s="30">
        <v>11969.852999999999</v>
      </c>
      <c r="D159" s="29">
        <v>6589.5389999999998</v>
      </c>
      <c r="E159" s="31">
        <f t="shared" si="22"/>
        <v>-5380.3139999999994</v>
      </c>
      <c r="F159" s="32">
        <f t="shared" si="17"/>
        <v>55.051127194293869</v>
      </c>
      <c r="G159" s="30"/>
      <c r="H159" s="30"/>
      <c r="I159" s="82"/>
      <c r="J159" s="34"/>
    </row>
    <row r="160" spans="1:10" s="3" customFormat="1" ht="37.5">
      <c r="A160" s="40" t="s">
        <v>301</v>
      </c>
      <c r="B160" s="73" t="s">
        <v>302</v>
      </c>
      <c r="C160" s="30">
        <v>1209.01</v>
      </c>
      <c r="D160" s="29">
        <v>3135.2959999999998</v>
      </c>
      <c r="E160" s="31">
        <f t="shared" si="22"/>
        <v>1926.2859999999998</v>
      </c>
      <c r="F160" s="32" t="s">
        <v>457</v>
      </c>
      <c r="G160" s="30"/>
      <c r="H160" s="30"/>
      <c r="I160" s="82"/>
      <c r="J160" s="34"/>
    </row>
    <row r="161" spans="1:10" s="3" customFormat="1" ht="37.5">
      <c r="A161" s="40" t="s">
        <v>310</v>
      </c>
      <c r="B161" s="73" t="s">
        <v>311</v>
      </c>
      <c r="C161" s="30">
        <v>525.39499999999998</v>
      </c>
      <c r="D161" s="29">
        <v>2606.2220000000002</v>
      </c>
      <c r="E161" s="31">
        <f t="shared" si="22"/>
        <v>2080.8270000000002</v>
      </c>
      <c r="F161" s="32" t="s">
        <v>481</v>
      </c>
      <c r="G161" s="30"/>
      <c r="H161" s="30"/>
      <c r="I161" s="82"/>
      <c r="J161" s="34"/>
    </row>
    <row r="162" spans="1:10" s="3" customFormat="1" ht="20.25">
      <c r="A162" s="57" t="s">
        <v>39</v>
      </c>
      <c r="B162" s="36" t="s">
        <v>7</v>
      </c>
      <c r="C162" s="37">
        <f>SUM(C163:C166)+C167+C172+C169</f>
        <v>230817.37167999998</v>
      </c>
      <c r="D162" s="37">
        <f>SUM(D163:D166)+D167+D172+D169</f>
        <v>114582.75933</v>
      </c>
      <c r="E162" s="59">
        <f t="shared" ref="E162:E174" si="26">SUM(D162-C162)</f>
        <v>-116234.61234999998</v>
      </c>
      <c r="F162" s="58">
        <f t="shared" ref="F162:F174" si="27">SUM(D162/C162*100)</f>
        <v>49.642173158810145</v>
      </c>
      <c r="G162" s="37">
        <f>G163+G164+G165+G166+G167</f>
        <v>41573.740269999995</v>
      </c>
      <c r="H162" s="37">
        <f>SUM(H163:H167)+H172</f>
        <v>28758.488959999999</v>
      </c>
      <c r="I162" s="59">
        <f t="shared" ref="I162:I163" si="28">SUM(H162-G162)</f>
        <v>-12815.251309999996</v>
      </c>
      <c r="J162" s="60">
        <f t="shared" ref="J162" si="29">SUM(H162/G162*100)</f>
        <v>69.174649125213293</v>
      </c>
    </row>
    <row r="163" spans="1:10" s="3" customFormat="1">
      <c r="A163" s="40" t="s">
        <v>40</v>
      </c>
      <c r="B163" s="43" t="s">
        <v>41</v>
      </c>
      <c r="C163" s="29">
        <v>157026.58846999999</v>
      </c>
      <c r="D163" s="29">
        <v>62252.561379999999</v>
      </c>
      <c r="E163" s="31">
        <f t="shared" si="26"/>
        <v>-94774.027089999989</v>
      </c>
      <c r="F163" s="32">
        <f t="shared" si="27"/>
        <v>39.644599036737901</v>
      </c>
      <c r="G163" s="30">
        <v>35352.497689999997</v>
      </c>
      <c r="H163" s="30">
        <v>19215.584159999999</v>
      </c>
      <c r="I163" s="31">
        <f t="shared" si="28"/>
        <v>-16136.913529999998</v>
      </c>
      <c r="J163" s="34">
        <f>SUM(H163/G163*100)</f>
        <v>54.354247692760403</v>
      </c>
    </row>
    <row r="164" spans="1:10" s="3" customFormat="1">
      <c r="A164" s="40" t="s">
        <v>114</v>
      </c>
      <c r="B164" s="49" t="s">
        <v>143</v>
      </c>
      <c r="C164" s="29">
        <v>25366.978439999999</v>
      </c>
      <c r="D164" s="29">
        <v>12782.3431</v>
      </c>
      <c r="E164" s="31">
        <f t="shared" si="26"/>
        <v>-12584.635339999999</v>
      </c>
      <c r="F164" s="32">
        <f t="shared" si="27"/>
        <v>50.389695131542048</v>
      </c>
      <c r="G164" s="30">
        <v>4981.8201099999997</v>
      </c>
      <c r="H164" s="30">
        <v>9042.9050000000007</v>
      </c>
      <c r="I164" s="31">
        <f t="shared" ref="I164" si="30">SUM(H164-G164)</f>
        <v>4061.084890000001</v>
      </c>
      <c r="J164" s="32" t="s">
        <v>512</v>
      </c>
    </row>
    <row r="165" spans="1:10" s="3" customFormat="1">
      <c r="A165" s="40" t="s">
        <v>115</v>
      </c>
      <c r="B165" s="63" t="s">
        <v>231</v>
      </c>
      <c r="C165" s="29">
        <v>3411.63661</v>
      </c>
      <c r="D165" s="29">
        <v>514.52603999999997</v>
      </c>
      <c r="E165" s="31">
        <f t="shared" si="26"/>
        <v>-2897.1105699999998</v>
      </c>
      <c r="F165" s="32">
        <f t="shared" si="27"/>
        <v>15.081501895361594</v>
      </c>
      <c r="G165" s="30">
        <v>105</v>
      </c>
      <c r="H165" s="30"/>
      <c r="I165" s="31"/>
      <c r="J165" s="34"/>
    </row>
    <row r="166" spans="1:10" s="3" customFormat="1">
      <c r="A166" s="40" t="s">
        <v>116</v>
      </c>
      <c r="B166" s="63" t="s">
        <v>144</v>
      </c>
      <c r="C166" s="29">
        <v>5008.9728299999997</v>
      </c>
      <c r="D166" s="29">
        <v>2353.1794100000002</v>
      </c>
      <c r="E166" s="31">
        <f t="shared" si="26"/>
        <v>-2655.7934199999995</v>
      </c>
      <c r="F166" s="32">
        <f t="shared" si="27"/>
        <v>46.979280780007755</v>
      </c>
      <c r="G166" s="30">
        <v>79.295000000000002</v>
      </c>
      <c r="H166" s="30">
        <v>499.99979999999999</v>
      </c>
      <c r="I166" s="31">
        <f t="shared" ref="I166" si="31">SUM(H166-G166)</f>
        <v>420.70479999999998</v>
      </c>
      <c r="J166" s="32" t="s">
        <v>513</v>
      </c>
    </row>
    <row r="167" spans="1:10" s="3" customFormat="1">
      <c r="A167" s="40" t="s">
        <v>117</v>
      </c>
      <c r="B167" s="63" t="s">
        <v>232</v>
      </c>
      <c r="C167" s="29">
        <f>C168</f>
        <v>18010.319019999999</v>
      </c>
      <c r="D167" s="29">
        <f>D168</f>
        <v>20246.143820000001</v>
      </c>
      <c r="E167" s="31">
        <f t="shared" si="26"/>
        <v>2235.8248000000021</v>
      </c>
      <c r="F167" s="32">
        <f t="shared" si="27"/>
        <v>112.41413212901546</v>
      </c>
      <c r="G167" s="30">
        <f>G168</f>
        <v>1055.1274699999999</v>
      </c>
      <c r="H167" s="30"/>
      <c r="I167" s="31"/>
      <c r="J167" s="34"/>
    </row>
    <row r="168" spans="1:10" s="3" customFormat="1" ht="37.5">
      <c r="A168" s="40" t="s">
        <v>118</v>
      </c>
      <c r="B168" s="63" t="s">
        <v>145</v>
      </c>
      <c r="C168" s="29">
        <v>18010.319019999999</v>
      </c>
      <c r="D168" s="29">
        <v>20246.143820000001</v>
      </c>
      <c r="E168" s="31">
        <f t="shared" si="26"/>
        <v>2235.8248000000021</v>
      </c>
      <c r="F168" s="32">
        <f t="shared" si="27"/>
        <v>112.41413212901546</v>
      </c>
      <c r="G168" s="30">
        <v>1055.1274699999999</v>
      </c>
      <c r="H168" s="30"/>
      <c r="I168" s="31"/>
      <c r="J168" s="34"/>
    </row>
    <row r="169" spans="1:10" s="3" customFormat="1">
      <c r="A169" s="40" t="s">
        <v>42</v>
      </c>
      <c r="B169" s="64" t="s">
        <v>217</v>
      </c>
      <c r="C169" s="29">
        <f>C170</f>
        <v>19854.393899999999</v>
      </c>
      <c r="D169" s="29">
        <f>SUM(D170:D171)</f>
        <v>15437.98351</v>
      </c>
      <c r="E169" s="31">
        <f t="shared" si="26"/>
        <v>-4416.4103899999991</v>
      </c>
      <c r="F169" s="32">
        <f t="shared" si="27"/>
        <v>77.756004981849387</v>
      </c>
      <c r="G169" s="65"/>
      <c r="H169" s="65"/>
      <c r="I169" s="31"/>
      <c r="J169" s="34"/>
    </row>
    <row r="170" spans="1:10" s="3" customFormat="1">
      <c r="A170" s="40" t="s">
        <v>119</v>
      </c>
      <c r="B170" s="63" t="s">
        <v>146</v>
      </c>
      <c r="C170" s="29">
        <v>19854.393899999999</v>
      </c>
      <c r="D170" s="29">
        <v>15437.98351</v>
      </c>
      <c r="E170" s="31">
        <f t="shared" si="26"/>
        <v>-4416.4103899999991</v>
      </c>
      <c r="F170" s="32">
        <f t="shared" si="27"/>
        <v>77.756004981849387</v>
      </c>
      <c r="G170" s="65"/>
      <c r="H170" s="65"/>
      <c r="I170" s="31"/>
      <c r="J170" s="34"/>
    </row>
    <row r="171" spans="1:10" s="3" customFormat="1">
      <c r="A171" s="40" t="s">
        <v>120</v>
      </c>
      <c r="B171" s="63" t="s">
        <v>147</v>
      </c>
      <c r="C171" s="29"/>
      <c r="D171" s="29"/>
      <c r="E171" s="31"/>
      <c r="F171" s="32"/>
      <c r="G171" s="65"/>
      <c r="H171" s="65"/>
      <c r="I171" s="31"/>
      <c r="J171" s="34"/>
    </row>
    <row r="172" spans="1:10" s="3" customFormat="1">
      <c r="A172" s="40" t="s">
        <v>121</v>
      </c>
      <c r="B172" s="63" t="s">
        <v>148</v>
      </c>
      <c r="C172" s="29">
        <f>C173+C174</f>
        <v>2138.4824100000001</v>
      </c>
      <c r="D172" s="29">
        <f>SUM(D173:D174)</f>
        <v>996.02206999999999</v>
      </c>
      <c r="E172" s="31">
        <f t="shared" si="26"/>
        <v>-1142.4603400000001</v>
      </c>
      <c r="F172" s="32">
        <f t="shared" si="27"/>
        <v>46.576117032451997</v>
      </c>
      <c r="G172" s="65"/>
      <c r="H172" s="65"/>
      <c r="I172" s="31"/>
      <c r="J172" s="34"/>
    </row>
    <row r="173" spans="1:10" s="3" customFormat="1">
      <c r="A173" s="40" t="s">
        <v>122</v>
      </c>
      <c r="B173" s="63" t="s">
        <v>149</v>
      </c>
      <c r="C173" s="29">
        <v>1040.1103000000001</v>
      </c>
      <c r="D173" s="29">
        <v>0</v>
      </c>
      <c r="E173" s="31">
        <f t="shared" si="26"/>
        <v>-1040.1103000000001</v>
      </c>
      <c r="F173" s="32">
        <f t="shared" si="27"/>
        <v>0</v>
      </c>
      <c r="G173" s="65"/>
      <c r="H173" s="65"/>
      <c r="I173" s="31"/>
      <c r="J173" s="34"/>
    </row>
    <row r="174" spans="1:10" s="3" customFormat="1">
      <c r="A174" s="40" t="s">
        <v>123</v>
      </c>
      <c r="B174" s="63" t="s">
        <v>150</v>
      </c>
      <c r="C174" s="29">
        <v>1098.37211</v>
      </c>
      <c r="D174" s="29">
        <v>996.02206999999999</v>
      </c>
      <c r="E174" s="31">
        <f t="shared" si="26"/>
        <v>-102.35004000000004</v>
      </c>
      <c r="F174" s="32">
        <f t="shared" si="27"/>
        <v>90.681660698759003</v>
      </c>
      <c r="G174" s="65"/>
      <c r="H174" s="65"/>
      <c r="I174" s="31"/>
      <c r="J174" s="34"/>
    </row>
    <row r="175" spans="1:10" s="3" customFormat="1">
      <c r="A175" s="40"/>
      <c r="B175" s="67"/>
      <c r="C175" s="29"/>
      <c r="D175" s="29"/>
      <c r="E175" s="31"/>
      <c r="F175" s="32"/>
      <c r="G175" s="65"/>
      <c r="H175" s="66"/>
      <c r="I175" s="31"/>
      <c r="J175" s="34"/>
    </row>
    <row r="176" spans="1:10" s="3" customFormat="1" ht="20.25">
      <c r="A176" s="35" t="s">
        <v>43</v>
      </c>
      <c r="B176" s="36" t="s">
        <v>8</v>
      </c>
      <c r="C176" s="37">
        <f>C177+C184+C186+C192+C200+C201+C204+C205+C208+C213+C185+C197+C191+C199+C190</f>
        <v>156825.973</v>
      </c>
      <c r="D176" s="37">
        <f>D177+D184+D186+D192+D200+D201+D204+D205+D208+D213+D185+D197+D191+D199+D190</f>
        <v>177459.62100000004</v>
      </c>
      <c r="E176" s="38">
        <f t="shared" ref="E176:E183" si="32">SUM(D176-C176)</f>
        <v>20633.648000000045</v>
      </c>
      <c r="F176" s="39">
        <f t="shared" ref="F176:F204" si="33">SUM(D176/C176*100)</f>
        <v>113.15703490008001</v>
      </c>
      <c r="G176" s="37">
        <f>G177+G184+G186+G192+G200+G201+G204+G205+G208+G213+G185+G197+G209+G189</f>
        <v>20266.686000000002</v>
      </c>
      <c r="H176" s="37">
        <f>H177+H184+H186+H192+H200+H201+H204+H205+H208+H213+H185+H197+H209+H189</f>
        <v>31972.448000000004</v>
      </c>
      <c r="I176" s="38">
        <f t="shared" ref="I176:I178" si="34">SUM(H176-G176)</f>
        <v>11705.762000000002</v>
      </c>
      <c r="J176" s="189" t="s">
        <v>480</v>
      </c>
    </row>
    <row r="177" spans="1:10" s="3" customFormat="1" ht="37.5">
      <c r="A177" s="40" t="s">
        <v>44</v>
      </c>
      <c r="B177" s="41" t="s">
        <v>200</v>
      </c>
      <c r="C177" s="29">
        <f>SUM(C178:C183)</f>
        <v>49191.001000000004</v>
      </c>
      <c r="D177" s="29">
        <f>SUM(D178:D183)</f>
        <v>45490.198000000004</v>
      </c>
      <c r="E177" s="31">
        <f t="shared" si="32"/>
        <v>-3700.8029999999999</v>
      </c>
      <c r="F177" s="32">
        <f t="shared" si="33"/>
        <v>92.47666661631871</v>
      </c>
      <c r="G177" s="29">
        <f>SUM(G178:G183)</f>
        <v>403.34899999999999</v>
      </c>
      <c r="H177" s="29">
        <f>SUM(H178:H183)</f>
        <v>488.53500000000003</v>
      </c>
      <c r="I177" s="31">
        <f t="shared" si="34"/>
        <v>85.186000000000035</v>
      </c>
      <c r="J177" s="42">
        <f t="shared" ref="J177:J178" si="35">SUM(H177/G177*100)</f>
        <v>121.11967551673615</v>
      </c>
    </row>
    <row r="178" spans="1:10" s="3" customFormat="1">
      <c r="A178" s="40" t="s">
        <v>45</v>
      </c>
      <c r="B178" s="41" t="s">
        <v>246</v>
      </c>
      <c r="C178" s="29">
        <v>996.01599999999996</v>
      </c>
      <c r="D178" s="29">
        <v>1280.1400000000001</v>
      </c>
      <c r="E178" s="31">
        <f t="shared" si="32"/>
        <v>284.12400000000014</v>
      </c>
      <c r="F178" s="32">
        <f t="shared" si="33"/>
        <v>128.52604777433297</v>
      </c>
      <c r="G178" s="30">
        <v>403.34899999999999</v>
      </c>
      <c r="H178" s="30">
        <v>488.53500000000003</v>
      </c>
      <c r="I178" s="31">
        <f t="shared" si="34"/>
        <v>85.186000000000035</v>
      </c>
      <c r="J178" s="42">
        <f t="shared" si="35"/>
        <v>121.11967551673615</v>
      </c>
    </row>
    <row r="179" spans="1:10" s="3" customFormat="1">
      <c r="A179" s="40" t="s">
        <v>201</v>
      </c>
      <c r="B179" s="43" t="s">
        <v>48</v>
      </c>
      <c r="C179" s="29">
        <v>2104.9989999999998</v>
      </c>
      <c r="D179" s="29">
        <v>1721.77</v>
      </c>
      <c r="E179" s="31">
        <f t="shared" si="32"/>
        <v>-383.22899999999981</v>
      </c>
      <c r="F179" s="32">
        <f t="shared" si="33"/>
        <v>81.794338144578688</v>
      </c>
      <c r="G179" s="30"/>
      <c r="H179" s="30"/>
      <c r="I179" s="31"/>
      <c r="J179" s="34"/>
    </row>
    <row r="180" spans="1:10" s="3" customFormat="1" ht="37.5">
      <c r="A180" s="40" t="s">
        <v>46</v>
      </c>
      <c r="B180" s="44" t="s">
        <v>12</v>
      </c>
      <c r="C180" s="29">
        <v>19839.969000000001</v>
      </c>
      <c r="D180" s="29">
        <v>40453.173999999999</v>
      </c>
      <c r="E180" s="31">
        <f t="shared" si="32"/>
        <v>20613.204999999998</v>
      </c>
      <c r="F180" s="32" t="s">
        <v>455</v>
      </c>
      <c r="G180" s="30"/>
      <c r="H180" s="30"/>
      <c r="I180" s="31"/>
      <c r="J180" s="34"/>
    </row>
    <row r="181" spans="1:10" s="3" customFormat="1">
      <c r="A181" s="40" t="s">
        <v>47</v>
      </c>
      <c r="B181" s="45" t="s">
        <v>13</v>
      </c>
      <c r="C181" s="29">
        <v>790</v>
      </c>
      <c r="D181" s="29">
        <v>661.65</v>
      </c>
      <c r="E181" s="31">
        <f t="shared" ref="E181" si="36">SUM(D181-C181)</f>
        <v>-128.35000000000002</v>
      </c>
      <c r="F181" s="32">
        <v>0</v>
      </c>
      <c r="G181" s="30"/>
      <c r="H181" s="30"/>
      <c r="I181" s="31"/>
      <c r="J181" s="34"/>
    </row>
    <row r="182" spans="1:10" s="3" customFormat="1" ht="37.5">
      <c r="A182" s="40" t="s">
        <v>49</v>
      </c>
      <c r="B182" s="43" t="s">
        <v>14</v>
      </c>
      <c r="C182" s="29">
        <v>1068.9269999999999</v>
      </c>
      <c r="D182" s="29">
        <v>1373.4639999999999</v>
      </c>
      <c r="E182" s="31">
        <f t="shared" si="32"/>
        <v>304.53700000000003</v>
      </c>
      <c r="F182" s="32">
        <f t="shared" si="33"/>
        <v>128.48997171930355</v>
      </c>
      <c r="G182" s="30"/>
      <c r="H182" s="30"/>
      <c r="I182" s="31"/>
      <c r="J182" s="34"/>
    </row>
    <row r="183" spans="1:10" s="3" customFormat="1">
      <c r="A183" s="40" t="s">
        <v>50</v>
      </c>
      <c r="B183" s="41" t="s">
        <v>51</v>
      </c>
      <c r="C183" s="29">
        <v>24391.09</v>
      </c>
      <c r="D183" s="29">
        <v>0</v>
      </c>
      <c r="E183" s="31">
        <f t="shared" si="32"/>
        <v>-24391.09</v>
      </c>
      <c r="F183" s="32">
        <f t="shared" si="33"/>
        <v>0</v>
      </c>
      <c r="G183" s="30"/>
      <c r="H183" s="30"/>
      <c r="I183" s="31"/>
      <c r="J183" s="34"/>
    </row>
    <row r="184" spans="1:10" s="3" customFormat="1">
      <c r="A184" s="46" t="s">
        <v>52</v>
      </c>
      <c r="B184" s="43" t="s">
        <v>62</v>
      </c>
      <c r="C184" s="29">
        <v>853.96400000000006</v>
      </c>
      <c r="D184" s="29">
        <v>861.61300000000006</v>
      </c>
      <c r="E184" s="31">
        <f t="shared" ref="E184:E205" si="37">SUM(D184-C184)</f>
        <v>7.6490000000000009</v>
      </c>
      <c r="F184" s="32">
        <f t="shared" si="33"/>
        <v>100.89570520537166</v>
      </c>
      <c r="G184" s="30"/>
      <c r="H184" s="30"/>
      <c r="I184" s="31"/>
      <c r="J184" s="34"/>
    </row>
    <row r="185" spans="1:10" s="3" customFormat="1">
      <c r="A185" s="40" t="s">
        <v>53</v>
      </c>
      <c r="B185" s="47" t="s">
        <v>202</v>
      </c>
      <c r="C185" s="29">
        <v>400.71199999999999</v>
      </c>
      <c r="D185" s="29">
        <v>557.52499999999998</v>
      </c>
      <c r="E185" s="31">
        <f t="shared" si="37"/>
        <v>156.81299999999999</v>
      </c>
      <c r="F185" s="32">
        <f t="shared" si="33"/>
        <v>139.13359220587353</v>
      </c>
      <c r="G185" s="30"/>
      <c r="H185" s="30"/>
      <c r="I185" s="31"/>
      <c r="J185" s="34"/>
    </row>
    <row r="186" spans="1:10" s="3" customFormat="1" ht="37.5">
      <c r="A186" s="40" t="s">
        <v>54</v>
      </c>
      <c r="B186" s="47" t="s">
        <v>203</v>
      </c>
      <c r="C186" s="29">
        <f>C187+C188</f>
        <v>38996.243999999999</v>
      </c>
      <c r="D186" s="29">
        <f>D187+D188</f>
        <v>50967.021000000001</v>
      </c>
      <c r="E186" s="31">
        <f t="shared" si="37"/>
        <v>11970.777000000002</v>
      </c>
      <c r="F186" s="32">
        <f t="shared" si="33"/>
        <v>130.69725638192233</v>
      </c>
      <c r="G186" s="30">
        <f>G187+G188</f>
        <v>4112.518</v>
      </c>
      <c r="H186" s="30">
        <f>H187+H188</f>
        <v>2734.8530000000001</v>
      </c>
      <c r="I186" s="31">
        <f>SUM(H186-G186)</f>
        <v>-1377.665</v>
      </c>
      <c r="J186" s="42">
        <f t="shared" ref="J186:J190" si="38">SUM(H186/G186*100)</f>
        <v>66.50069373556542</v>
      </c>
    </row>
    <row r="187" spans="1:10" s="3" customFormat="1" ht="37.5">
      <c r="A187" s="40" t="s">
        <v>55</v>
      </c>
      <c r="B187" s="47" t="s">
        <v>63</v>
      </c>
      <c r="C187" s="29">
        <v>32751.557000000001</v>
      </c>
      <c r="D187" s="29">
        <v>39920.639999999999</v>
      </c>
      <c r="E187" s="31">
        <f t="shared" si="37"/>
        <v>7169.0829999999987</v>
      </c>
      <c r="F187" s="32">
        <f t="shared" si="33"/>
        <v>121.88928911074363</v>
      </c>
      <c r="G187" s="30">
        <v>3851.154</v>
      </c>
      <c r="H187" s="30">
        <v>917.55</v>
      </c>
      <c r="I187" s="31">
        <f>SUM(H187-G187)</f>
        <v>-2933.6040000000003</v>
      </c>
      <c r="J187" s="42">
        <f t="shared" si="38"/>
        <v>23.825326123027018</v>
      </c>
    </row>
    <row r="188" spans="1:10" s="3" customFormat="1">
      <c r="A188" s="40" t="s">
        <v>56</v>
      </c>
      <c r="B188" s="47" t="s">
        <v>204</v>
      </c>
      <c r="C188" s="29">
        <v>6244.6869999999999</v>
      </c>
      <c r="D188" s="29">
        <v>11046.380999999999</v>
      </c>
      <c r="E188" s="31">
        <f t="shared" si="37"/>
        <v>4801.6939999999995</v>
      </c>
      <c r="F188" s="32" t="s">
        <v>514</v>
      </c>
      <c r="G188" s="30">
        <v>261.36399999999998</v>
      </c>
      <c r="H188" s="30">
        <v>1817.3030000000001</v>
      </c>
      <c r="I188" s="31">
        <f>SUM(H188-G188)</f>
        <v>1555.9390000000001</v>
      </c>
      <c r="J188" s="42" t="s">
        <v>463</v>
      </c>
    </row>
    <row r="189" spans="1:10" s="3" customFormat="1">
      <c r="A189" s="40" t="s">
        <v>422</v>
      </c>
      <c r="B189" s="47" t="s">
        <v>423</v>
      </c>
      <c r="C189" s="29">
        <f>C190+C191</f>
        <v>367.97500000000002</v>
      </c>
      <c r="D189" s="29">
        <f>D190+D191</f>
        <v>715.55799999999999</v>
      </c>
      <c r="E189" s="31">
        <f>SUM(D189-C189)</f>
        <v>347.58299999999997</v>
      </c>
      <c r="F189" s="32" t="s">
        <v>318</v>
      </c>
      <c r="G189" s="29">
        <f t="shared" ref="G189:H189" si="39">G190+G191</f>
        <v>276.47000000000003</v>
      </c>
      <c r="H189" s="29">
        <f t="shared" si="39"/>
        <v>252.28800000000001</v>
      </c>
      <c r="I189" s="31">
        <f t="shared" ref="I189:I190" si="40">SUM(H189-G189)</f>
        <v>-24.182000000000016</v>
      </c>
      <c r="J189" s="42">
        <f t="shared" si="38"/>
        <v>91.25330053893731</v>
      </c>
    </row>
    <row r="190" spans="1:10" s="3" customFormat="1" ht="37.5">
      <c r="A190" s="40" t="s">
        <v>306</v>
      </c>
      <c r="B190" s="47" t="s">
        <v>307</v>
      </c>
      <c r="C190" s="29">
        <v>199.06700000000001</v>
      </c>
      <c r="D190" s="29">
        <v>397.005</v>
      </c>
      <c r="E190" s="31">
        <f t="shared" ref="E190" si="41">SUM(D190-C190)</f>
        <v>197.93799999999999</v>
      </c>
      <c r="F190" s="32" t="s">
        <v>455</v>
      </c>
      <c r="G190" s="30">
        <v>276.47000000000003</v>
      </c>
      <c r="H190" s="30">
        <v>252.28800000000001</v>
      </c>
      <c r="I190" s="31">
        <f t="shared" si="40"/>
        <v>-24.182000000000016</v>
      </c>
      <c r="J190" s="42">
        <f t="shared" si="38"/>
        <v>91.25330053893731</v>
      </c>
    </row>
    <row r="191" spans="1:10" s="3" customFormat="1">
      <c r="A191" s="40" t="s">
        <v>304</v>
      </c>
      <c r="B191" s="47" t="s">
        <v>305</v>
      </c>
      <c r="C191" s="29">
        <v>168.90799999999999</v>
      </c>
      <c r="D191" s="29">
        <v>318.553</v>
      </c>
      <c r="E191" s="31">
        <f t="shared" si="37"/>
        <v>149.64500000000001</v>
      </c>
      <c r="F191" s="32" t="s">
        <v>318</v>
      </c>
      <c r="G191" s="30"/>
      <c r="H191" s="30"/>
      <c r="I191" s="31"/>
      <c r="J191" s="42"/>
    </row>
    <row r="192" spans="1:10" s="3" customFormat="1">
      <c r="A192" s="40" t="s">
        <v>124</v>
      </c>
      <c r="B192" s="47" t="s">
        <v>64</v>
      </c>
      <c r="C192" s="29">
        <f>C193+C194+C195</f>
        <v>3189.2190000000001</v>
      </c>
      <c r="D192" s="29">
        <f>D193+D194+D195+D196</f>
        <v>5219.2139999999999</v>
      </c>
      <c r="E192" s="31">
        <f t="shared" si="37"/>
        <v>2029.9949999999999</v>
      </c>
      <c r="F192" s="32" t="s">
        <v>480</v>
      </c>
      <c r="G192" s="29">
        <f>G193+G194+G195</f>
        <v>595.10900000000004</v>
      </c>
      <c r="H192" s="29">
        <f>H193+H194+H195+H196</f>
        <v>2315.3139999999999</v>
      </c>
      <c r="I192" s="48">
        <f>I193+I194+I195</f>
        <v>-595.10900000000004</v>
      </c>
      <c r="J192" s="32" t="s">
        <v>464</v>
      </c>
    </row>
    <row r="193" spans="1:10" s="3" customFormat="1">
      <c r="A193" s="40" t="s">
        <v>125</v>
      </c>
      <c r="B193" s="47" t="s">
        <v>275</v>
      </c>
      <c r="C193" s="29">
        <v>2717.0889999999999</v>
      </c>
      <c r="D193" s="29">
        <v>3451.172</v>
      </c>
      <c r="E193" s="31">
        <f t="shared" si="37"/>
        <v>734.08300000000008</v>
      </c>
      <c r="F193" s="32">
        <f t="shared" si="33"/>
        <v>127.01726001614229</v>
      </c>
      <c r="G193" s="30">
        <v>595.10900000000004</v>
      </c>
      <c r="H193" s="30">
        <v>0</v>
      </c>
      <c r="I193" s="31">
        <f>SUM(H193-G193)</f>
        <v>-595.10900000000004</v>
      </c>
      <c r="J193" s="34">
        <v>0</v>
      </c>
    </row>
    <row r="194" spans="1:10" s="3" customFormat="1">
      <c r="A194" s="40" t="s">
        <v>126</v>
      </c>
      <c r="B194" s="47" t="s">
        <v>65</v>
      </c>
      <c r="C194" s="29">
        <v>80.138000000000005</v>
      </c>
      <c r="D194" s="29">
        <v>87.667000000000002</v>
      </c>
      <c r="E194" s="31">
        <f t="shared" si="37"/>
        <v>7.5289999999999964</v>
      </c>
      <c r="F194" s="32">
        <f t="shared" si="33"/>
        <v>109.39504354987646</v>
      </c>
      <c r="G194" s="30"/>
      <c r="H194" s="30"/>
      <c r="I194" s="31"/>
      <c r="J194" s="34"/>
    </row>
    <row r="195" spans="1:10" s="3" customFormat="1">
      <c r="A195" s="40" t="s">
        <v>205</v>
      </c>
      <c r="B195" s="47" t="s">
        <v>66</v>
      </c>
      <c r="C195" s="29">
        <v>391.99200000000002</v>
      </c>
      <c r="D195" s="29">
        <v>420.923</v>
      </c>
      <c r="E195" s="31">
        <f>SUM(D195-C195)</f>
        <v>28.930999999999983</v>
      </c>
      <c r="F195" s="32">
        <f t="shared" si="33"/>
        <v>107.3805077654646</v>
      </c>
      <c r="G195" s="30"/>
      <c r="H195" s="30"/>
      <c r="I195" s="31"/>
      <c r="J195" s="34"/>
    </row>
    <row r="196" spans="1:10" s="3" customFormat="1" ht="37.5">
      <c r="A196" s="40" t="s">
        <v>465</v>
      </c>
      <c r="B196" s="47" t="s">
        <v>466</v>
      </c>
      <c r="C196" s="29">
        <v>0</v>
      </c>
      <c r="D196" s="29">
        <v>1259.452</v>
      </c>
      <c r="E196" s="31">
        <f>SUM(D196-C196)</f>
        <v>1259.452</v>
      </c>
      <c r="F196" s="32">
        <v>0</v>
      </c>
      <c r="G196" s="30">
        <v>0</v>
      </c>
      <c r="H196" s="30">
        <v>2315.3139999999999</v>
      </c>
      <c r="I196" s="31">
        <f>SUM(H196-G196)</f>
        <v>2315.3139999999999</v>
      </c>
      <c r="J196" s="34">
        <v>0</v>
      </c>
    </row>
    <row r="197" spans="1:10" s="3" customFormat="1">
      <c r="A197" s="40" t="s">
        <v>57</v>
      </c>
      <c r="B197" s="49" t="s">
        <v>67</v>
      </c>
      <c r="C197" s="29">
        <f>SUM(C198)</f>
        <v>2350.7559999999999</v>
      </c>
      <c r="D197" s="29">
        <f>SUM(D198)</f>
        <v>3749.991</v>
      </c>
      <c r="E197" s="31">
        <f t="shared" si="37"/>
        <v>1399.2350000000001</v>
      </c>
      <c r="F197" s="32" t="s">
        <v>480</v>
      </c>
      <c r="G197" s="29"/>
      <c r="H197" s="29"/>
      <c r="I197" s="31"/>
      <c r="J197" s="34"/>
    </row>
    <row r="198" spans="1:10" s="3" customFormat="1">
      <c r="A198" s="46" t="s">
        <v>58</v>
      </c>
      <c r="B198" s="49" t="s">
        <v>206</v>
      </c>
      <c r="C198" s="29">
        <v>2350.7559999999999</v>
      </c>
      <c r="D198" s="29">
        <v>3749.991</v>
      </c>
      <c r="E198" s="31">
        <f t="shared" si="37"/>
        <v>1399.2350000000001</v>
      </c>
      <c r="F198" s="32" t="s">
        <v>480</v>
      </c>
      <c r="G198" s="30"/>
      <c r="H198" s="30"/>
      <c r="I198" s="31"/>
      <c r="J198" s="34"/>
    </row>
    <row r="199" spans="1:10" s="3" customFormat="1" ht="56.25">
      <c r="A199" s="46" t="s">
        <v>308</v>
      </c>
      <c r="B199" s="49" t="s">
        <v>309</v>
      </c>
      <c r="C199" s="29">
        <v>12404.263000000001</v>
      </c>
      <c r="D199" s="29">
        <v>13460.005999999999</v>
      </c>
      <c r="E199" s="31">
        <f t="shared" si="37"/>
        <v>1055.7429999999986</v>
      </c>
      <c r="F199" s="32">
        <f t="shared" si="33"/>
        <v>108.51113040734461</v>
      </c>
      <c r="G199" s="30"/>
      <c r="H199" s="30"/>
      <c r="I199" s="31"/>
      <c r="J199" s="34"/>
    </row>
    <row r="200" spans="1:10" s="3" customFormat="1" ht="56.25">
      <c r="A200" s="46" t="s">
        <v>107</v>
      </c>
      <c r="B200" s="49" t="s">
        <v>207</v>
      </c>
      <c r="C200" s="29">
        <v>1748.704</v>
      </c>
      <c r="D200" s="29">
        <v>6179.24</v>
      </c>
      <c r="E200" s="31">
        <f t="shared" si="37"/>
        <v>4430.5360000000001</v>
      </c>
      <c r="F200" s="32" t="s">
        <v>467</v>
      </c>
      <c r="G200" s="30"/>
      <c r="H200" s="30"/>
      <c r="I200" s="31"/>
      <c r="J200" s="34"/>
    </row>
    <row r="201" spans="1:10" s="3" customFormat="1">
      <c r="A201" s="50" t="s">
        <v>127</v>
      </c>
      <c r="B201" s="51" t="s">
        <v>208</v>
      </c>
      <c r="C201" s="29">
        <f>C202+C203</f>
        <v>223.197</v>
      </c>
      <c r="D201" s="29">
        <f>D202+D203</f>
        <v>253.827</v>
      </c>
      <c r="E201" s="31">
        <f t="shared" si="37"/>
        <v>30.629999999999995</v>
      </c>
      <c r="F201" s="32">
        <f t="shared" si="33"/>
        <v>113.72330273256361</v>
      </c>
      <c r="G201" s="30"/>
      <c r="H201" s="30"/>
      <c r="I201" s="31"/>
      <c r="J201" s="34"/>
    </row>
    <row r="202" spans="1:10" s="3" customFormat="1" ht="37.5">
      <c r="A202" s="50" t="s">
        <v>128</v>
      </c>
      <c r="B202" s="51" t="s">
        <v>227</v>
      </c>
      <c r="C202" s="29">
        <v>223.197</v>
      </c>
      <c r="D202" s="29">
        <v>253.74299999999999</v>
      </c>
      <c r="E202" s="31">
        <f t="shared" si="37"/>
        <v>30.545999999999992</v>
      </c>
      <c r="F202" s="32">
        <f t="shared" si="33"/>
        <v>113.68566781811582</v>
      </c>
      <c r="G202" s="30"/>
      <c r="H202" s="30"/>
      <c r="I202" s="31"/>
      <c r="J202" s="34"/>
    </row>
    <row r="203" spans="1:10" s="3" customFormat="1">
      <c r="A203" s="50" t="s">
        <v>209</v>
      </c>
      <c r="B203" s="51" t="s">
        <v>210</v>
      </c>
      <c r="C203" s="29">
        <v>0</v>
      </c>
      <c r="D203" s="29">
        <v>8.4000000000000005E-2</v>
      </c>
      <c r="E203" s="31">
        <f>SUM(D203-C203)</f>
        <v>8.4000000000000005E-2</v>
      </c>
      <c r="F203" s="32"/>
      <c r="G203" s="30"/>
      <c r="H203" s="30"/>
      <c r="I203" s="31"/>
      <c r="J203" s="34"/>
    </row>
    <row r="204" spans="1:10" s="3" customFormat="1" ht="56.25">
      <c r="A204" s="50" t="s">
        <v>59</v>
      </c>
      <c r="B204" s="51" t="s">
        <v>211</v>
      </c>
      <c r="C204" s="29">
        <v>37.682000000000002</v>
      </c>
      <c r="D204" s="29">
        <v>25.199000000000002</v>
      </c>
      <c r="E204" s="31">
        <f t="shared" si="37"/>
        <v>-12.483000000000001</v>
      </c>
      <c r="F204" s="32">
        <f t="shared" si="33"/>
        <v>66.872777453426039</v>
      </c>
      <c r="G204" s="30"/>
      <c r="H204" s="30"/>
      <c r="I204" s="31"/>
      <c r="J204" s="34"/>
    </row>
    <row r="205" spans="1:10" s="3" customFormat="1">
      <c r="A205" s="50" t="s">
        <v>60</v>
      </c>
      <c r="B205" s="51" t="s">
        <v>68</v>
      </c>
      <c r="C205" s="29">
        <f>C206+C207</f>
        <v>18618.901999999998</v>
      </c>
      <c r="D205" s="29">
        <f>D206+D207</f>
        <v>18406.698</v>
      </c>
      <c r="E205" s="31">
        <f t="shared" si="37"/>
        <v>-212.2039999999979</v>
      </c>
      <c r="F205" s="32">
        <f>SUM(D205/C205*100)</f>
        <v>98.860276508249541</v>
      </c>
      <c r="G205" s="29"/>
      <c r="H205" s="29"/>
      <c r="I205" s="48"/>
      <c r="J205" s="34"/>
    </row>
    <row r="206" spans="1:10" s="3" customFormat="1">
      <c r="A206" s="46" t="s">
        <v>129</v>
      </c>
      <c r="B206" s="47" t="s">
        <v>213</v>
      </c>
      <c r="C206" s="29">
        <v>17185.231</v>
      </c>
      <c r="D206" s="29">
        <v>16144.932000000001</v>
      </c>
      <c r="E206" s="31">
        <f t="shared" ref="E206:E215" si="42">SUM(D206-C206)</f>
        <v>-1040.2989999999991</v>
      </c>
      <c r="F206" s="32">
        <f>SUM(D206/C206*100)</f>
        <v>93.946552129558228</v>
      </c>
      <c r="G206" s="30"/>
      <c r="H206" s="30"/>
      <c r="I206" s="31"/>
      <c r="J206" s="34"/>
    </row>
    <row r="207" spans="1:10" s="3" customFormat="1" ht="37.5">
      <c r="A207" s="46" t="s">
        <v>130</v>
      </c>
      <c r="B207" s="52" t="s">
        <v>276</v>
      </c>
      <c r="C207" s="29">
        <v>1433.671</v>
      </c>
      <c r="D207" s="29">
        <v>2261.7660000000001</v>
      </c>
      <c r="E207" s="31">
        <f t="shared" si="42"/>
        <v>828.09500000000003</v>
      </c>
      <c r="F207" s="32" t="s">
        <v>480</v>
      </c>
      <c r="G207" s="30"/>
      <c r="H207" s="30"/>
      <c r="I207" s="31"/>
      <c r="J207" s="34"/>
    </row>
    <row r="208" spans="1:10" s="3" customFormat="1">
      <c r="A208" s="46" t="s">
        <v>131</v>
      </c>
      <c r="B208" s="52" t="s">
        <v>263</v>
      </c>
      <c r="C208" s="29">
        <v>391.77</v>
      </c>
      <c r="D208" s="29">
        <v>0</v>
      </c>
      <c r="E208" s="31">
        <f t="shared" si="42"/>
        <v>-391.77</v>
      </c>
      <c r="F208" s="32">
        <v>0</v>
      </c>
      <c r="G208" s="30">
        <v>391.77</v>
      </c>
      <c r="H208" s="30">
        <v>0</v>
      </c>
      <c r="I208" s="31">
        <f>SUM(H208-G208)</f>
        <v>-391.77</v>
      </c>
      <c r="J208" s="34">
        <v>0</v>
      </c>
    </row>
    <row r="209" spans="1:10" s="3" customFormat="1" ht="37.5">
      <c r="A209" s="46" t="s">
        <v>416</v>
      </c>
      <c r="B209" s="52" t="s">
        <v>417</v>
      </c>
      <c r="C209" s="29">
        <f>SUM(C210+C211)</f>
        <v>0</v>
      </c>
      <c r="D209" s="29">
        <f>SUM(D210+D211)</f>
        <v>0</v>
      </c>
      <c r="E209" s="48">
        <f>SUM(E210+E211)</f>
        <v>0</v>
      </c>
      <c r="F209" s="53">
        <v>0</v>
      </c>
      <c r="G209" s="29">
        <f>SUM(G210+G211)</f>
        <v>12660.922</v>
      </c>
      <c r="H209" s="29">
        <f>SUM(H210+H211+H212)</f>
        <v>23813.931000000004</v>
      </c>
      <c r="I209" s="48">
        <f>SUM(I210+I211)</f>
        <v>10089.5</v>
      </c>
      <c r="J209" s="34" t="s">
        <v>318</v>
      </c>
    </row>
    <row r="210" spans="1:10" s="3" customFormat="1" ht="131.25">
      <c r="A210" s="46" t="s">
        <v>418</v>
      </c>
      <c r="B210" s="54" t="s">
        <v>419</v>
      </c>
      <c r="C210" s="29">
        <v>0</v>
      </c>
      <c r="D210" s="29">
        <v>0</v>
      </c>
      <c r="E210" s="48">
        <v>0</v>
      </c>
      <c r="F210" s="53">
        <v>0</v>
      </c>
      <c r="G210" s="29">
        <v>2706.4450000000002</v>
      </c>
      <c r="H210" s="29">
        <v>2429.0740000000001</v>
      </c>
      <c r="I210" s="55">
        <f t="shared" ref="I210:I215" si="43">SUM(H210-G210)</f>
        <v>-277.37100000000009</v>
      </c>
      <c r="J210" s="34">
        <f t="shared" ref="J210:J215" si="44">SUM(H210/G210*100)</f>
        <v>89.751463635876576</v>
      </c>
    </row>
    <row r="211" spans="1:10" s="3" customFormat="1" ht="206.25">
      <c r="A211" s="46" t="s">
        <v>420</v>
      </c>
      <c r="B211" s="51" t="s">
        <v>421</v>
      </c>
      <c r="C211" s="29">
        <v>0</v>
      </c>
      <c r="D211" s="29">
        <v>0</v>
      </c>
      <c r="E211" s="48">
        <v>0</v>
      </c>
      <c r="F211" s="53">
        <v>0</v>
      </c>
      <c r="G211" s="29">
        <v>9954.4770000000008</v>
      </c>
      <c r="H211" s="29">
        <v>20321.348000000002</v>
      </c>
      <c r="I211" s="55">
        <f t="shared" si="43"/>
        <v>10366.871000000001</v>
      </c>
      <c r="J211" s="34" t="s">
        <v>455</v>
      </c>
    </row>
    <row r="212" spans="1:10" s="3" customFormat="1" ht="131.25">
      <c r="A212" s="46" t="s">
        <v>468</v>
      </c>
      <c r="B212" s="51" t="s">
        <v>469</v>
      </c>
      <c r="C212" s="29">
        <v>0</v>
      </c>
      <c r="D212" s="29">
        <v>0</v>
      </c>
      <c r="E212" s="48">
        <v>0</v>
      </c>
      <c r="F212" s="53">
        <v>0</v>
      </c>
      <c r="G212" s="29">
        <v>0</v>
      </c>
      <c r="H212" s="29">
        <v>1063.509</v>
      </c>
      <c r="I212" s="55">
        <f t="shared" si="43"/>
        <v>1063.509</v>
      </c>
      <c r="J212" s="34">
        <v>0</v>
      </c>
    </row>
    <row r="213" spans="1:10" s="3" customFormat="1">
      <c r="A213" s="46" t="s">
        <v>61</v>
      </c>
      <c r="B213" s="43" t="s">
        <v>214</v>
      </c>
      <c r="C213" s="29">
        <f>C214+C215</f>
        <v>28051.583999999999</v>
      </c>
      <c r="D213" s="29">
        <f>D214+D215</f>
        <v>31573.531000000003</v>
      </c>
      <c r="E213" s="31">
        <f t="shared" si="42"/>
        <v>3521.9470000000038</v>
      </c>
      <c r="F213" s="32">
        <f>SUM(D213/C213*100)</f>
        <v>112.55525178186016</v>
      </c>
      <c r="G213" s="30">
        <f>G214+G215</f>
        <v>1826.548</v>
      </c>
      <c r="H213" s="30">
        <f>H214+H215</f>
        <v>2367.527</v>
      </c>
      <c r="I213" s="31">
        <f t="shared" si="43"/>
        <v>540.97900000000004</v>
      </c>
      <c r="J213" s="34">
        <f t="shared" si="44"/>
        <v>129.61756274677697</v>
      </c>
    </row>
    <row r="214" spans="1:10" s="3" customFormat="1">
      <c r="A214" s="46" t="s">
        <v>132</v>
      </c>
      <c r="B214" s="43" t="s">
        <v>215</v>
      </c>
      <c r="C214" s="29">
        <v>11198.465</v>
      </c>
      <c r="D214" s="29">
        <v>16163.021000000001</v>
      </c>
      <c r="E214" s="31">
        <f t="shared" si="42"/>
        <v>4964.5560000000005</v>
      </c>
      <c r="F214" s="32">
        <f>SUM(D214/C214*100)</f>
        <v>144.33246878031946</v>
      </c>
      <c r="G214" s="30">
        <v>1069.979</v>
      </c>
      <c r="H214" s="30">
        <v>1393.587</v>
      </c>
      <c r="I214" s="31">
        <f t="shared" si="43"/>
        <v>323.60799999999995</v>
      </c>
      <c r="J214" s="34">
        <f t="shared" si="44"/>
        <v>130.24433189810267</v>
      </c>
    </row>
    <row r="215" spans="1:10" s="3" customFormat="1">
      <c r="A215" s="46" t="s">
        <v>133</v>
      </c>
      <c r="B215" s="43" t="s">
        <v>216</v>
      </c>
      <c r="C215" s="29">
        <v>16853.118999999999</v>
      </c>
      <c r="D215" s="29">
        <v>15410.51</v>
      </c>
      <c r="E215" s="31">
        <f t="shared" si="42"/>
        <v>-1442.6089999999986</v>
      </c>
      <c r="F215" s="32">
        <f>SUM(D215/C215*100)</f>
        <v>91.440106724458545</v>
      </c>
      <c r="G215" s="30">
        <v>756.56899999999996</v>
      </c>
      <c r="H215" s="30">
        <v>973.94</v>
      </c>
      <c r="I215" s="31">
        <f t="shared" si="43"/>
        <v>217.37100000000009</v>
      </c>
      <c r="J215" s="34">
        <f t="shared" si="44"/>
        <v>128.73115340438218</v>
      </c>
    </row>
    <row r="216" spans="1:10" s="3" customFormat="1" ht="20.25">
      <c r="A216" s="46"/>
      <c r="B216" s="43"/>
      <c r="C216" s="55"/>
      <c r="D216" s="55"/>
      <c r="E216" s="31"/>
      <c r="F216" s="32"/>
      <c r="G216" s="56"/>
      <c r="H216" s="56"/>
      <c r="I216" s="31"/>
      <c r="J216" s="34"/>
    </row>
    <row r="217" spans="1:10" s="3" customFormat="1" ht="20.25">
      <c r="A217" s="57" t="s">
        <v>71</v>
      </c>
      <c r="B217" s="36" t="s">
        <v>10</v>
      </c>
      <c r="C217" s="37">
        <f>SUM(C218:C220)</f>
        <v>113538.83476</v>
      </c>
      <c r="D217" s="37">
        <f>SUM(D218:D220)</f>
        <v>144263.13289000001</v>
      </c>
      <c r="E217" s="59">
        <f t="shared" ref="E217:E222" si="45">SUM(D217-C217)</f>
        <v>30724.29813000001</v>
      </c>
      <c r="F217" s="58">
        <f t="shared" ref="F217:F247" si="46">SUM(D217/C217*100)</f>
        <v>127.06060723182995</v>
      </c>
      <c r="G217" s="37">
        <f>SUM(G218:G220)</f>
        <v>3928.3719000000001</v>
      </c>
      <c r="H217" s="37">
        <f>SUM(H218:H220)</f>
        <v>4840.9527500000004</v>
      </c>
      <c r="I217" s="59">
        <f t="shared" ref="I217:I222" si="47">SUM(H217-G217)</f>
        <v>912.58085000000028</v>
      </c>
      <c r="J217" s="60">
        <f t="shared" ref="J217" si="48">SUM(H217/G217*100)</f>
        <v>123.23051058378664</v>
      </c>
    </row>
    <row r="218" spans="1:10" s="3" customFormat="1">
      <c r="A218" s="40" t="s">
        <v>134</v>
      </c>
      <c r="B218" s="49" t="s">
        <v>151</v>
      </c>
      <c r="C218" s="190">
        <v>37929.22292</v>
      </c>
      <c r="D218" s="55">
        <v>49606.370329999998</v>
      </c>
      <c r="E218" s="31">
        <f t="shared" si="45"/>
        <v>11677.147409999998</v>
      </c>
      <c r="F218" s="32">
        <f t="shared" si="46"/>
        <v>130.78667716085127</v>
      </c>
      <c r="G218" s="31">
        <v>1073.8491200000001</v>
      </c>
      <c r="H218" s="31">
        <v>1605.1163300000001</v>
      </c>
      <c r="I218" s="31">
        <f t="shared" si="47"/>
        <v>531.26720999999998</v>
      </c>
      <c r="J218" s="34">
        <f>SUM(H218/G218*100)</f>
        <v>149.47317086780311</v>
      </c>
    </row>
    <row r="219" spans="1:10" s="3" customFormat="1" ht="37.5">
      <c r="A219" s="40" t="s">
        <v>72</v>
      </c>
      <c r="B219" s="43" t="s">
        <v>222</v>
      </c>
      <c r="C219" s="191">
        <v>24251.578099999999</v>
      </c>
      <c r="D219" s="29">
        <v>33557.75563</v>
      </c>
      <c r="E219" s="31">
        <f t="shared" si="45"/>
        <v>9306.1775300000008</v>
      </c>
      <c r="F219" s="32">
        <f t="shared" si="46"/>
        <v>138.37349260995103</v>
      </c>
      <c r="G219" s="30">
        <v>2257.502</v>
      </c>
      <c r="H219" s="30">
        <v>1966.0244</v>
      </c>
      <c r="I219" s="31">
        <f t="shared" si="47"/>
        <v>-291.47759999999994</v>
      </c>
      <c r="J219" s="34">
        <f t="shared" ref="J219:J222" si="49">SUM(H219/G219*100)</f>
        <v>87.088489844084307</v>
      </c>
    </row>
    <row r="220" spans="1:10" s="3" customFormat="1">
      <c r="A220" s="40" t="s">
        <v>135</v>
      </c>
      <c r="B220" s="49" t="s">
        <v>152</v>
      </c>
      <c r="C220" s="29">
        <f>C221+C222</f>
        <v>51358.033739999999</v>
      </c>
      <c r="D220" s="29">
        <f>SUM(D221:D222)</f>
        <v>61099.006930000003</v>
      </c>
      <c r="E220" s="31">
        <f t="shared" si="45"/>
        <v>9740.9731900000043</v>
      </c>
      <c r="F220" s="32">
        <f t="shared" si="46"/>
        <v>118.96679541766275</v>
      </c>
      <c r="G220" s="29">
        <f>SUM(G221:G222)</f>
        <v>597.02078000000006</v>
      </c>
      <c r="H220" s="29">
        <f>SUM(H221:H222)</f>
        <v>1269.8120200000001</v>
      </c>
      <c r="I220" s="31">
        <f t="shared" si="47"/>
        <v>672.79124000000002</v>
      </c>
      <c r="J220" s="34" t="s">
        <v>456</v>
      </c>
    </row>
    <row r="221" spans="1:10" s="3" customFormat="1">
      <c r="A221" s="40" t="s">
        <v>136</v>
      </c>
      <c r="B221" s="49" t="s">
        <v>153</v>
      </c>
      <c r="C221" s="191">
        <v>47490.897799999999</v>
      </c>
      <c r="D221" s="29">
        <v>56549.9519</v>
      </c>
      <c r="E221" s="31">
        <f t="shared" si="45"/>
        <v>9059.0541000000012</v>
      </c>
      <c r="F221" s="32">
        <f t="shared" si="46"/>
        <v>119.07534816071639</v>
      </c>
      <c r="G221" s="30">
        <v>417.02078</v>
      </c>
      <c r="H221" s="30">
        <v>1067.3686700000001</v>
      </c>
      <c r="I221" s="31">
        <f t="shared" si="47"/>
        <v>650.34789000000001</v>
      </c>
      <c r="J221" s="34" t="s">
        <v>457</v>
      </c>
    </row>
    <row r="222" spans="1:10" s="3" customFormat="1">
      <c r="A222" s="40" t="s">
        <v>137</v>
      </c>
      <c r="B222" s="49" t="s">
        <v>154</v>
      </c>
      <c r="C222" s="191">
        <v>3867.1359400000001</v>
      </c>
      <c r="D222" s="29">
        <v>4549.0550300000004</v>
      </c>
      <c r="E222" s="31">
        <f t="shared" si="45"/>
        <v>681.91909000000032</v>
      </c>
      <c r="F222" s="32">
        <f t="shared" si="46"/>
        <v>117.63369844195341</v>
      </c>
      <c r="G222" s="30">
        <v>180</v>
      </c>
      <c r="H222" s="30">
        <v>202.44335000000001</v>
      </c>
      <c r="I222" s="31">
        <f t="shared" si="47"/>
        <v>22.443350000000009</v>
      </c>
      <c r="J222" s="34">
        <f t="shared" si="49"/>
        <v>112.46852777777778</v>
      </c>
    </row>
    <row r="223" spans="1:10" s="3" customFormat="1">
      <c r="A223" s="40"/>
      <c r="B223" s="43"/>
      <c r="C223" s="29"/>
      <c r="D223" s="29"/>
      <c r="E223" s="31"/>
      <c r="F223" s="32"/>
      <c r="G223" s="30"/>
      <c r="H223" s="30"/>
      <c r="I223" s="31"/>
      <c r="J223" s="34"/>
    </row>
    <row r="224" spans="1:10" s="3" customFormat="1" ht="20.25">
      <c r="A224" s="57" t="s">
        <v>73</v>
      </c>
      <c r="B224" s="122" t="s">
        <v>11</v>
      </c>
      <c r="C224" s="37">
        <f>C225+C228+C232+C234</f>
        <v>132825.359</v>
      </c>
      <c r="D224" s="37">
        <f>SUM(D225+D228+D232+D234)</f>
        <v>167938.45099999997</v>
      </c>
      <c r="E224" s="59">
        <f>SUM(D224-C224)</f>
        <v>35113.091999999975</v>
      </c>
      <c r="F224" s="58">
        <f t="shared" si="46"/>
        <v>126.43553329300619</v>
      </c>
      <c r="G224" s="38">
        <f>G225+G228+G232+G234</f>
        <v>3611.6559999999999</v>
      </c>
      <c r="H224" s="38">
        <f>SUM(H225+H228+H232+H234)</f>
        <v>7469.3830000000007</v>
      </c>
      <c r="I224" s="59">
        <f t="shared" ref="I224:I229" si="50">SUM(H224-G224)</f>
        <v>3857.7270000000008</v>
      </c>
      <c r="J224" s="60" t="s">
        <v>456</v>
      </c>
    </row>
    <row r="225" spans="1:10" s="3" customFormat="1" ht="20.25">
      <c r="A225" s="46" t="s">
        <v>75</v>
      </c>
      <c r="B225" s="192" t="s">
        <v>74</v>
      </c>
      <c r="C225" s="55">
        <f>C226+C227</f>
        <v>3497.7619999999997</v>
      </c>
      <c r="D225" s="55">
        <f>D226+D227</f>
        <v>4255.9880000000003</v>
      </c>
      <c r="E225" s="31">
        <f>SUM(D225-C225)</f>
        <v>758.22600000000057</v>
      </c>
      <c r="F225" s="32">
        <f t="shared" si="46"/>
        <v>121.67746118803969</v>
      </c>
      <c r="G225" s="56"/>
      <c r="H225" s="56"/>
      <c r="I225" s="31"/>
      <c r="J225" s="34"/>
    </row>
    <row r="226" spans="1:10" s="3" customFormat="1">
      <c r="A226" s="40" t="s">
        <v>76</v>
      </c>
      <c r="B226" s="192" t="s">
        <v>87</v>
      </c>
      <c r="C226" s="29">
        <v>2576.3009999999999</v>
      </c>
      <c r="D226" s="29">
        <v>3716.328</v>
      </c>
      <c r="E226" s="31">
        <f t="shared" ref="E226:E236" si="51">SUM(D226-C226)</f>
        <v>1140.027</v>
      </c>
      <c r="F226" s="32">
        <f>SUM(D226/C226*100)</f>
        <v>144.25053594281104</v>
      </c>
      <c r="G226" s="30"/>
      <c r="H226" s="30"/>
      <c r="I226" s="31"/>
      <c r="J226" s="34"/>
    </row>
    <row r="227" spans="1:10" s="3" customFormat="1">
      <c r="A227" s="40" t="s">
        <v>77</v>
      </c>
      <c r="B227" s="192" t="s">
        <v>88</v>
      </c>
      <c r="C227" s="29">
        <v>921.46100000000001</v>
      </c>
      <c r="D227" s="29">
        <v>539.66</v>
      </c>
      <c r="E227" s="31">
        <f t="shared" si="51"/>
        <v>-381.80100000000004</v>
      </c>
      <c r="F227" s="32">
        <f t="shared" si="46"/>
        <v>58.56569078886681</v>
      </c>
      <c r="G227" s="30"/>
      <c r="H227" s="30"/>
      <c r="I227" s="31"/>
      <c r="J227" s="34"/>
    </row>
    <row r="228" spans="1:10" s="3" customFormat="1">
      <c r="A228" s="61" t="s">
        <v>78</v>
      </c>
      <c r="B228" s="193" t="s">
        <v>89</v>
      </c>
      <c r="C228" s="29">
        <f>C229+C230+C231</f>
        <v>96868.403000000006</v>
      </c>
      <c r="D228" s="29">
        <f>D229+D230+D231</f>
        <v>122366.92799999999</v>
      </c>
      <c r="E228" s="31">
        <f t="shared" si="51"/>
        <v>25498.52499999998</v>
      </c>
      <c r="F228" s="32">
        <f t="shared" si="46"/>
        <v>126.3228505996945</v>
      </c>
      <c r="G228" s="30">
        <f>G229+G230+G231</f>
        <v>2627.491</v>
      </c>
      <c r="H228" s="30">
        <f>H229+H230+H231</f>
        <v>6233.1020000000008</v>
      </c>
      <c r="I228" s="31">
        <f t="shared" si="50"/>
        <v>3605.6110000000008</v>
      </c>
      <c r="J228" s="34" t="s">
        <v>472</v>
      </c>
    </row>
    <row r="229" spans="1:10" s="3" customFormat="1">
      <c r="A229" s="61" t="s">
        <v>79</v>
      </c>
      <c r="B229" s="193" t="s">
        <v>90</v>
      </c>
      <c r="C229" s="29">
        <v>79908.997000000003</v>
      </c>
      <c r="D229" s="29">
        <v>102815.836</v>
      </c>
      <c r="E229" s="31">
        <f t="shared" si="51"/>
        <v>22906.838999999993</v>
      </c>
      <c r="F229" s="32">
        <f t="shared" si="46"/>
        <v>128.66615757922727</v>
      </c>
      <c r="G229" s="30">
        <v>2155.4569999999999</v>
      </c>
      <c r="H229" s="30">
        <v>4790.9610000000002</v>
      </c>
      <c r="I229" s="31">
        <f t="shared" si="50"/>
        <v>2635.5040000000004</v>
      </c>
      <c r="J229" s="34" t="s">
        <v>470</v>
      </c>
    </row>
    <row r="230" spans="1:10" s="3" customFormat="1">
      <c r="A230" s="61" t="s">
        <v>80</v>
      </c>
      <c r="B230" s="193" t="s">
        <v>91</v>
      </c>
      <c r="C230" s="29">
        <v>4338.9350000000004</v>
      </c>
      <c r="D230" s="29">
        <v>4671.9759999999997</v>
      </c>
      <c r="E230" s="31">
        <f t="shared" si="51"/>
        <v>333.04099999999926</v>
      </c>
      <c r="F230" s="32">
        <f t="shared" si="46"/>
        <v>107.67563929858362</v>
      </c>
      <c r="G230" s="30"/>
      <c r="H230" s="30"/>
      <c r="I230" s="31"/>
      <c r="J230" s="34"/>
    </row>
    <row r="231" spans="1:10" s="3" customFormat="1">
      <c r="A231" s="61" t="s">
        <v>81</v>
      </c>
      <c r="B231" s="193" t="s">
        <v>92</v>
      </c>
      <c r="C231" s="29">
        <v>12620.471</v>
      </c>
      <c r="D231" s="29">
        <v>14879.116</v>
      </c>
      <c r="E231" s="31">
        <f t="shared" si="51"/>
        <v>2258.6450000000004</v>
      </c>
      <c r="F231" s="32">
        <f t="shared" si="46"/>
        <v>117.89667754872224</v>
      </c>
      <c r="G231" s="30">
        <v>472.03399999999999</v>
      </c>
      <c r="H231" s="96">
        <v>1442.1410000000001</v>
      </c>
      <c r="I231" s="31">
        <f t="shared" ref="I231:I240" si="52">SUM(H231-G231)</f>
        <v>970.10700000000008</v>
      </c>
      <c r="J231" s="34" t="s">
        <v>471</v>
      </c>
    </row>
    <row r="232" spans="1:10" s="3" customFormat="1">
      <c r="A232" s="61" t="s">
        <v>82</v>
      </c>
      <c r="B232" s="193" t="s">
        <v>93</v>
      </c>
      <c r="C232" s="115">
        <f>C233</f>
        <v>16607.420999999998</v>
      </c>
      <c r="D232" s="115">
        <f>D233</f>
        <v>21309.576000000001</v>
      </c>
      <c r="E232" s="31">
        <f t="shared" si="51"/>
        <v>4702.1550000000025</v>
      </c>
      <c r="F232" s="32">
        <f t="shared" si="46"/>
        <v>128.31357740614874</v>
      </c>
      <c r="G232" s="30">
        <f>G233</f>
        <v>954.20500000000004</v>
      </c>
      <c r="H232" s="31">
        <f>H233</f>
        <v>1236.2809999999999</v>
      </c>
      <c r="I232" s="31">
        <f t="shared" si="52"/>
        <v>282.07599999999991</v>
      </c>
      <c r="J232" s="34">
        <f>SUM(H232/G232*100)</f>
        <v>129.56136260027981</v>
      </c>
    </row>
    <row r="233" spans="1:10" s="3" customFormat="1">
      <c r="A233" s="61" t="s">
        <v>83</v>
      </c>
      <c r="B233" s="193" t="s">
        <v>94</v>
      </c>
      <c r="C233" s="55">
        <v>16607.420999999998</v>
      </c>
      <c r="D233" s="29">
        <v>21309.576000000001</v>
      </c>
      <c r="E233" s="31">
        <f t="shared" si="51"/>
        <v>4702.1550000000025</v>
      </c>
      <c r="F233" s="32">
        <f t="shared" si="46"/>
        <v>128.31357740614874</v>
      </c>
      <c r="G233" s="30">
        <v>954.20500000000004</v>
      </c>
      <c r="H233" s="96">
        <v>1236.2809999999999</v>
      </c>
      <c r="I233" s="31">
        <f t="shared" si="52"/>
        <v>282.07599999999991</v>
      </c>
      <c r="J233" s="34">
        <f>SUM(H233/G233*100)</f>
        <v>129.56136260027981</v>
      </c>
    </row>
    <row r="234" spans="1:10" s="3" customFormat="1">
      <c r="A234" s="61" t="s">
        <v>84</v>
      </c>
      <c r="B234" s="94" t="s">
        <v>95</v>
      </c>
      <c r="C234" s="29">
        <f>C235+C236</f>
        <v>15851.773000000001</v>
      </c>
      <c r="D234" s="29">
        <f>D235+D236</f>
        <v>20005.958999999999</v>
      </c>
      <c r="E234" s="31">
        <f t="shared" si="51"/>
        <v>4154.1859999999979</v>
      </c>
      <c r="F234" s="32">
        <f>SUM(D234/C234*100)</f>
        <v>126.20644391009131</v>
      </c>
      <c r="G234" s="30">
        <f>G235+G236</f>
        <v>29.96</v>
      </c>
      <c r="H234" s="30"/>
      <c r="I234" s="31"/>
      <c r="J234" s="34"/>
    </row>
    <row r="235" spans="1:10" s="3" customFormat="1" ht="37.5">
      <c r="A235" s="61" t="s">
        <v>85</v>
      </c>
      <c r="B235" s="94" t="s">
        <v>96</v>
      </c>
      <c r="C235" s="29">
        <v>12437.637000000001</v>
      </c>
      <c r="D235" s="29">
        <v>16011.266</v>
      </c>
      <c r="E235" s="31">
        <f t="shared" si="51"/>
        <v>3573.628999999999</v>
      </c>
      <c r="F235" s="32">
        <f>SUM(D235/C235*100)</f>
        <v>128.73237898806661</v>
      </c>
      <c r="G235" s="30"/>
      <c r="H235" s="96"/>
      <c r="I235" s="31"/>
      <c r="J235" s="34"/>
    </row>
    <row r="236" spans="1:10" s="3" customFormat="1">
      <c r="A236" s="61" t="s">
        <v>86</v>
      </c>
      <c r="B236" s="94" t="s">
        <v>97</v>
      </c>
      <c r="C236" s="29">
        <v>3414.136</v>
      </c>
      <c r="D236" s="29">
        <v>3994.6930000000002</v>
      </c>
      <c r="E236" s="31">
        <f t="shared" si="51"/>
        <v>580.55700000000024</v>
      </c>
      <c r="F236" s="32">
        <f t="shared" si="46"/>
        <v>117.00450714324211</v>
      </c>
      <c r="G236" s="30">
        <v>29.96</v>
      </c>
      <c r="H236" s="96"/>
      <c r="I236" s="31"/>
      <c r="J236" s="34"/>
    </row>
    <row r="237" spans="1:10" s="3" customFormat="1">
      <c r="A237" s="61"/>
      <c r="B237" s="94"/>
      <c r="C237" s="29"/>
      <c r="D237" s="29"/>
      <c r="E237" s="31"/>
      <c r="F237" s="32"/>
      <c r="G237" s="30"/>
      <c r="H237" s="96"/>
      <c r="I237" s="31"/>
      <c r="J237" s="34"/>
    </row>
    <row r="238" spans="1:10" s="3" customFormat="1" ht="20.25">
      <c r="A238" s="57" t="s">
        <v>69</v>
      </c>
      <c r="B238" s="36" t="s">
        <v>9</v>
      </c>
      <c r="C238" s="37">
        <f>+C240+C243+C244+C245+C246+C247+C252+C254+C241+C251</f>
        <v>355502.71713</v>
      </c>
      <c r="D238" s="37">
        <f>+D240+D243+D244+D245+D246+D247+D252+D254+D241+D251</f>
        <v>342038.40388000006</v>
      </c>
      <c r="E238" s="38">
        <f>SUM(D238-C238)</f>
        <v>-13464.313249999948</v>
      </c>
      <c r="F238" s="58">
        <f>SUM(D238/C238*100)</f>
        <v>96.212599060086418</v>
      </c>
      <c r="G238" s="37">
        <f>SUM(G240+G245+G246+G247+G249+G254)+G248+G244</f>
        <v>199586.68734</v>
      </c>
      <c r="H238" s="37">
        <f>SUM(H240+H245+H246+H247+H249+H254)+H248+H244</f>
        <v>492560.48901999998</v>
      </c>
      <c r="I238" s="38">
        <f t="shared" si="52"/>
        <v>292973.80167999998</v>
      </c>
      <c r="J238" s="60" t="s">
        <v>492</v>
      </c>
    </row>
    <row r="239" spans="1:10" s="3" customFormat="1">
      <c r="A239" s="50" t="s">
        <v>70</v>
      </c>
      <c r="B239" s="62" t="s">
        <v>155</v>
      </c>
      <c r="C239" s="31">
        <f>C240+C243+C244+C241</f>
        <v>82515.355280000003</v>
      </c>
      <c r="D239" s="31">
        <f>D240+D243+D244</f>
        <v>46715.289980000009</v>
      </c>
      <c r="E239" s="31">
        <f>SUM(D239-C239)</f>
        <v>-35800.065299999995</v>
      </c>
      <c r="F239" s="32">
        <f t="shared" ref="F239" si="53">SUM(D239/C239*100)</f>
        <v>56.614056646160762</v>
      </c>
      <c r="G239" s="31">
        <f>G240+G241+G242+G243+G244</f>
        <v>111567.21218</v>
      </c>
      <c r="H239" s="31">
        <f>H240+H241+H242+H243+H244</f>
        <v>73152.313930000004</v>
      </c>
      <c r="I239" s="31">
        <f t="shared" si="52"/>
        <v>-38414.898249999998</v>
      </c>
      <c r="J239" s="34">
        <f>SUM(H239/G239*100)</f>
        <v>65.567932101752007</v>
      </c>
    </row>
    <row r="240" spans="1:10" s="3" customFormat="1">
      <c r="A240" s="50" t="s">
        <v>138</v>
      </c>
      <c r="B240" s="62" t="s">
        <v>156</v>
      </c>
      <c r="C240" s="55">
        <v>54917.142999999996</v>
      </c>
      <c r="D240" s="55">
        <v>21767.141380000001</v>
      </c>
      <c r="E240" s="31">
        <f>SUM(D240-C240)</f>
        <v>-33150.001619999995</v>
      </c>
      <c r="F240" s="32">
        <f t="shared" si="46"/>
        <v>39.636332465437988</v>
      </c>
      <c r="G240" s="31">
        <v>110728.84417</v>
      </c>
      <c r="H240" s="31">
        <v>73146.682350000003</v>
      </c>
      <c r="I240" s="31">
        <f t="shared" si="52"/>
        <v>-37582.161819999994</v>
      </c>
      <c r="J240" s="34">
        <f>SUM(H240/G240*100)</f>
        <v>66.059284641045494</v>
      </c>
    </row>
    <row r="241" spans="1:10" s="3" customFormat="1">
      <c r="A241" s="50" t="s">
        <v>268</v>
      </c>
      <c r="B241" s="62" t="s">
        <v>269</v>
      </c>
      <c r="C241" s="55">
        <v>183</v>
      </c>
      <c r="D241" s="55"/>
      <c r="E241" s="31"/>
      <c r="F241" s="32"/>
      <c r="G241" s="194"/>
      <c r="H241" s="31"/>
      <c r="I241" s="31"/>
      <c r="J241" s="34"/>
    </row>
    <row r="242" spans="1:10" s="3" customFormat="1">
      <c r="A242" s="50" t="s">
        <v>238</v>
      </c>
      <c r="B242" s="195" t="s">
        <v>239</v>
      </c>
      <c r="C242" s="55"/>
      <c r="D242" s="55"/>
      <c r="E242" s="31"/>
      <c r="F242" s="32"/>
      <c r="G242" s="194"/>
      <c r="H242" s="31"/>
      <c r="I242" s="31"/>
      <c r="J242" s="34"/>
    </row>
    <row r="243" spans="1:10" s="3" customFormat="1" ht="37.5">
      <c r="A243" s="50" t="s">
        <v>139</v>
      </c>
      <c r="B243" s="196" t="s">
        <v>103</v>
      </c>
      <c r="C243" s="55">
        <v>24153.883430000002</v>
      </c>
      <c r="D243" s="55">
        <v>24533.830010000001</v>
      </c>
      <c r="E243" s="31">
        <f>SUM(D243-C243)</f>
        <v>379.94657999999981</v>
      </c>
      <c r="F243" s="32">
        <f t="shared" si="46"/>
        <v>101.57302481442008</v>
      </c>
      <c r="G243" s="194"/>
      <c r="H243" s="31"/>
      <c r="I243" s="31"/>
      <c r="J243" s="34"/>
    </row>
    <row r="244" spans="1:10" s="3" customFormat="1">
      <c r="A244" s="197">
        <v>6016</v>
      </c>
      <c r="B244" s="196" t="s">
        <v>101</v>
      </c>
      <c r="C244" s="29">
        <v>3261.3288499999999</v>
      </c>
      <c r="D244" s="29">
        <v>414.31858999999997</v>
      </c>
      <c r="E244" s="31">
        <f>SUM(D244-C244)</f>
        <v>-2847.01026</v>
      </c>
      <c r="F244" s="32">
        <f t="shared" si="46"/>
        <v>12.703980771518946</v>
      </c>
      <c r="G244" s="194">
        <v>838.36801000000003</v>
      </c>
      <c r="H244" s="30">
        <f>5.63158</f>
        <v>5.6315799999999996</v>
      </c>
      <c r="I244" s="31">
        <f>SUM(H244-G244)</f>
        <v>-832.73643000000004</v>
      </c>
      <c r="J244" s="34">
        <f>SUM(H244/G244*100)</f>
        <v>0.67173126035665398</v>
      </c>
    </row>
    <row r="245" spans="1:10" s="3" customFormat="1" ht="37.5">
      <c r="A245" s="197">
        <v>6020</v>
      </c>
      <c r="B245" s="196" t="s">
        <v>157</v>
      </c>
      <c r="C245" s="29">
        <v>78230.017000000007</v>
      </c>
      <c r="D245" s="29">
        <v>88346.036210000006</v>
      </c>
      <c r="E245" s="31">
        <f>SUM(D245-C245)</f>
        <v>10116.019209999999</v>
      </c>
      <c r="F245" s="32">
        <f t="shared" si="46"/>
        <v>112.93112234655401</v>
      </c>
      <c r="G245" s="198">
        <v>521.98521000000005</v>
      </c>
      <c r="H245" s="30">
        <v>561.21879999999999</v>
      </c>
      <c r="I245" s="31">
        <f>SUM(H245-G245)</f>
        <v>39.233589999999936</v>
      </c>
      <c r="J245" s="34">
        <f>SUM(H245/G245*100)</f>
        <v>107.51622636970882</v>
      </c>
    </row>
    <row r="246" spans="1:10" s="3" customFormat="1">
      <c r="A246" s="197">
        <v>6030</v>
      </c>
      <c r="B246" s="51" t="s">
        <v>158</v>
      </c>
      <c r="C246" s="29">
        <v>192307.47065</v>
      </c>
      <c r="D246" s="29">
        <f>139727.40332+15460.8773+8646.25831+17498.09352+23167.02955</f>
        <v>204499.66200000001</v>
      </c>
      <c r="E246" s="31">
        <f>SUM(D246-C246)</f>
        <v>12192.191350000008</v>
      </c>
      <c r="F246" s="32">
        <f t="shared" si="46"/>
        <v>106.3399468095495</v>
      </c>
      <c r="G246" s="194">
        <v>67284.736579999997</v>
      </c>
      <c r="H246" s="30">
        <v>22723.842499999999</v>
      </c>
      <c r="I246" s="31">
        <f>SUM(H246-G246)</f>
        <v>-44560.894079999998</v>
      </c>
      <c r="J246" s="34">
        <f>SUM(H246/G246*100)</f>
        <v>33.772655813227232</v>
      </c>
    </row>
    <row r="247" spans="1:10" s="3" customFormat="1">
      <c r="A247" s="197">
        <v>6040</v>
      </c>
      <c r="B247" s="51" t="s">
        <v>102</v>
      </c>
      <c r="C247" s="29">
        <v>975</v>
      </c>
      <c r="D247" s="29">
        <v>1053.6210000000001</v>
      </c>
      <c r="E247" s="31">
        <f>SUM(D247-C247)</f>
        <v>78.621000000000095</v>
      </c>
      <c r="F247" s="32">
        <f t="shared" si="46"/>
        <v>108.06369230769232</v>
      </c>
      <c r="G247" s="194"/>
      <c r="H247" s="30"/>
      <c r="I247" s="31"/>
      <c r="J247" s="34"/>
    </row>
    <row r="248" spans="1:10" s="3" customFormat="1" ht="37.5">
      <c r="A248" s="197">
        <v>6072</v>
      </c>
      <c r="B248" s="49" t="s">
        <v>240</v>
      </c>
      <c r="C248" s="29"/>
      <c r="D248" s="29"/>
      <c r="E248" s="31"/>
      <c r="F248" s="32"/>
      <c r="G248" s="194"/>
      <c r="H248" s="30">
        <v>369346.22847999999</v>
      </c>
      <c r="I248" s="31">
        <f t="shared" ref="I248:I250" si="54">SUM(H248-G248)</f>
        <v>369346.22847999999</v>
      </c>
      <c r="J248" s="34"/>
    </row>
    <row r="249" spans="1:10" s="3" customFormat="1">
      <c r="A249" s="197">
        <v>6080</v>
      </c>
      <c r="B249" s="196" t="s">
        <v>161</v>
      </c>
      <c r="C249" s="29">
        <f>C250+C251+C252+C253</f>
        <v>1262.644</v>
      </c>
      <c r="D249" s="29">
        <f>D250+D251+D252+D253</f>
        <v>1164.47829</v>
      </c>
      <c r="E249" s="48">
        <f>E250+E251+E252+E253</f>
        <v>-262.64400000000001</v>
      </c>
      <c r="F249" s="32">
        <f>SUM(D249/C249*100)</f>
        <v>92.22538498579172</v>
      </c>
      <c r="G249" s="199">
        <f>G250+G251</f>
        <v>13819.92</v>
      </c>
      <c r="H249" s="199">
        <f>H250+H251</f>
        <v>22642.144800000002</v>
      </c>
      <c r="I249" s="31">
        <f t="shared" si="54"/>
        <v>8822.2248000000018</v>
      </c>
      <c r="J249" s="34" t="s">
        <v>480</v>
      </c>
    </row>
    <row r="250" spans="1:10" s="3" customFormat="1">
      <c r="A250" s="197">
        <v>6082</v>
      </c>
      <c r="B250" s="196" t="s">
        <v>233</v>
      </c>
      <c r="C250" s="29"/>
      <c r="D250" s="29"/>
      <c r="E250" s="31"/>
      <c r="F250" s="32"/>
      <c r="G250" s="199"/>
      <c r="H250" s="29">
        <v>7208.8</v>
      </c>
      <c r="I250" s="31">
        <f t="shared" si="54"/>
        <v>7208.8</v>
      </c>
      <c r="J250" s="34"/>
    </row>
    <row r="251" spans="1:10" s="3" customFormat="1" ht="56.25">
      <c r="A251" s="197">
        <v>6083</v>
      </c>
      <c r="B251" s="196" t="s">
        <v>234</v>
      </c>
      <c r="C251" s="29"/>
      <c r="D251" s="29">
        <v>164.47828999999999</v>
      </c>
      <c r="E251" s="31"/>
      <c r="F251" s="32"/>
      <c r="G251" s="33">
        <v>13819.92</v>
      </c>
      <c r="H251" s="29">
        <v>15433.344800000001</v>
      </c>
      <c r="I251" s="31">
        <f>SUM(H251-G251)</f>
        <v>1613.4248000000007</v>
      </c>
      <c r="J251" s="34">
        <f>SUM(H251/G251*100)</f>
        <v>111.67463198050352</v>
      </c>
    </row>
    <row r="252" spans="1:10" s="3" customFormat="1" ht="37.5">
      <c r="A252" s="197">
        <v>6084</v>
      </c>
      <c r="B252" s="196" t="s">
        <v>159</v>
      </c>
      <c r="C252" s="29">
        <v>1262.644</v>
      </c>
      <c r="D252" s="29">
        <v>1000</v>
      </c>
      <c r="E252" s="31">
        <f>SUM(D252-C252)</f>
        <v>-262.64400000000001</v>
      </c>
      <c r="F252" s="32">
        <f t="shared" ref="F252" si="55">SUM(D252/C252*100)</f>
        <v>79.198887414029599</v>
      </c>
      <c r="G252" s="194"/>
      <c r="H252" s="30"/>
      <c r="I252" s="31"/>
      <c r="J252" s="34"/>
    </row>
    <row r="253" spans="1:10" s="3" customFormat="1">
      <c r="A253" s="197">
        <v>6086</v>
      </c>
      <c r="B253" s="196" t="s">
        <v>235</v>
      </c>
      <c r="C253" s="29"/>
      <c r="D253" s="29"/>
      <c r="E253" s="31"/>
      <c r="F253" s="97"/>
      <c r="G253" s="194"/>
      <c r="H253" s="101"/>
      <c r="I253" s="97"/>
      <c r="J253" s="34"/>
    </row>
    <row r="254" spans="1:10" s="3" customFormat="1">
      <c r="A254" s="197">
        <v>6090</v>
      </c>
      <c r="B254" s="196" t="s">
        <v>160</v>
      </c>
      <c r="C254" s="29">
        <v>212.2302</v>
      </c>
      <c r="D254" s="29">
        <v>259.31639999999999</v>
      </c>
      <c r="E254" s="31"/>
      <c r="F254" s="32"/>
      <c r="G254" s="194">
        <v>6392.8333700000003</v>
      </c>
      <c r="H254" s="101">
        <v>4134.7405099999996</v>
      </c>
      <c r="I254" s="97">
        <f>SUM(H254-G254)</f>
        <v>-2258.0928600000007</v>
      </c>
      <c r="J254" s="34">
        <f>SUM(H254/G254*100)</f>
        <v>64.677745698852775</v>
      </c>
    </row>
    <row r="255" spans="1:10" s="3" customFormat="1" ht="20.25">
      <c r="A255" s="98"/>
      <c r="B255" s="90"/>
      <c r="C255" s="99"/>
      <c r="D255" s="99"/>
      <c r="E255" s="56"/>
      <c r="F255" s="88"/>
      <c r="G255" s="100"/>
      <c r="H255" s="100"/>
      <c r="I255" s="88"/>
      <c r="J255" s="87"/>
    </row>
    <row r="256" spans="1:10" s="3" customFormat="1" ht="20.25">
      <c r="A256" s="89" t="s">
        <v>98</v>
      </c>
      <c r="B256" s="90" t="s">
        <v>162</v>
      </c>
      <c r="C256" s="37">
        <f>C257+C258+C264+C265+C266+C268+C267+C270+C269</f>
        <v>199.542</v>
      </c>
      <c r="D256" s="37">
        <f>D257+D258+D264+D265+D266+D268+D267+D270+D269</f>
        <v>227.381</v>
      </c>
      <c r="E256" s="59">
        <f t="shared" ref="E256" si="56">SUM(D256-C256)</f>
        <v>27.838999999999999</v>
      </c>
      <c r="F256" s="87">
        <f t="shared" ref="F256" si="57">SUM(D256/C256*100)</f>
        <v>113.95144881779275</v>
      </c>
      <c r="G256" s="37">
        <f>G257+G258+G264+G265+G266+G268+G267+G270+G269</f>
        <v>287492.77600000001</v>
      </c>
      <c r="H256" s="37">
        <f>H257+H258+H264+H265+H266+H268+H267+H270+H269</f>
        <v>211462.94095999998</v>
      </c>
      <c r="I256" s="59">
        <f t="shared" ref="I256" si="58">SUM(H256-G256)</f>
        <v>-76029.835040000034</v>
      </c>
      <c r="J256" s="87">
        <f t="shared" ref="J256:J272" si="59">SUM(H256/G256*100)</f>
        <v>73.55417548300413</v>
      </c>
    </row>
    <row r="257" spans="1:10" s="3" customFormat="1">
      <c r="A257" s="195">
        <v>7310</v>
      </c>
      <c r="B257" s="195" t="s">
        <v>163</v>
      </c>
      <c r="C257" s="55"/>
      <c r="D257" s="29"/>
      <c r="E257" s="31"/>
      <c r="F257" s="97"/>
      <c r="G257" s="30">
        <v>62585.625</v>
      </c>
      <c r="H257" s="30">
        <v>51984.099349999997</v>
      </c>
      <c r="I257" s="97">
        <f t="shared" ref="I257" si="60">SUM(H257-G257)</f>
        <v>-10601.525650000003</v>
      </c>
      <c r="J257" s="34">
        <f t="shared" ref="J257:J260" si="61">SUM(H257/G257*100)</f>
        <v>83.060765710975957</v>
      </c>
    </row>
    <row r="258" spans="1:10" s="3" customFormat="1">
      <c r="A258" s="195">
        <v>7320</v>
      </c>
      <c r="B258" s="62" t="s">
        <v>168</v>
      </c>
      <c r="C258" s="31"/>
      <c r="D258" s="31"/>
      <c r="E258" s="31"/>
      <c r="F258" s="97"/>
      <c r="G258" s="30">
        <f>G259+G260+G261+G262+G263</f>
        <v>166057.133</v>
      </c>
      <c r="H258" s="30">
        <f>H259+H260+H261+H262+H263</f>
        <v>98420.860360000006</v>
      </c>
      <c r="I258" s="97">
        <f t="shared" ref="I258:I261" si="62">SUM(H258-G258)</f>
        <v>-67636.272639999996</v>
      </c>
      <c r="J258" s="34">
        <f t="shared" si="61"/>
        <v>59.26927593047148</v>
      </c>
    </row>
    <row r="259" spans="1:10" s="3" customFormat="1">
      <c r="A259" s="195">
        <v>7321</v>
      </c>
      <c r="B259" s="195" t="s">
        <v>164</v>
      </c>
      <c r="C259" s="200"/>
      <c r="D259" s="68"/>
      <c r="E259" s="82"/>
      <c r="F259" s="201"/>
      <c r="G259" s="30">
        <v>106475.97</v>
      </c>
      <c r="H259" s="30">
        <v>49879.443460000002</v>
      </c>
      <c r="I259" s="97">
        <f t="shared" si="62"/>
        <v>-56596.526539999999</v>
      </c>
      <c r="J259" s="34">
        <f t="shared" si="61"/>
        <v>46.845728158193815</v>
      </c>
    </row>
    <row r="260" spans="1:10" s="3" customFormat="1">
      <c r="A260" s="195">
        <v>7322</v>
      </c>
      <c r="B260" s="94" t="s">
        <v>165</v>
      </c>
      <c r="C260" s="200"/>
      <c r="D260" s="68"/>
      <c r="E260" s="82"/>
      <c r="F260" s="201"/>
      <c r="G260" s="30">
        <v>27322.569</v>
      </c>
      <c r="H260" s="30">
        <v>21507.743930000001</v>
      </c>
      <c r="I260" s="97">
        <f t="shared" si="62"/>
        <v>-5814.825069999999</v>
      </c>
      <c r="J260" s="34">
        <f t="shared" si="61"/>
        <v>78.717868477155278</v>
      </c>
    </row>
    <row r="261" spans="1:10" s="3" customFormat="1">
      <c r="A261" s="195">
        <v>7323</v>
      </c>
      <c r="B261" s="94" t="s">
        <v>228</v>
      </c>
      <c r="C261" s="200"/>
      <c r="D261" s="68"/>
      <c r="E261" s="82"/>
      <c r="F261" s="201"/>
      <c r="G261" s="30">
        <v>5984.0209999999997</v>
      </c>
      <c r="H261" s="30">
        <v>2536.3579800000002</v>
      </c>
      <c r="I261" s="97">
        <f t="shared" si="62"/>
        <v>-3447.6630199999995</v>
      </c>
      <c r="J261" s="34">
        <f>SUM(H261/G261*100)</f>
        <v>42.385512684531022</v>
      </c>
    </row>
    <row r="262" spans="1:10" s="3" customFormat="1">
      <c r="A262" s="195">
        <v>7324</v>
      </c>
      <c r="B262" s="94" t="s">
        <v>166</v>
      </c>
      <c r="C262" s="200"/>
      <c r="D262" s="68"/>
      <c r="E262" s="82"/>
      <c r="F262" s="201"/>
      <c r="G262" s="30">
        <v>10083.306</v>
      </c>
      <c r="H262" s="30">
        <v>23108.675090000001</v>
      </c>
      <c r="I262" s="97">
        <f t="shared" ref="I262:I266" si="63">SUM(H262-G262)</f>
        <v>13025.36909</v>
      </c>
      <c r="J262" s="34" t="s">
        <v>470</v>
      </c>
    </row>
    <row r="263" spans="1:10" s="3" customFormat="1">
      <c r="A263" s="195">
        <v>7325</v>
      </c>
      <c r="B263" s="94" t="s">
        <v>167</v>
      </c>
      <c r="C263" s="200"/>
      <c r="D263" s="68"/>
      <c r="E263" s="82"/>
      <c r="F263" s="201"/>
      <c r="G263" s="30">
        <v>16191.267</v>
      </c>
      <c r="H263" s="30">
        <v>1388.6398999999999</v>
      </c>
      <c r="I263" s="97">
        <f t="shared" si="63"/>
        <v>-14802.6271</v>
      </c>
      <c r="J263" s="34">
        <f>SUM(H263/G263*100)</f>
        <v>8.5764745896661445</v>
      </c>
    </row>
    <row r="264" spans="1:10" s="3" customFormat="1">
      <c r="A264" s="195">
        <v>7330</v>
      </c>
      <c r="B264" s="94" t="s">
        <v>253</v>
      </c>
      <c r="C264" s="55"/>
      <c r="D264" s="29"/>
      <c r="E264" s="31"/>
      <c r="F264" s="97"/>
      <c r="G264" s="30">
        <v>1232.01</v>
      </c>
      <c r="H264" s="30">
        <v>723.096</v>
      </c>
      <c r="I264" s="97">
        <f t="shared" si="63"/>
        <v>-508.91399999999999</v>
      </c>
      <c r="J264" s="34">
        <f>SUM(H264/G264*100)</f>
        <v>58.692380743662795</v>
      </c>
    </row>
    <row r="265" spans="1:10" s="3" customFormat="1">
      <c r="A265" s="195">
        <v>7340</v>
      </c>
      <c r="B265" s="94" t="s">
        <v>254</v>
      </c>
      <c r="C265" s="55"/>
      <c r="D265" s="29"/>
      <c r="E265" s="31"/>
      <c r="F265" s="97"/>
      <c r="G265" s="30">
        <v>2237.2260000000001</v>
      </c>
      <c r="H265" s="30">
        <v>6251.4446900000003</v>
      </c>
      <c r="I265" s="97">
        <f t="shared" si="63"/>
        <v>4014.2186900000002</v>
      </c>
      <c r="J265" s="34" t="s">
        <v>515</v>
      </c>
    </row>
    <row r="266" spans="1:10" s="3" customFormat="1">
      <c r="A266" s="40" t="s">
        <v>169</v>
      </c>
      <c r="B266" s="43" t="s">
        <v>170</v>
      </c>
      <c r="C266" s="55"/>
      <c r="D266" s="29"/>
      <c r="E266" s="31"/>
      <c r="F266" s="97"/>
      <c r="G266" s="30"/>
      <c r="H266" s="30">
        <v>371.46305000000001</v>
      </c>
      <c r="I266" s="97">
        <f t="shared" si="63"/>
        <v>371.46305000000001</v>
      </c>
      <c r="J266" s="34"/>
    </row>
    <row r="267" spans="1:10" s="3" customFormat="1" ht="37.5">
      <c r="A267" s="40" t="s">
        <v>264</v>
      </c>
      <c r="B267" s="43" t="s">
        <v>265</v>
      </c>
      <c r="C267" s="55"/>
      <c r="D267" s="29"/>
      <c r="E267" s="31"/>
      <c r="F267" s="97"/>
      <c r="G267" s="96">
        <v>20367.712</v>
      </c>
      <c r="H267" s="30">
        <v>284.69009</v>
      </c>
      <c r="I267" s="97">
        <f t="shared" ref="I267" si="64">SUM(H267-G267)</f>
        <v>-20083.021909999999</v>
      </c>
      <c r="J267" s="34">
        <f>SUM(H267/G267*100)</f>
        <v>1.3977519418970574</v>
      </c>
    </row>
    <row r="268" spans="1:10" s="3" customFormat="1" ht="37.5">
      <c r="A268" s="40" t="s">
        <v>237</v>
      </c>
      <c r="B268" s="43" t="s">
        <v>236</v>
      </c>
      <c r="C268" s="55"/>
      <c r="D268" s="202"/>
      <c r="E268" s="31"/>
      <c r="F268" s="97"/>
      <c r="G268" s="96">
        <v>23509.184000000001</v>
      </c>
      <c r="H268" s="30">
        <v>27362.529210000001</v>
      </c>
      <c r="I268" s="97">
        <f t="shared" ref="I268" si="65">SUM(H268-G268)</f>
        <v>3853.3452099999995</v>
      </c>
      <c r="J268" s="34">
        <f t="shared" ref="J268" si="66">SUM(H268/G268*100)</f>
        <v>116.39080799231482</v>
      </c>
    </row>
    <row r="269" spans="1:10" s="3" customFormat="1" ht="37.5">
      <c r="A269" s="40" t="s">
        <v>266</v>
      </c>
      <c r="B269" s="43" t="s">
        <v>267</v>
      </c>
      <c r="C269" s="55"/>
      <c r="D269" s="202"/>
      <c r="E269" s="31"/>
      <c r="F269" s="97"/>
      <c r="G269" s="30">
        <v>8375.6839999999993</v>
      </c>
      <c r="H269" s="30">
        <v>0</v>
      </c>
      <c r="I269" s="31">
        <f>SUM(H269-G269)</f>
        <v>-8375.6839999999993</v>
      </c>
      <c r="J269" s="34">
        <f>SUM(H269/G269*100)</f>
        <v>0</v>
      </c>
    </row>
    <row r="270" spans="1:10" s="3" customFormat="1">
      <c r="A270" s="40" t="s">
        <v>182</v>
      </c>
      <c r="B270" s="43" t="s">
        <v>183</v>
      </c>
      <c r="C270" s="115">
        <v>199.542</v>
      </c>
      <c r="D270" s="115">
        <v>227.381</v>
      </c>
      <c r="E270" s="97">
        <f t="shared" ref="E270" si="67">SUM(D270-C270)</f>
        <v>27.838999999999999</v>
      </c>
      <c r="F270" s="34">
        <f t="shared" ref="F270" si="68">SUM(D270/C270*100)</f>
        <v>113.95144881779275</v>
      </c>
      <c r="G270" s="30">
        <v>3128.2020000000002</v>
      </c>
      <c r="H270" s="30">
        <v>26064.75821</v>
      </c>
      <c r="I270" s="97">
        <f t="shared" ref="I270" si="69">SUM(H270-G270)</f>
        <v>22936.556209999999</v>
      </c>
      <c r="J270" s="34" t="s">
        <v>516</v>
      </c>
    </row>
    <row r="271" spans="1:10" s="3" customFormat="1">
      <c r="A271" s="40" t="s">
        <v>475</v>
      </c>
      <c r="B271" s="43" t="s">
        <v>476</v>
      </c>
      <c r="C271" s="115"/>
      <c r="D271" s="115"/>
      <c r="E271" s="97"/>
      <c r="F271" s="97"/>
      <c r="G271" s="115"/>
      <c r="H271" s="115"/>
      <c r="I271" s="97"/>
      <c r="J271" s="34"/>
    </row>
    <row r="272" spans="1:10" s="3" customFormat="1" ht="20.25">
      <c r="A272" s="203" t="s">
        <v>105</v>
      </c>
      <c r="B272" s="90" t="s">
        <v>171</v>
      </c>
      <c r="C272" s="204">
        <f>SUM(C273+C275)</f>
        <v>185379.04700000002</v>
      </c>
      <c r="D272" s="204">
        <f>SUM(D273+D275)</f>
        <v>276757.21999999997</v>
      </c>
      <c r="E272" s="59">
        <f t="shared" ref="E272:E276" si="70">SUM(D272-C272)</f>
        <v>91378.172999999952</v>
      </c>
      <c r="F272" s="58">
        <f t="shared" ref="F272" si="71">SUM(D272/C272*100)</f>
        <v>149.29261126258783</v>
      </c>
      <c r="G272" s="204">
        <f>SUM(G273+G275+G277)</f>
        <v>42932.154999999999</v>
      </c>
      <c r="H272" s="204">
        <f>H275</f>
        <v>43201.167000000001</v>
      </c>
      <c r="I272" s="59">
        <f t="shared" ref="I272" si="72">SUM(H272-G272)</f>
        <v>269.01200000000244</v>
      </c>
      <c r="J272" s="60">
        <f t="shared" si="59"/>
        <v>100.62659794273081</v>
      </c>
    </row>
    <row r="273" spans="1:10" s="3" customFormat="1">
      <c r="A273" s="197">
        <v>7420</v>
      </c>
      <c r="B273" s="94" t="s">
        <v>175</v>
      </c>
      <c r="C273" s="55">
        <f>C274</f>
        <v>134404.91</v>
      </c>
      <c r="D273" s="55">
        <f>D274</f>
        <v>205536.33</v>
      </c>
      <c r="E273" s="31">
        <f t="shared" si="70"/>
        <v>71131.419999999984</v>
      </c>
      <c r="F273" s="32" t="s">
        <v>480</v>
      </c>
      <c r="G273" s="205"/>
      <c r="H273" s="205"/>
      <c r="I273" s="97"/>
      <c r="J273" s="34"/>
    </row>
    <row r="274" spans="1:10" s="3" customFormat="1">
      <c r="A274" s="206" t="s">
        <v>174</v>
      </c>
      <c r="B274" s="94" t="s">
        <v>104</v>
      </c>
      <c r="C274" s="55">
        <v>134404.91</v>
      </c>
      <c r="D274" s="55">
        <v>205536.33</v>
      </c>
      <c r="E274" s="31">
        <f t="shared" si="70"/>
        <v>71131.419999999984</v>
      </c>
      <c r="F274" s="32" t="s">
        <v>480</v>
      </c>
      <c r="G274" s="97"/>
      <c r="H274" s="97"/>
      <c r="I274" s="97"/>
      <c r="J274" s="34"/>
    </row>
    <row r="275" spans="1:10" s="3" customFormat="1">
      <c r="A275" s="195">
        <v>7460</v>
      </c>
      <c r="B275" s="94" t="s">
        <v>172</v>
      </c>
      <c r="C275" s="115">
        <f>SUM(C276)</f>
        <v>50974.137000000002</v>
      </c>
      <c r="D275" s="115">
        <f>D276</f>
        <v>71220.89</v>
      </c>
      <c r="E275" s="31">
        <f t="shared" si="70"/>
        <v>20246.752999999997</v>
      </c>
      <c r="F275" s="32">
        <f t="shared" ref="F275" si="73">SUM(D275/C275*100)</f>
        <v>139.71965822589601</v>
      </c>
      <c r="G275" s="207">
        <f>G276</f>
        <v>42932.154999999999</v>
      </c>
      <c r="H275" s="207">
        <f>H276+H277</f>
        <v>43201.167000000001</v>
      </c>
      <c r="I275" s="97">
        <f t="shared" ref="I275:I276" si="74">SUM(H275-G275)</f>
        <v>269.01200000000244</v>
      </c>
      <c r="J275" s="34">
        <f t="shared" ref="J275:J276" si="75">SUM(H275/G275*100)</f>
        <v>100.62659794273081</v>
      </c>
    </row>
    <row r="276" spans="1:10" s="3" customFormat="1" ht="37.5">
      <c r="A276" s="195">
        <v>7461</v>
      </c>
      <c r="B276" s="94" t="s">
        <v>173</v>
      </c>
      <c r="C276" s="55">
        <v>50974.137000000002</v>
      </c>
      <c r="D276" s="29">
        <v>71220.89</v>
      </c>
      <c r="E276" s="31">
        <f t="shared" si="70"/>
        <v>20246.752999999997</v>
      </c>
      <c r="F276" s="32">
        <f t="shared" ref="F276" si="76">SUM(D276/C276*100)</f>
        <v>139.71965822589601</v>
      </c>
      <c r="G276" s="101">
        <v>42932.154999999999</v>
      </c>
      <c r="H276" s="101">
        <v>42957.764999999999</v>
      </c>
      <c r="I276" s="97">
        <f t="shared" si="74"/>
        <v>25.610000000000582</v>
      </c>
      <c r="J276" s="34">
        <f t="shared" si="75"/>
        <v>100.05965225831315</v>
      </c>
    </row>
    <row r="277" spans="1:10" s="3" customFormat="1" ht="37.5">
      <c r="A277" s="40" t="s">
        <v>257</v>
      </c>
      <c r="B277" s="208" t="s">
        <v>258</v>
      </c>
      <c r="C277" s="209"/>
      <c r="D277" s="37"/>
      <c r="E277" s="31"/>
      <c r="F277" s="129"/>
      <c r="G277" s="210"/>
      <c r="H277" s="210">
        <v>243.40199999999999</v>
      </c>
      <c r="I277" s="31">
        <f>SUM(H277-G277)</f>
        <v>243.40199999999999</v>
      </c>
      <c r="J277" s="34"/>
    </row>
    <row r="278" spans="1:10" s="3" customFormat="1" ht="20.25">
      <c r="A278" s="211" t="s">
        <v>112</v>
      </c>
      <c r="B278" s="92" t="s">
        <v>176</v>
      </c>
      <c r="C278" s="118">
        <f>SUM(C279:C285)</f>
        <v>20592.021000000001</v>
      </c>
      <c r="D278" s="118">
        <f>SUM(D279:D285)</f>
        <v>14763.01</v>
      </c>
      <c r="E278" s="59">
        <f>SUM(D278-C278)</f>
        <v>-5829.0110000000004</v>
      </c>
      <c r="F278" s="58">
        <f t="shared" ref="F278:F318" si="77">SUM(D278/C278*100)</f>
        <v>71.692865892085095</v>
      </c>
      <c r="G278" s="118">
        <f>SUM(G279:G285)</f>
        <v>150833.32199999999</v>
      </c>
      <c r="H278" s="118">
        <f>SUM(H279:H285)</f>
        <v>117778.649</v>
      </c>
      <c r="I278" s="59">
        <f t="shared" ref="I278" si="78">SUM(H278-G278)</f>
        <v>-33054.672999999981</v>
      </c>
      <c r="J278" s="60">
        <f t="shared" ref="J278:J318" si="79">SUM(H278/G278*100)</f>
        <v>78.085298021878756</v>
      </c>
    </row>
    <row r="279" spans="1:10" s="3" customFormat="1">
      <c r="A279" s="212" t="s">
        <v>229</v>
      </c>
      <c r="B279" s="49" t="s">
        <v>111</v>
      </c>
      <c r="C279" s="29">
        <v>47.89</v>
      </c>
      <c r="D279" s="29">
        <v>352.92399999999998</v>
      </c>
      <c r="E279" s="31">
        <f>SUM(D279-C279)</f>
        <v>305.03399999999999</v>
      </c>
      <c r="F279" s="97" t="s">
        <v>517</v>
      </c>
      <c r="G279" s="108"/>
      <c r="H279" s="30"/>
      <c r="I279" s="31"/>
      <c r="J279" s="34"/>
    </row>
    <row r="280" spans="1:10" s="3" customFormat="1">
      <c r="A280" s="212" t="s">
        <v>273</v>
      </c>
      <c r="B280" s="213" t="s">
        <v>274</v>
      </c>
      <c r="C280" s="29"/>
      <c r="D280" s="29">
        <v>645.87699999999995</v>
      </c>
      <c r="E280" s="31">
        <f t="shared" ref="E280:E281" si="80">SUM(D280-C280)</f>
        <v>645.87699999999995</v>
      </c>
      <c r="F280" s="97"/>
      <c r="G280" s="108"/>
      <c r="H280" s="30"/>
      <c r="I280" s="31"/>
      <c r="J280" s="34"/>
    </row>
    <row r="281" spans="1:10" s="3" customFormat="1">
      <c r="A281" s="212" t="s">
        <v>177</v>
      </c>
      <c r="B281" s="49" t="s">
        <v>109</v>
      </c>
      <c r="C281" s="29">
        <v>14086.325999999999</v>
      </c>
      <c r="D281" s="29">
        <v>3426.7719999999999</v>
      </c>
      <c r="E281" s="31">
        <f t="shared" si="80"/>
        <v>-10659.554</v>
      </c>
      <c r="F281" s="214">
        <f t="shared" ref="F281:F285" si="81">SUM(D281/C281*100)</f>
        <v>24.326939473074809</v>
      </c>
      <c r="G281" s="30">
        <v>53892.993000000002</v>
      </c>
      <c r="H281" s="30">
        <v>24137.288</v>
      </c>
      <c r="I281" s="31">
        <f t="shared" ref="I281" si="82">SUM(H281-G281)</f>
        <v>-29755.705000000002</v>
      </c>
      <c r="J281" s="34">
        <f>SUM(H281/G281*100)</f>
        <v>44.78743275586865</v>
      </c>
    </row>
    <row r="282" spans="1:10" s="3" customFormat="1">
      <c r="A282" s="212" t="s">
        <v>241</v>
      </c>
      <c r="B282" s="49" t="s">
        <v>242</v>
      </c>
      <c r="C282" s="29"/>
      <c r="D282" s="215"/>
      <c r="E282" s="31"/>
      <c r="F282" s="97"/>
      <c r="G282" s="30"/>
      <c r="H282" s="30"/>
      <c r="I282" s="31"/>
      <c r="J282" s="34"/>
    </row>
    <row r="283" spans="1:10" s="3" customFormat="1">
      <c r="A283" s="40" t="s">
        <v>178</v>
      </c>
      <c r="B283" s="49" t="s">
        <v>106</v>
      </c>
      <c r="C283" s="29"/>
      <c r="D283" s="29"/>
      <c r="E283" s="31"/>
      <c r="F283" s="97"/>
      <c r="G283" s="30">
        <v>96940.328999999998</v>
      </c>
      <c r="H283" s="30">
        <v>86833.417000000001</v>
      </c>
      <c r="I283" s="31">
        <f t="shared" ref="I283" si="83">SUM(H283-G283)</f>
        <v>-10106.911999999997</v>
      </c>
      <c r="J283" s="34">
        <f>SUM(H283/G283*100)</f>
        <v>89.574089438050081</v>
      </c>
    </row>
    <row r="284" spans="1:10" s="3" customFormat="1">
      <c r="A284" s="40" t="s">
        <v>219</v>
      </c>
      <c r="B284" s="49" t="s">
        <v>226</v>
      </c>
      <c r="C284" s="30">
        <v>314.09899999999999</v>
      </c>
      <c r="D284" s="29">
        <v>1770.5</v>
      </c>
      <c r="E284" s="31">
        <f t="shared" ref="E284:E285" si="84">SUM(D284-C284)</f>
        <v>1456.4010000000001</v>
      </c>
      <c r="F284" s="97" t="s">
        <v>518</v>
      </c>
      <c r="G284" s="30"/>
      <c r="H284" s="30"/>
      <c r="I284" s="31"/>
      <c r="J284" s="34"/>
    </row>
    <row r="285" spans="1:10" s="3" customFormat="1">
      <c r="A285" s="40" t="s">
        <v>180</v>
      </c>
      <c r="B285" s="216" t="s">
        <v>179</v>
      </c>
      <c r="C285" s="29">
        <f>C286+C287</f>
        <v>6143.7060000000001</v>
      </c>
      <c r="D285" s="29">
        <f>D286+D287</f>
        <v>8566.9369999999999</v>
      </c>
      <c r="E285" s="31">
        <f t="shared" si="84"/>
        <v>2423.2309999999998</v>
      </c>
      <c r="F285" s="34">
        <f t="shared" si="81"/>
        <v>139.44249610902602</v>
      </c>
      <c r="G285" s="29">
        <f>G286+G287</f>
        <v>0</v>
      </c>
      <c r="H285" s="29">
        <f>H286+H287</f>
        <v>6807.9440000000004</v>
      </c>
      <c r="I285" s="29">
        <f>H285</f>
        <v>6807.9440000000004</v>
      </c>
      <c r="J285" s="34"/>
    </row>
    <row r="286" spans="1:10" s="3" customFormat="1" ht="75">
      <c r="A286" s="40" t="s">
        <v>270</v>
      </c>
      <c r="B286" s="217" t="s">
        <v>271</v>
      </c>
      <c r="C286" s="29"/>
      <c r="D286" s="29"/>
      <c r="E286" s="29"/>
      <c r="F286" s="32"/>
      <c r="G286" s="29"/>
      <c r="H286" s="29">
        <f>2018.969+307.425</f>
        <v>2326.3940000000002</v>
      </c>
      <c r="I286" s="31">
        <f>H286</f>
        <v>2326.3940000000002</v>
      </c>
      <c r="J286" s="34"/>
    </row>
    <row r="287" spans="1:10" s="3" customFormat="1">
      <c r="A287" s="40" t="s">
        <v>181</v>
      </c>
      <c r="B287" s="94" t="s">
        <v>110</v>
      </c>
      <c r="C287" s="29">
        <v>6143.7060000000001</v>
      </c>
      <c r="D287" s="29">
        <v>8566.9369999999999</v>
      </c>
      <c r="E287" s="31">
        <f t="shared" ref="E287" si="85">SUM(D287-C287)</f>
        <v>2423.2309999999998</v>
      </c>
      <c r="F287" s="32">
        <f>SUM(D287/C287*100)</f>
        <v>139.44249610902602</v>
      </c>
      <c r="G287" s="30"/>
      <c r="H287" s="29">
        <v>4481.55</v>
      </c>
      <c r="I287" s="31">
        <f>H287</f>
        <v>4481.55</v>
      </c>
      <c r="J287" s="34"/>
    </row>
    <row r="288" spans="1:10" s="3" customFormat="1">
      <c r="A288" s="40"/>
      <c r="B288" s="94"/>
      <c r="C288" s="29"/>
      <c r="D288" s="29"/>
      <c r="E288" s="31"/>
      <c r="F288" s="32"/>
      <c r="G288" s="30"/>
      <c r="H288" s="30"/>
      <c r="I288" s="31"/>
      <c r="J288" s="34"/>
    </row>
    <row r="289" spans="1:10" s="3" customFormat="1" ht="20.25">
      <c r="A289" s="98" t="s">
        <v>99</v>
      </c>
      <c r="B289" s="90" t="s">
        <v>197</v>
      </c>
      <c r="C289" s="99">
        <f>SUM(C290)+C293</f>
        <v>28805.242329999997</v>
      </c>
      <c r="D289" s="99">
        <f>SUM(D290)+D293+D300</f>
        <v>15070.16646</v>
      </c>
      <c r="E289" s="59">
        <f t="shared" ref="E289:E295" si="86">SUM(D289-C289)</f>
        <v>-13735.075869999997</v>
      </c>
      <c r="F289" s="58">
        <f t="shared" ref="F289:F295" si="87">SUM(D289/C289*100)</f>
        <v>52.317443774131242</v>
      </c>
      <c r="G289" s="99">
        <f>SUM(G290)+G293+G297</f>
        <v>7305.612000000001</v>
      </c>
      <c r="H289" s="99">
        <f>SUM(H290)+H293+H297+H302</f>
        <v>10277.12169</v>
      </c>
      <c r="I289" s="59">
        <f t="shared" ref="I289:I291" si="88">SUM(H289-G289)</f>
        <v>2971.509689999999</v>
      </c>
      <c r="J289" s="60">
        <f t="shared" ref="J289:J291" si="89">SUM(H289/G289*100)</f>
        <v>140.67434309404879</v>
      </c>
    </row>
    <row r="290" spans="1:10" s="3" customFormat="1" ht="40.5">
      <c r="A290" s="91" t="s">
        <v>184</v>
      </c>
      <c r="B290" s="92" t="s">
        <v>185</v>
      </c>
      <c r="C290" s="93">
        <f>SUM(C291:C292)</f>
        <v>25731.131999999998</v>
      </c>
      <c r="D290" s="93">
        <f>SUM(D291:D292)</f>
        <v>11785.40789</v>
      </c>
      <c r="E290" s="59">
        <f t="shared" si="86"/>
        <v>-13945.724109999997</v>
      </c>
      <c r="F290" s="58">
        <f t="shared" si="87"/>
        <v>45.802135288878866</v>
      </c>
      <c r="G290" s="93">
        <f>SUM(G291:G292)</f>
        <v>4286.1450000000004</v>
      </c>
      <c r="H290" s="93">
        <f>SUM(H291:H292)</f>
        <v>635.16736000000003</v>
      </c>
      <c r="I290" s="59">
        <f t="shared" si="88"/>
        <v>-3650.9776400000005</v>
      </c>
      <c r="J290" s="60">
        <f t="shared" si="89"/>
        <v>14.81908241555057</v>
      </c>
    </row>
    <row r="291" spans="1:10" s="3" customFormat="1">
      <c r="A291" s="40" t="s">
        <v>186</v>
      </c>
      <c r="B291" s="94" t="s">
        <v>187</v>
      </c>
      <c r="C291" s="29">
        <v>25726.69</v>
      </c>
      <c r="D291" s="30">
        <f>11874.68625-91.10536</f>
        <v>11783.580890000001</v>
      </c>
      <c r="E291" s="31">
        <f t="shared" si="86"/>
        <v>-13943.109109999998</v>
      </c>
      <c r="F291" s="32">
        <f t="shared" si="87"/>
        <v>45.802941964162521</v>
      </c>
      <c r="G291" s="30">
        <v>4286.1450000000004</v>
      </c>
      <c r="H291" s="30">
        <f>544.062+91.10536</f>
        <v>635.16736000000003</v>
      </c>
      <c r="I291" s="31">
        <f t="shared" si="88"/>
        <v>-3650.9776400000005</v>
      </c>
      <c r="J291" s="34">
        <f t="shared" si="89"/>
        <v>14.81908241555057</v>
      </c>
    </row>
    <row r="292" spans="1:10" s="3" customFormat="1" ht="20.25">
      <c r="A292" s="40" t="s">
        <v>100</v>
      </c>
      <c r="B292" s="94" t="s">
        <v>188</v>
      </c>
      <c r="C292" s="55">
        <v>4.4420000000000002</v>
      </c>
      <c r="D292" s="29">
        <v>1.827</v>
      </c>
      <c r="E292" s="31"/>
      <c r="F292" s="32"/>
      <c r="G292" s="30"/>
      <c r="H292" s="30"/>
      <c r="I292" s="31"/>
      <c r="J292" s="95"/>
    </row>
    <row r="293" spans="1:10" s="3" customFormat="1" ht="20.25">
      <c r="A293" s="106" t="s">
        <v>193</v>
      </c>
      <c r="B293" s="107" t="s">
        <v>198</v>
      </c>
      <c r="C293" s="108">
        <f>SUM(C294:C295)</f>
        <v>3074.11033</v>
      </c>
      <c r="D293" s="93">
        <f>SUM(D294:D295)</f>
        <v>3044.5075699999998</v>
      </c>
      <c r="E293" s="59">
        <f t="shared" si="86"/>
        <v>-29.602760000000217</v>
      </c>
      <c r="F293" s="58">
        <f t="shared" si="87"/>
        <v>99.037030007963295</v>
      </c>
      <c r="G293" s="93"/>
      <c r="H293" s="93"/>
      <c r="I293" s="31"/>
      <c r="J293" s="95"/>
    </row>
    <row r="294" spans="1:10" s="3" customFormat="1" ht="20.25">
      <c r="A294" s="40" t="s">
        <v>194</v>
      </c>
      <c r="B294" s="94" t="s">
        <v>212</v>
      </c>
      <c r="C294" s="31">
        <v>384.13220000000001</v>
      </c>
      <c r="D294" s="114">
        <v>744.48217999999997</v>
      </c>
      <c r="E294" s="31">
        <f t="shared" si="86"/>
        <v>360.34997999999996</v>
      </c>
      <c r="F294" s="32" t="s">
        <v>318</v>
      </c>
      <c r="G294" s="30"/>
      <c r="H294" s="30"/>
      <c r="I294" s="31"/>
      <c r="J294" s="95"/>
    </row>
    <row r="295" spans="1:10" s="3" customFormat="1" ht="20.25">
      <c r="A295" s="40" t="s">
        <v>195</v>
      </c>
      <c r="B295" s="94" t="s">
        <v>199</v>
      </c>
      <c r="C295" s="114">
        <v>2689.97813</v>
      </c>
      <c r="D295" s="114">
        <v>2300.0253899999998</v>
      </c>
      <c r="E295" s="31">
        <f t="shared" si="86"/>
        <v>-389.95274000000018</v>
      </c>
      <c r="F295" s="32">
        <f t="shared" si="87"/>
        <v>85.503497755202929</v>
      </c>
      <c r="G295" s="30"/>
      <c r="H295" s="30"/>
      <c r="I295" s="31"/>
      <c r="J295" s="95"/>
    </row>
    <row r="296" spans="1:10" s="3" customFormat="1">
      <c r="A296" s="40"/>
      <c r="B296" s="94"/>
      <c r="C296" s="55"/>
      <c r="D296" s="29"/>
      <c r="E296" s="31"/>
      <c r="F296" s="32"/>
      <c r="G296" s="30"/>
      <c r="H296" s="30"/>
      <c r="I296" s="31"/>
      <c r="J296" s="34"/>
    </row>
    <row r="297" spans="1:10" s="3" customFormat="1">
      <c r="A297" s="106" t="s">
        <v>220</v>
      </c>
      <c r="B297" s="107" t="s">
        <v>224</v>
      </c>
      <c r="C297" s="204"/>
      <c r="D297" s="93"/>
      <c r="E297" s="31"/>
      <c r="F297" s="58"/>
      <c r="G297" s="204">
        <f>G298</f>
        <v>3019.4670000000001</v>
      </c>
      <c r="H297" s="204">
        <f>H298</f>
        <v>919.72351000000003</v>
      </c>
      <c r="I297" s="59">
        <f t="shared" ref="I297:I298" si="90">SUM(H297-G297)</f>
        <v>-2099.7434899999998</v>
      </c>
      <c r="J297" s="60">
        <f>SUM(H297/G297*100)</f>
        <v>30.45979671246614</v>
      </c>
    </row>
    <row r="298" spans="1:10" s="3" customFormat="1">
      <c r="A298" s="40" t="s">
        <v>221</v>
      </c>
      <c r="B298" s="94" t="s">
        <v>223</v>
      </c>
      <c r="C298" s="55"/>
      <c r="D298" s="29"/>
      <c r="E298" s="31"/>
      <c r="F298" s="32"/>
      <c r="G298" s="55">
        <v>3019.4670000000001</v>
      </c>
      <c r="H298" s="30">
        <v>919.72351000000003</v>
      </c>
      <c r="I298" s="31">
        <f t="shared" si="90"/>
        <v>-2099.7434899999998</v>
      </c>
      <c r="J298" s="60">
        <f>H298/G298*100</f>
        <v>30.45979671246614</v>
      </c>
    </row>
    <row r="299" spans="1:10" s="3" customFormat="1">
      <c r="A299" s="40"/>
      <c r="B299" s="94"/>
      <c r="C299" s="55"/>
      <c r="D299" s="29"/>
      <c r="E299" s="31"/>
      <c r="F299" s="32"/>
      <c r="G299" s="30"/>
      <c r="H299" s="30"/>
      <c r="I299" s="31"/>
      <c r="J299" s="34"/>
    </row>
    <row r="300" spans="1:10" s="3" customFormat="1">
      <c r="A300" s="106" t="s">
        <v>451</v>
      </c>
      <c r="B300" s="107" t="s">
        <v>452</v>
      </c>
      <c r="C300" s="204"/>
      <c r="D300" s="93">
        <v>240.251</v>
      </c>
      <c r="E300" s="59">
        <f t="shared" ref="E300" si="91">SUM(D300-C300)</f>
        <v>240.251</v>
      </c>
      <c r="F300" s="32"/>
      <c r="G300" s="30"/>
      <c r="H300" s="30"/>
      <c r="I300" s="31"/>
      <c r="J300" s="34"/>
    </row>
    <row r="301" spans="1:10" s="3" customFormat="1">
      <c r="A301" s="40"/>
      <c r="B301" s="94"/>
      <c r="C301" s="55"/>
      <c r="D301" s="29"/>
      <c r="E301" s="31"/>
      <c r="F301" s="32"/>
      <c r="G301" s="30"/>
      <c r="H301" s="30"/>
      <c r="I301" s="31"/>
      <c r="J301" s="34"/>
    </row>
    <row r="302" spans="1:10" s="3" customFormat="1">
      <c r="A302" s="106" t="s">
        <v>313</v>
      </c>
      <c r="B302" s="107" t="s">
        <v>314</v>
      </c>
      <c r="C302" s="55"/>
      <c r="D302" s="29"/>
      <c r="E302" s="31"/>
      <c r="F302" s="32"/>
      <c r="G302" s="108"/>
      <c r="H302" s="108">
        <f>H303+H304</f>
        <v>8722.2308200000007</v>
      </c>
      <c r="I302" s="59">
        <f t="shared" ref="I302:I305" si="92">SUM(H302-G302)</f>
        <v>8722.2308200000007</v>
      </c>
      <c r="J302" s="34"/>
    </row>
    <row r="303" spans="1:10" s="3" customFormat="1" ht="37.5">
      <c r="A303" s="40" t="s">
        <v>478</v>
      </c>
      <c r="B303" s="109" t="s">
        <v>477</v>
      </c>
      <c r="C303" s="218"/>
      <c r="D303" s="29"/>
      <c r="E303" s="31"/>
      <c r="F303" s="32"/>
      <c r="G303" s="30"/>
      <c r="H303" s="30">
        <v>3268.43082</v>
      </c>
      <c r="I303" s="31">
        <f>SUM(H303-G303)</f>
        <v>3268.43082</v>
      </c>
      <c r="J303" s="34"/>
    </row>
    <row r="304" spans="1:10" s="3" customFormat="1">
      <c r="A304" s="40" t="s">
        <v>315</v>
      </c>
      <c r="B304" s="109" t="s">
        <v>316</v>
      </c>
      <c r="C304" s="110"/>
      <c r="D304" s="29"/>
      <c r="E304" s="31"/>
      <c r="F304" s="32"/>
      <c r="G304" s="30"/>
      <c r="H304" s="30">
        <f>SUM(H305)</f>
        <v>5453.8</v>
      </c>
      <c r="I304" s="31">
        <f t="shared" si="92"/>
        <v>5453.8</v>
      </c>
      <c r="J304" s="34"/>
    </row>
    <row r="305" spans="1:10" s="3" customFormat="1" ht="37.5">
      <c r="A305" s="46" t="s">
        <v>312</v>
      </c>
      <c r="B305" s="109" t="s">
        <v>317</v>
      </c>
      <c r="C305" s="111"/>
      <c r="D305" s="55"/>
      <c r="E305" s="31"/>
      <c r="F305" s="32"/>
      <c r="G305" s="59"/>
      <c r="H305" s="31">
        <v>5453.8</v>
      </c>
      <c r="I305" s="31">
        <f t="shared" si="92"/>
        <v>5453.8</v>
      </c>
      <c r="J305" s="34"/>
    </row>
    <row r="306" spans="1:10" s="3" customFormat="1">
      <c r="A306" s="46"/>
      <c r="B306" s="112"/>
      <c r="C306" s="113"/>
      <c r="D306" s="55"/>
      <c r="E306" s="31"/>
      <c r="F306" s="32"/>
      <c r="G306" s="59"/>
      <c r="H306" s="59"/>
      <c r="I306" s="59"/>
      <c r="J306" s="34"/>
    </row>
    <row r="307" spans="1:10" s="3" customFormat="1" ht="20.25">
      <c r="A307" s="57"/>
      <c r="B307" s="122" t="s">
        <v>17</v>
      </c>
      <c r="C307" s="123">
        <f>C124+C128+C162+C176+C217+C224+C238+C277+C272+C278+C255+C256+C305+C289+C297</f>
        <v>3152446.6970900008</v>
      </c>
      <c r="D307" s="123">
        <f>D124+D128+D162+D176+D217+D224+D238+D277+D272+D278+D255+D256+D305+D289+D297</f>
        <v>3587598.9295500005</v>
      </c>
      <c r="E307" s="59">
        <f t="shared" ref="E307:E315" si="93">SUM(D307-C307)</f>
        <v>435152.23245999962</v>
      </c>
      <c r="F307" s="58">
        <f t="shared" si="77"/>
        <v>113.8036348992573</v>
      </c>
      <c r="G307" s="123">
        <f>G124+G128+G162+G176+G217+G224+G238+G272+G278+G255+G256+G305+G289</f>
        <v>830880.1166999999</v>
      </c>
      <c r="H307" s="123">
        <f>H124+H128+H162+H176+H217+H224+H238+H272+H278+H255+H256+H289</f>
        <v>1033348.9449999998</v>
      </c>
      <c r="I307" s="59">
        <f>SUM(H307-G307)</f>
        <v>202468.82829999994</v>
      </c>
      <c r="J307" s="60">
        <f t="shared" si="79"/>
        <v>124.36799536185121</v>
      </c>
    </row>
    <row r="308" spans="1:10" s="3" customFormat="1" ht="20.25">
      <c r="A308" s="57"/>
      <c r="B308" s="122" t="s">
        <v>15</v>
      </c>
      <c r="C308" s="124">
        <f>SUM(C309:C311)</f>
        <v>97645.362000000008</v>
      </c>
      <c r="D308" s="124">
        <f>SUM(D309:D311)</f>
        <v>136826.09400000001</v>
      </c>
      <c r="E308" s="59">
        <f t="shared" si="93"/>
        <v>39180.732000000004</v>
      </c>
      <c r="F308" s="58">
        <f t="shared" ref="F308" si="94">SUM(D308/C308*100)</f>
        <v>140.1255432900131</v>
      </c>
      <c r="G308" s="124">
        <f>SUM(G309:G311)</f>
        <v>5937.8919999999998</v>
      </c>
      <c r="H308" s="124">
        <f>SUM(H309:H311)</f>
        <v>5000</v>
      </c>
      <c r="I308" s="59">
        <f>SUM(H308-G308)</f>
        <v>-937.89199999999983</v>
      </c>
      <c r="J308" s="60">
        <f t="shared" ref="J308" si="95">SUM(H308/G308*100)</f>
        <v>84.204967015230324</v>
      </c>
    </row>
    <row r="309" spans="1:10" s="3" customFormat="1" ht="20.25">
      <c r="A309" s="40" t="s">
        <v>196</v>
      </c>
      <c r="B309" s="43" t="s">
        <v>30</v>
      </c>
      <c r="C309" s="114">
        <v>97205.8</v>
      </c>
      <c r="D309" s="114">
        <v>108245.1</v>
      </c>
      <c r="E309" s="31">
        <f t="shared" ref="E309:E311" si="96">SUM(D309-C309)</f>
        <v>11039.300000000003</v>
      </c>
      <c r="F309" s="32">
        <f t="shared" ref="F309" si="97">SUM(D309/C309*100)</f>
        <v>111.3566268679441</v>
      </c>
      <c r="G309" s="128"/>
      <c r="H309" s="123"/>
      <c r="I309" s="31"/>
      <c r="J309" s="34"/>
    </row>
    <row r="310" spans="1:10" s="3" customFormat="1">
      <c r="A310" s="61" t="s">
        <v>230</v>
      </c>
      <c r="B310" s="51" t="s">
        <v>225</v>
      </c>
      <c r="C310" s="29">
        <v>439.56200000000001</v>
      </c>
      <c r="D310" s="55">
        <v>23236.993999999999</v>
      </c>
      <c r="E310" s="31">
        <f t="shared" si="96"/>
        <v>22797.431999999997</v>
      </c>
      <c r="F310" s="32" t="s">
        <v>519</v>
      </c>
      <c r="G310" s="31"/>
      <c r="H310" s="31">
        <v>5000</v>
      </c>
      <c r="I310" s="31">
        <f>SUM(H310-G310)</f>
        <v>5000</v>
      </c>
      <c r="J310" s="34"/>
    </row>
    <row r="311" spans="1:10" s="3" customFormat="1" ht="37.5">
      <c r="A311" s="61" t="s">
        <v>250</v>
      </c>
      <c r="B311" s="49" t="s">
        <v>251</v>
      </c>
      <c r="C311" s="125"/>
      <c r="D311" s="96">
        <v>5344</v>
      </c>
      <c r="E311" s="31">
        <f t="shared" si="96"/>
        <v>5344</v>
      </c>
      <c r="F311" s="32"/>
      <c r="G311" s="29">
        <v>5937.8919999999998</v>
      </c>
      <c r="H311" s="55"/>
      <c r="I311" s="31">
        <f>SUM(H311-G311)</f>
        <v>-5937.8919999999998</v>
      </c>
      <c r="J311" s="34">
        <f t="shared" ref="J311" si="98">SUM(H311/G311*100)</f>
        <v>0</v>
      </c>
    </row>
    <row r="312" spans="1:10" s="3" customFormat="1">
      <c r="A312" s="61"/>
      <c r="B312" s="49"/>
      <c r="C312" s="125"/>
      <c r="D312" s="125"/>
      <c r="E312" s="31"/>
      <c r="F312" s="32"/>
      <c r="G312" s="29"/>
      <c r="H312" s="55"/>
      <c r="I312" s="31"/>
      <c r="J312" s="34"/>
    </row>
    <row r="313" spans="1:10" s="3" customFormat="1" ht="20.25">
      <c r="A313" s="35"/>
      <c r="B313" s="126" t="s">
        <v>19</v>
      </c>
      <c r="C313" s="99">
        <f>C307+C308</f>
        <v>3250092.059090001</v>
      </c>
      <c r="D313" s="99">
        <f>D307+D308</f>
        <v>3724425.0235500005</v>
      </c>
      <c r="E313" s="59">
        <f t="shared" si="93"/>
        <v>474332.96445999946</v>
      </c>
      <c r="F313" s="58">
        <f t="shared" si="77"/>
        <v>114.59444704445723</v>
      </c>
      <c r="G313" s="118">
        <f>G307+G308</f>
        <v>836818.00869999989</v>
      </c>
      <c r="H313" s="118">
        <f>H307+H308</f>
        <v>1038348.9449999998</v>
      </c>
      <c r="I313" s="59">
        <f t="shared" ref="I313:I318" si="99">SUM(H313-G313)</f>
        <v>201530.93629999994</v>
      </c>
      <c r="J313" s="60">
        <f t="shared" si="79"/>
        <v>124.08300660415745</v>
      </c>
    </row>
    <row r="314" spans="1:10" s="3" customFormat="1" ht="20.25">
      <c r="A314" s="35"/>
      <c r="B314" s="127" t="s">
        <v>18</v>
      </c>
      <c r="C314" s="37">
        <f>SUM(C316:C317)</f>
        <v>20000</v>
      </c>
      <c r="D314" s="37">
        <f>SUM(D316:D317)</f>
        <v>15000</v>
      </c>
      <c r="E314" s="59">
        <f t="shared" si="93"/>
        <v>-5000</v>
      </c>
      <c r="F314" s="60">
        <f t="shared" si="77"/>
        <v>75</v>
      </c>
      <c r="G314" s="38">
        <f>SUM(G316:G317)</f>
        <v>-2570.9149999999995</v>
      </c>
      <c r="H314" s="38">
        <f>SUM(H316:H317)</f>
        <v>3018.09818</v>
      </c>
      <c r="I314" s="59">
        <f t="shared" si="99"/>
        <v>5589.0131799999999</v>
      </c>
      <c r="J314" s="60"/>
    </row>
    <row r="315" spans="1:10" s="3" customFormat="1" ht="40.5">
      <c r="A315" s="35" t="s">
        <v>191</v>
      </c>
      <c r="B315" s="127" t="s">
        <v>192</v>
      </c>
      <c r="C315" s="37">
        <f>SUM(C316:C317)</f>
        <v>20000</v>
      </c>
      <c r="D315" s="37">
        <f>SUM(D316:D317)</f>
        <v>15000</v>
      </c>
      <c r="E315" s="59">
        <f t="shared" si="93"/>
        <v>-5000</v>
      </c>
      <c r="F315" s="60">
        <f t="shared" si="77"/>
        <v>75</v>
      </c>
      <c r="G315" s="37">
        <f>SUM(G316:G317)</f>
        <v>-2570.9149999999995</v>
      </c>
      <c r="H315" s="37">
        <f>SUM(H316:H317)</f>
        <v>3018.09818</v>
      </c>
      <c r="I315" s="59">
        <f t="shared" si="99"/>
        <v>5589.0131799999999</v>
      </c>
      <c r="J315" s="60"/>
    </row>
    <row r="316" spans="1:10" s="3" customFormat="1" ht="37.5">
      <c r="A316" s="40" t="s">
        <v>189</v>
      </c>
      <c r="B316" s="52" t="s">
        <v>255</v>
      </c>
      <c r="C316" s="115">
        <v>20000</v>
      </c>
      <c r="D316" s="55">
        <v>15000</v>
      </c>
      <c r="E316" s="31">
        <f t="shared" ref="E316" si="100">SUM(D316-C316)</f>
        <v>-5000</v>
      </c>
      <c r="F316" s="34">
        <f t="shared" ref="F316" si="101">SUM(D316/C316*100)</f>
        <v>75</v>
      </c>
      <c r="G316" s="55">
        <v>3943.9270000000001</v>
      </c>
      <c r="H316" s="55">
        <v>9872.4359999999997</v>
      </c>
      <c r="I316" s="31">
        <f>SUM(H316-G316)</f>
        <v>5928.509</v>
      </c>
      <c r="J316" s="34" t="s">
        <v>492</v>
      </c>
    </row>
    <row r="317" spans="1:10" s="3" customFormat="1" ht="37.5">
      <c r="A317" s="40" t="s">
        <v>190</v>
      </c>
      <c r="B317" s="52" t="s">
        <v>256</v>
      </c>
      <c r="C317" s="219">
        <v>0</v>
      </c>
      <c r="D317" s="55"/>
      <c r="E317" s="31"/>
      <c r="F317" s="32"/>
      <c r="G317" s="220">
        <v>-6514.8419999999996</v>
      </c>
      <c r="H317" s="31">
        <v>-6854.3378199999997</v>
      </c>
      <c r="I317" s="31">
        <f t="shared" si="99"/>
        <v>-339.49582000000009</v>
      </c>
      <c r="J317" s="34">
        <f t="shared" si="79"/>
        <v>105.21111363867305</v>
      </c>
    </row>
    <row r="318" spans="1:10" s="3" customFormat="1" ht="20.25">
      <c r="A318" s="130"/>
      <c r="B318" s="127" t="s">
        <v>16</v>
      </c>
      <c r="C318" s="99">
        <f>C313+C314</f>
        <v>3270092.059090001</v>
      </c>
      <c r="D318" s="99">
        <f>D313+D314</f>
        <v>3739425.0235500005</v>
      </c>
      <c r="E318" s="59">
        <f>SUM(D318-C318)</f>
        <v>469332.96445999946</v>
      </c>
      <c r="F318" s="58">
        <f t="shared" si="77"/>
        <v>114.35228599009551</v>
      </c>
      <c r="G318" s="118">
        <f>G313+G314</f>
        <v>834247.09369999985</v>
      </c>
      <c r="H318" s="118">
        <f>H313+H314</f>
        <v>1041367.0431799998</v>
      </c>
      <c r="I318" s="59">
        <f t="shared" si="99"/>
        <v>207119.94947999995</v>
      </c>
      <c r="J318" s="60">
        <f t="shared" si="79"/>
        <v>124.82717063614746</v>
      </c>
    </row>
    <row r="319" spans="1:10" s="3" customFormat="1" ht="20.25">
      <c r="A319" s="130"/>
      <c r="B319" s="90" t="s">
        <v>20</v>
      </c>
      <c r="C319" s="99"/>
      <c r="D319" s="99"/>
      <c r="E319" s="31"/>
      <c r="F319" s="58"/>
      <c r="G319" s="118"/>
      <c r="H319" s="118"/>
      <c r="I319" s="59"/>
      <c r="J319" s="60"/>
    </row>
    <row r="320" spans="1:10" s="3" customFormat="1" ht="20.25">
      <c r="A320" s="131"/>
      <c r="B320" s="90" t="s">
        <v>21</v>
      </c>
      <c r="C320" s="99">
        <f>-C321</f>
        <v>713538.60199999996</v>
      </c>
      <c r="D320" s="99">
        <f>-D321</f>
        <v>894151.66399999999</v>
      </c>
      <c r="E320" s="59">
        <f>SUM(D320-C320)</f>
        <v>180613.06200000003</v>
      </c>
      <c r="F320" s="58">
        <f>SUM(D320/C320*100)</f>
        <v>125.31230426689658</v>
      </c>
      <c r="G320" s="99">
        <f t="shared" ref="G320:H320" si="102">-G321</f>
        <v>-761149.17500000005</v>
      </c>
      <c r="H320" s="99">
        <f t="shared" si="102"/>
        <v>-568928.59100000001</v>
      </c>
      <c r="I320" s="59">
        <f>SUM(H320-G320)</f>
        <v>192220.58400000003</v>
      </c>
      <c r="J320" s="60">
        <f>SUM(H320/G320*100)</f>
        <v>74.746003764636541</v>
      </c>
    </row>
    <row r="321" spans="1:10" s="3" customFormat="1" ht="20.25">
      <c r="A321" s="132">
        <v>200000</v>
      </c>
      <c r="B321" s="90" t="s">
        <v>22</v>
      </c>
      <c r="C321" s="99">
        <f>SUM(C322:C325)</f>
        <v>-713538.60199999996</v>
      </c>
      <c r="D321" s="99">
        <f>SUM(D322:D325)</f>
        <v>-894151.66399999999</v>
      </c>
      <c r="E321" s="59">
        <f>SUM(D321-C321)</f>
        <v>-180613.06200000003</v>
      </c>
      <c r="F321" s="58">
        <f>SUM(D321/C321*100)</f>
        <v>125.31230426689658</v>
      </c>
      <c r="G321" s="99">
        <f t="shared" ref="G321" si="103">SUM(G322:G325)</f>
        <v>761149.17500000005</v>
      </c>
      <c r="H321" s="99">
        <f>SUM(H322:H326)</f>
        <v>568928.59100000001</v>
      </c>
      <c r="I321" s="59">
        <f>SUM(H321-G321)</f>
        <v>-192220.58400000003</v>
      </c>
      <c r="J321" s="60">
        <f>SUM(H321/G321*100)</f>
        <v>74.746003764636541</v>
      </c>
    </row>
    <row r="322" spans="1:10" s="3" customFormat="1">
      <c r="A322" s="133">
        <v>203400</v>
      </c>
      <c r="B322" s="51" t="s">
        <v>23</v>
      </c>
      <c r="C322" s="115"/>
      <c r="D322" s="115"/>
      <c r="E322" s="31"/>
      <c r="F322" s="32"/>
      <c r="G322" s="119"/>
      <c r="H322" s="119"/>
      <c r="I322" s="31"/>
      <c r="J322" s="34"/>
    </row>
    <row r="323" spans="1:10" s="3" customFormat="1">
      <c r="A323" s="134">
        <v>205000</v>
      </c>
      <c r="B323" s="49" t="s">
        <v>24</v>
      </c>
      <c r="C323" s="116"/>
      <c r="D323" s="116"/>
      <c r="E323" s="31"/>
      <c r="F323" s="32"/>
      <c r="G323" s="121">
        <v>-1442.19</v>
      </c>
      <c r="H323" s="120">
        <v>-3359.9110000000001</v>
      </c>
      <c r="I323" s="31">
        <f>SUM(H323-G323)</f>
        <v>-1917.721</v>
      </c>
      <c r="J323" s="34" t="s">
        <v>493</v>
      </c>
    </row>
    <row r="324" spans="1:10" s="3" customFormat="1">
      <c r="A324" s="134">
        <v>206000</v>
      </c>
      <c r="B324" s="49" t="s">
        <v>245</v>
      </c>
      <c r="C324" s="116"/>
      <c r="D324" s="116"/>
      <c r="E324" s="31"/>
      <c r="F324" s="32"/>
      <c r="G324" s="120"/>
      <c r="H324" s="120"/>
      <c r="I324" s="31"/>
      <c r="J324" s="34"/>
    </row>
    <row r="325" spans="1:10" s="3" customFormat="1">
      <c r="A325" s="134">
        <v>208000</v>
      </c>
      <c r="B325" s="49" t="s">
        <v>25</v>
      </c>
      <c r="C325" s="117">
        <v>-713538.60199999996</v>
      </c>
      <c r="D325" s="117">
        <v>-894151.66399999999</v>
      </c>
      <c r="E325" s="31">
        <f>SUM(D325-C325)</f>
        <v>-180613.06200000003</v>
      </c>
      <c r="F325" s="32">
        <f>SUM(D325/C325*100)</f>
        <v>125.31230426689658</v>
      </c>
      <c r="G325" s="121">
        <v>762591.36499999999</v>
      </c>
      <c r="H325" s="121">
        <v>558278.53500000003</v>
      </c>
      <c r="I325" s="31">
        <f>SUM(H325-G325)</f>
        <v>-204312.82999999996</v>
      </c>
      <c r="J325" s="34">
        <f>SUM(H325/G325*100)</f>
        <v>73.208085040406928</v>
      </c>
    </row>
    <row r="326" spans="1:10" s="3" customFormat="1">
      <c r="A326" s="134">
        <v>300000</v>
      </c>
      <c r="B326" s="49" t="s">
        <v>453</v>
      </c>
      <c r="C326" s="117"/>
      <c r="D326" s="117"/>
      <c r="E326" s="31"/>
      <c r="F326" s="32"/>
      <c r="G326" s="121"/>
      <c r="H326" s="121">
        <v>14009.967000000001</v>
      </c>
      <c r="I326" s="31">
        <f>SUM(H326-G326)</f>
        <v>14009.967000000001</v>
      </c>
      <c r="J326" s="34"/>
    </row>
    <row r="327" spans="1:10" s="3" customFormat="1" ht="20.25">
      <c r="A327" s="135">
        <v>900230</v>
      </c>
      <c r="B327" s="92" t="s">
        <v>26</v>
      </c>
      <c r="C327" s="99">
        <f>-C320</f>
        <v>-713538.60199999996</v>
      </c>
      <c r="D327" s="99">
        <f>-D320</f>
        <v>-894151.66399999999</v>
      </c>
      <c r="E327" s="59">
        <f>SUM(D327-C327)</f>
        <v>-180613.06200000003</v>
      </c>
      <c r="F327" s="58">
        <f>SUM(D327/C327*100)</f>
        <v>125.31230426689658</v>
      </c>
      <c r="G327" s="99">
        <f>-G320</f>
        <v>761149.17500000005</v>
      </c>
      <c r="H327" s="99">
        <f>-H320</f>
        <v>568928.59100000001</v>
      </c>
      <c r="I327" s="59">
        <f>SUM(H327-G327)</f>
        <v>-192220.58400000003</v>
      </c>
      <c r="J327" s="60">
        <f>SUM(H327/G327*100)</f>
        <v>74.746003764636541</v>
      </c>
    </row>
    <row r="328" spans="1:10" s="3" customFormat="1" ht="20.25">
      <c r="A328" s="181" t="s">
        <v>249</v>
      </c>
      <c r="B328" s="181"/>
      <c r="C328" s="181"/>
      <c r="D328" s="181"/>
      <c r="E328" s="181"/>
      <c r="F328" s="181"/>
      <c r="G328" s="181"/>
      <c r="H328" s="181"/>
      <c r="I328" s="181"/>
      <c r="J328" s="181"/>
    </row>
    <row r="329" spans="1:10" s="3" customFormat="1" ht="56.25">
      <c r="A329" s="136" t="s">
        <v>2</v>
      </c>
      <c r="B329" s="137" t="s">
        <v>28</v>
      </c>
      <c r="C329" s="138" t="s">
        <v>474</v>
      </c>
      <c r="D329" s="138" t="s">
        <v>473</v>
      </c>
      <c r="E329" s="139" t="s">
        <v>31</v>
      </c>
      <c r="F329" s="140" t="s">
        <v>32</v>
      </c>
      <c r="G329" s="138" t="s">
        <v>474</v>
      </c>
      <c r="H329" s="138" t="s">
        <v>473</v>
      </c>
      <c r="I329" s="139" t="s">
        <v>31</v>
      </c>
      <c r="J329" s="140" t="s">
        <v>32</v>
      </c>
    </row>
    <row r="330" spans="1:10" s="3" customFormat="1" ht="20.25">
      <c r="A330" s="135">
        <v>400000</v>
      </c>
      <c r="B330" s="92" t="s">
        <v>27</v>
      </c>
      <c r="C330" s="141">
        <v>81646.316999999995</v>
      </c>
      <c r="D330" s="141">
        <v>81646.316999999995</v>
      </c>
      <c r="E330" s="31">
        <f>SUM(D330-C330)</f>
        <v>0</v>
      </c>
      <c r="F330" s="142">
        <f>SUM(D330/C330*100)</f>
        <v>100</v>
      </c>
      <c r="G330" s="143"/>
      <c r="H330" s="143"/>
      <c r="I330" s="31"/>
      <c r="J330" s="144"/>
    </row>
    <row r="331" spans="1:10" s="3" customFormat="1" ht="37.5">
      <c r="A331" s="134">
        <v>420000</v>
      </c>
      <c r="B331" s="52" t="s">
        <v>29</v>
      </c>
      <c r="C331" s="145">
        <v>81646.316999999995</v>
      </c>
      <c r="D331" s="145">
        <v>81646.316999999995</v>
      </c>
      <c r="E331" s="31">
        <f>SUM(D331-C331)</f>
        <v>0</v>
      </c>
      <c r="F331" s="144">
        <f>SUM(D331/C331*100)</f>
        <v>100</v>
      </c>
      <c r="G331" s="121"/>
      <c r="H331" s="121"/>
      <c r="I331" s="31"/>
      <c r="J331" s="144"/>
    </row>
    <row r="332" spans="1:10" s="3" customFormat="1" ht="20.25">
      <c r="A332" s="135">
        <v>500000</v>
      </c>
      <c r="B332" s="92" t="s">
        <v>442</v>
      </c>
      <c r="C332" s="141"/>
      <c r="D332" s="141">
        <f>SUM(D333)</f>
        <v>14009.578</v>
      </c>
      <c r="E332" s="31">
        <f>SUM(D332-C332)</f>
        <v>14009.578</v>
      </c>
      <c r="F332" s="144"/>
      <c r="G332" s="143"/>
      <c r="H332" s="143"/>
      <c r="I332" s="31"/>
      <c r="J332" s="144"/>
    </row>
    <row r="333" spans="1:10" s="3" customFormat="1">
      <c r="A333" s="146">
        <v>510000</v>
      </c>
      <c r="B333" s="51" t="s">
        <v>443</v>
      </c>
      <c r="C333" s="145"/>
      <c r="D333" s="145">
        <v>14009.578</v>
      </c>
      <c r="E333" s="31">
        <f>SUM(D333-C333)</f>
        <v>14009.578</v>
      </c>
      <c r="F333" s="144"/>
      <c r="G333" s="121"/>
      <c r="H333" s="121"/>
      <c r="I333" s="31"/>
      <c r="J333" s="144"/>
    </row>
    <row r="334" spans="1:10" s="3" customFormat="1" ht="20.25">
      <c r="A334" s="147"/>
      <c r="B334" s="92" t="s">
        <v>441</v>
      </c>
      <c r="C334" s="148">
        <f>SUM(C330)+C332</f>
        <v>81646.316999999995</v>
      </c>
      <c r="D334" s="148">
        <f>SUM(D330)+D332</f>
        <v>95655.89499999999</v>
      </c>
      <c r="E334" s="56">
        <f>SUM(D334-C334)</f>
        <v>14009.577999999994</v>
      </c>
      <c r="F334" s="149">
        <f>SUM(D334/C334*100)</f>
        <v>117.15886094408887</v>
      </c>
      <c r="G334" s="150"/>
      <c r="H334" s="150"/>
      <c r="I334" s="151"/>
      <c r="J334" s="152"/>
    </row>
    <row r="335" spans="1:10" s="3" customFormat="1">
      <c r="A335" s="4"/>
      <c r="B335" s="153"/>
      <c r="C335" s="154"/>
      <c r="D335" s="154"/>
      <c r="E335" s="7"/>
      <c r="F335" s="14"/>
      <c r="G335" s="154"/>
      <c r="H335" s="154"/>
      <c r="I335" s="6"/>
      <c r="J335" s="26"/>
    </row>
    <row r="336" spans="1:10" s="3" customFormat="1">
      <c r="A336" s="4"/>
      <c r="B336" s="24"/>
      <c r="C336" s="12"/>
      <c r="D336" s="12"/>
      <c r="E336" s="7"/>
      <c r="F336" s="14"/>
      <c r="G336" s="5"/>
      <c r="H336" s="6"/>
      <c r="I336" s="6"/>
      <c r="J336" s="26"/>
    </row>
    <row r="337" spans="1:10" s="3" customFormat="1">
      <c r="A337" s="4"/>
      <c r="B337" s="24"/>
      <c r="C337" s="12"/>
      <c r="D337" s="12"/>
      <c r="E337" s="7"/>
      <c r="F337" s="14"/>
      <c r="G337" s="5"/>
      <c r="H337" s="6"/>
      <c r="I337" s="6"/>
      <c r="J337" s="26"/>
    </row>
    <row r="338" spans="1:10" s="3" customFormat="1">
      <c r="A338" s="4"/>
      <c r="B338" s="24"/>
      <c r="C338" s="12"/>
      <c r="D338" s="12"/>
      <c r="E338" s="7"/>
      <c r="F338" s="14"/>
      <c r="G338" s="5"/>
      <c r="H338" s="6"/>
      <c r="I338" s="6"/>
      <c r="J338" s="26"/>
    </row>
    <row r="339" spans="1:10" s="3" customFormat="1">
      <c r="A339" s="4"/>
      <c r="B339" s="24"/>
      <c r="C339" s="12"/>
      <c r="D339" s="12"/>
      <c r="E339" s="7"/>
      <c r="F339" s="14"/>
      <c r="G339" s="5"/>
      <c r="H339" s="6"/>
      <c r="I339" s="6"/>
      <c r="J339" s="26"/>
    </row>
    <row r="340" spans="1:10" s="3" customFormat="1">
      <c r="A340" s="4"/>
      <c r="B340" s="24"/>
      <c r="C340" s="12"/>
      <c r="D340" s="12"/>
      <c r="E340" s="7"/>
      <c r="F340" s="14"/>
      <c r="G340" s="5"/>
      <c r="H340" s="6"/>
      <c r="I340" s="6"/>
      <c r="J340" s="26"/>
    </row>
    <row r="341" spans="1:10" s="3" customFormat="1">
      <c r="A341" s="4"/>
      <c r="B341" s="24"/>
      <c r="C341" s="12"/>
      <c r="D341" s="12"/>
      <c r="E341" s="7"/>
      <c r="F341" s="14"/>
      <c r="G341" s="5"/>
      <c r="H341" s="6"/>
      <c r="I341" s="6"/>
      <c r="J341" s="26"/>
    </row>
    <row r="342" spans="1:10" s="3" customFormat="1">
      <c r="A342" s="4"/>
      <c r="B342" s="24"/>
      <c r="C342" s="12"/>
      <c r="D342" s="12"/>
      <c r="E342" s="7"/>
      <c r="F342" s="14"/>
      <c r="G342" s="5"/>
      <c r="H342" s="6"/>
      <c r="I342" s="6"/>
      <c r="J342" s="26"/>
    </row>
    <row r="343" spans="1:10" s="3" customFormat="1">
      <c r="A343" s="4"/>
      <c r="B343" s="24"/>
      <c r="C343" s="12"/>
      <c r="D343" s="12"/>
      <c r="E343" s="7"/>
      <c r="F343" s="14"/>
      <c r="G343" s="5"/>
      <c r="H343" s="6"/>
      <c r="I343" s="6"/>
      <c r="J343" s="26"/>
    </row>
    <row r="344" spans="1:10" s="3" customFormat="1">
      <c r="A344" s="4"/>
      <c r="B344" s="24"/>
      <c r="C344" s="12"/>
      <c r="D344" s="12"/>
      <c r="E344" s="7"/>
      <c r="F344" s="14"/>
      <c r="G344" s="5"/>
      <c r="H344" s="6"/>
      <c r="I344" s="6"/>
      <c r="J344" s="26"/>
    </row>
    <row r="345" spans="1:10" s="3" customFormat="1">
      <c r="A345" s="4"/>
      <c r="B345" s="24"/>
      <c r="C345" s="12"/>
      <c r="D345" s="12"/>
      <c r="E345" s="7"/>
      <c r="F345" s="14"/>
      <c r="G345" s="5"/>
      <c r="H345" s="6"/>
      <c r="I345" s="6"/>
      <c r="J345" s="26"/>
    </row>
    <row r="346" spans="1:10" s="3" customFormat="1">
      <c r="A346" s="4"/>
      <c r="B346" s="24"/>
      <c r="C346" s="12"/>
      <c r="D346" s="12"/>
      <c r="E346" s="7"/>
      <c r="F346" s="14"/>
      <c r="G346" s="5"/>
      <c r="H346" s="6"/>
      <c r="I346" s="6"/>
      <c r="J346" s="26"/>
    </row>
    <row r="347" spans="1:10" s="3" customFormat="1">
      <c r="A347" s="4"/>
      <c r="B347" s="24"/>
      <c r="C347" s="12"/>
      <c r="D347" s="12"/>
      <c r="E347" s="7"/>
      <c r="F347" s="14"/>
      <c r="G347" s="5"/>
      <c r="H347" s="6"/>
      <c r="I347" s="6"/>
      <c r="J347" s="26"/>
    </row>
    <row r="348" spans="1:10" s="3" customFormat="1">
      <c r="A348" s="4"/>
      <c r="B348" s="24"/>
      <c r="C348" s="12"/>
      <c r="D348" s="12"/>
      <c r="E348" s="7"/>
      <c r="F348" s="14"/>
      <c r="G348" s="5"/>
      <c r="H348" s="6"/>
      <c r="I348" s="6"/>
      <c r="J348" s="26"/>
    </row>
    <row r="349" spans="1:10" s="3" customFormat="1">
      <c r="A349" s="4"/>
      <c r="B349" s="24"/>
      <c r="C349" s="12"/>
      <c r="D349" s="12"/>
      <c r="E349" s="7"/>
      <c r="F349" s="14"/>
      <c r="G349" s="5"/>
      <c r="H349" s="6"/>
      <c r="I349" s="6"/>
      <c r="J349" s="26"/>
    </row>
    <row r="350" spans="1:10" s="3" customFormat="1">
      <c r="A350" s="4"/>
      <c r="B350" s="24"/>
      <c r="C350" s="12"/>
      <c r="D350" s="12"/>
      <c r="E350" s="7"/>
      <c r="F350" s="14"/>
      <c r="G350" s="5"/>
      <c r="H350" s="6"/>
      <c r="I350" s="6"/>
      <c r="J350" s="26"/>
    </row>
    <row r="351" spans="1:10" s="3" customFormat="1">
      <c r="A351" s="4"/>
      <c r="B351" s="24"/>
      <c r="C351" s="12"/>
      <c r="D351" s="12"/>
      <c r="E351" s="7"/>
      <c r="F351" s="14"/>
      <c r="G351" s="5"/>
      <c r="H351" s="6"/>
      <c r="I351" s="6"/>
      <c r="J351" s="26"/>
    </row>
    <row r="352" spans="1:10" s="3" customFormat="1">
      <c r="A352" s="4"/>
      <c r="B352" s="24"/>
      <c r="C352" s="12"/>
      <c r="D352" s="12"/>
      <c r="E352" s="7"/>
      <c r="F352" s="14"/>
      <c r="G352" s="5"/>
      <c r="H352" s="6"/>
      <c r="I352" s="6"/>
      <c r="J352" s="26"/>
    </row>
    <row r="353" spans="1:10" s="3" customFormat="1">
      <c r="A353" s="4"/>
      <c r="B353" s="24"/>
      <c r="C353" s="12"/>
      <c r="D353" s="12"/>
      <c r="E353" s="7"/>
      <c r="F353" s="14"/>
      <c r="G353" s="5"/>
      <c r="H353" s="6"/>
      <c r="I353" s="6"/>
      <c r="J353" s="26"/>
    </row>
    <row r="354" spans="1:10" s="3" customFormat="1">
      <c r="A354" s="4"/>
      <c r="B354" s="24"/>
      <c r="C354" s="12"/>
      <c r="D354" s="12"/>
      <c r="E354" s="7"/>
      <c r="F354" s="14"/>
      <c r="G354" s="5"/>
      <c r="H354" s="6"/>
      <c r="I354" s="6"/>
      <c r="J354" s="26"/>
    </row>
    <row r="355" spans="1:10" s="3" customFormat="1">
      <c r="A355" s="4"/>
      <c r="B355" s="24"/>
      <c r="C355" s="12"/>
      <c r="D355" s="12"/>
      <c r="E355" s="7"/>
      <c r="F355" s="14"/>
      <c r="G355" s="5"/>
      <c r="H355" s="6"/>
      <c r="I355" s="6"/>
      <c r="J355" s="26"/>
    </row>
    <row r="356" spans="1:10" s="3" customFormat="1">
      <c r="A356" s="4"/>
      <c r="B356" s="24"/>
      <c r="C356" s="12"/>
      <c r="D356" s="12"/>
      <c r="E356" s="7"/>
      <c r="F356" s="14"/>
      <c r="G356" s="5"/>
      <c r="H356" s="6"/>
      <c r="I356" s="6"/>
      <c r="J356" s="26"/>
    </row>
    <row r="357" spans="1:10" s="3" customFormat="1">
      <c r="A357" s="4"/>
      <c r="B357" s="24"/>
      <c r="C357" s="12"/>
      <c r="D357" s="12"/>
      <c r="E357" s="7"/>
      <c r="F357" s="14"/>
      <c r="G357" s="5"/>
      <c r="H357" s="6"/>
      <c r="I357" s="6"/>
      <c r="J357" s="26"/>
    </row>
    <row r="358" spans="1:10" s="3" customFormat="1">
      <c r="A358" s="4"/>
      <c r="B358" s="24"/>
      <c r="C358" s="12"/>
      <c r="D358" s="12"/>
      <c r="E358" s="7"/>
      <c r="F358" s="14"/>
      <c r="G358" s="5"/>
      <c r="H358" s="6"/>
      <c r="I358" s="6"/>
      <c r="J358" s="26"/>
    </row>
    <row r="359" spans="1:10" s="3" customFormat="1">
      <c r="A359" s="4"/>
      <c r="B359" s="24"/>
      <c r="C359" s="12"/>
      <c r="D359" s="12"/>
      <c r="E359" s="7"/>
      <c r="F359" s="14"/>
      <c r="G359" s="5"/>
      <c r="H359" s="6"/>
      <c r="I359" s="6"/>
      <c r="J359" s="26"/>
    </row>
    <row r="360" spans="1:10" s="3" customFormat="1">
      <c r="A360" s="4"/>
      <c r="B360" s="24"/>
      <c r="C360" s="12"/>
      <c r="D360" s="12"/>
      <c r="E360" s="7"/>
      <c r="F360" s="14"/>
      <c r="G360" s="5"/>
      <c r="H360" s="6"/>
      <c r="I360" s="6"/>
      <c r="J360" s="26"/>
    </row>
    <row r="361" spans="1:10" s="3" customFormat="1">
      <c r="A361" s="4"/>
      <c r="B361" s="24"/>
      <c r="C361" s="12"/>
      <c r="D361" s="12"/>
      <c r="E361" s="7"/>
      <c r="F361" s="14"/>
      <c r="G361" s="5"/>
      <c r="H361" s="6"/>
      <c r="I361" s="6"/>
      <c r="J361" s="26"/>
    </row>
    <row r="362" spans="1:10" s="3" customFormat="1">
      <c r="A362" s="4"/>
      <c r="B362" s="24"/>
      <c r="C362" s="12"/>
      <c r="D362" s="12"/>
      <c r="E362" s="7"/>
      <c r="F362" s="14"/>
      <c r="G362" s="5"/>
      <c r="H362" s="6"/>
      <c r="I362" s="6"/>
      <c r="J362" s="26"/>
    </row>
    <row r="363" spans="1:10" s="3" customFormat="1">
      <c r="A363" s="4"/>
      <c r="B363" s="24"/>
      <c r="C363" s="12"/>
      <c r="D363" s="12"/>
      <c r="E363" s="7"/>
      <c r="F363" s="14"/>
      <c r="G363" s="5"/>
      <c r="H363" s="6"/>
      <c r="I363" s="6"/>
      <c r="J363" s="26"/>
    </row>
    <row r="364" spans="1:10" s="3" customFormat="1">
      <c r="A364" s="4"/>
      <c r="B364" s="24"/>
      <c r="C364" s="12"/>
      <c r="D364" s="12"/>
      <c r="E364" s="7"/>
      <c r="F364" s="14"/>
      <c r="G364" s="5"/>
      <c r="H364" s="6"/>
      <c r="I364" s="6"/>
      <c r="J364" s="26"/>
    </row>
    <row r="365" spans="1:10" s="3" customFormat="1">
      <c r="A365" s="4"/>
      <c r="B365" s="24"/>
      <c r="C365" s="12"/>
      <c r="D365" s="12"/>
      <c r="E365" s="7"/>
      <c r="F365" s="14"/>
      <c r="G365" s="5"/>
      <c r="H365" s="6"/>
      <c r="I365" s="6"/>
      <c r="J365" s="26"/>
    </row>
    <row r="366" spans="1:10" s="3" customFormat="1">
      <c r="A366" s="4"/>
      <c r="B366" s="24"/>
      <c r="C366" s="12"/>
      <c r="D366" s="12"/>
      <c r="E366" s="7"/>
      <c r="F366" s="14"/>
      <c r="G366" s="5"/>
      <c r="H366" s="6"/>
      <c r="I366" s="6"/>
      <c r="J366" s="26"/>
    </row>
    <row r="367" spans="1:10" s="3" customFormat="1">
      <c r="A367" s="4"/>
      <c r="B367" s="24"/>
      <c r="C367" s="12"/>
      <c r="D367" s="12"/>
      <c r="E367" s="7"/>
      <c r="F367" s="14"/>
      <c r="G367" s="5"/>
      <c r="H367" s="6"/>
      <c r="I367" s="6"/>
      <c r="J367" s="26"/>
    </row>
    <row r="368" spans="1:10" s="3" customFormat="1">
      <c r="A368" s="4"/>
      <c r="B368" s="24"/>
      <c r="C368" s="12"/>
      <c r="D368" s="12"/>
      <c r="E368" s="7"/>
      <c r="F368" s="14"/>
      <c r="G368" s="5"/>
      <c r="H368" s="6"/>
      <c r="I368" s="6"/>
      <c r="J368" s="26"/>
    </row>
    <row r="369" spans="1:10" s="3" customFormat="1">
      <c r="A369" s="4"/>
      <c r="B369" s="24"/>
      <c r="C369" s="12"/>
      <c r="D369" s="12"/>
      <c r="E369" s="7"/>
      <c r="F369" s="14"/>
      <c r="G369" s="5"/>
      <c r="H369" s="6"/>
      <c r="I369" s="6"/>
      <c r="J369" s="26"/>
    </row>
    <row r="370" spans="1:10" s="3" customFormat="1">
      <c r="A370" s="4"/>
      <c r="B370" s="24"/>
      <c r="C370" s="12"/>
      <c r="D370" s="12"/>
      <c r="E370" s="7"/>
      <c r="F370" s="14"/>
      <c r="G370" s="5"/>
      <c r="H370" s="6"/>
      <c r="I370" s="6"/>
      <c r="J370" s="26"/>
    </row>
    <row r="371" spans="1:10" s="3" customFormat="1">
      <c r="A371" s="4"/>
      <c r="B371" s="24"/>
      <c r="C371" s="12"/>
      <c r="D371" s="12"/>
      <c r="E371" s="7"/>
      <c r="F371" s="14"/>
      <c r="G371" s="5"/>
      <c r="H371" s="6"/>
      <c r="I371" s="6"/>
      <c r="J371" s="26"/>
    </row>
    <row r="372" spans="1:10" s="3" customFormat="1">
      <c r="A372" s="4"/>
      <c r="B372" s="24"/>
      <c r="C372" s="12"/>
      <c r="D372" s="12"/>
      <c r="E372" s="7"/>
      <c r="F372" s="14"/>
      <c r="G372" s="5"/>
      <c r="H372" s="6"/>
      <c r="I372" s="6"/>
      <c r="J372" s="26"/>
    </row>
    <row r="373" spans="1:10" s="3" customFormat="1">
      <c r="A373" s="4"/>
      <c r="B373" s="24"/>
      <c r="C373" s="12"/>
      <c r="D373" s="12"/>
      <c r="E373" s="7"/>
      <c r="F373" s="14"/>
      <c r="G373" s="5"/>
      <c r="H373" s="6"/>
      <c r="I373" s="6"/>
      <c r="J373" s="26"/>
    </row>
    <row r="374" spans="1:10" s="3" customFormat="1">
      <c r="A374" s="4"/>
      <c r="B374" s="24"/>
      <c r="C374" s="12"/>
      <c r="D374" s="12"/>
      <c r="E374" s="7"/>
      <c r="F374" s="14"/>
      <c r="G374" s="5"/>
      <c r="H374" s="6"/>
      <c r="I374" s="6"/>
      <c r="J374" s="26"/>
    </row>
    <row r="375" spans="1:10" s="3" customFormat="1">
      <c r="A375" s="4"/>
      <c r="B375" s="24"/>
      <c r="C375" s="12"/>
      <c r="D375" s="12"/>
      <c r="E375" s="7"/>
      <c r="F375" s="14"/>
      <c r="G375" s="5"/>
      <c r="H375" s="6"/>
      <c r="I375" s="6"/>
      <c r="J375" s="26"/>
    </row>
    <row r="376" spans="1:10" s="3" customFormat="1">
      <c r="A376" s="4"/>
      <c r="B376" s="24"/>
      <c r="C376" s="12"/>
      <c r="D376" s="12"/>
      <c r="E376" s="7"/>
      <c r="F376" s="14"/>
      <c r="G376" s="5"/>
      <c r="H376" s="6"/>
      <c r="I376" s="6"/>
      <c r="J376" s="26"/>
    </row>
    <row r="377" spans="1:10" s="3" customFormat="1">
      <c r="A377" s="4"/>
      <c r="B377" s="24"/>
      <c r="C377" s="12"/>
      <c r="D377" s="12"/>
      <c r="E377" s="7"/>
      <c r="F377" s="14"/>
      <c r="G377" s="5"/>
      <c r="H377" s="6"/>
      <c r="I377" s="6"/>
      <c r="J377" s="26"/>
    </row>
    <row r="378" spans="1:10" s="3" customFormat="1">
      <c r="A378" s="4"/>
      <c r="B378" s="24"/>
      <c r="C378" s="12"/>
      <c r="D378" s="12"/>
      <c r="E378" s="7"/>
      <c r="F378" s="14"/>
      <c r="G378" s="5"/>
      <c r="H378" s="6"/>
      <c r="I378" s="6"/>
      <c r="J378" s="26"/>
    </row>
    <row r="379" spans="1:10" s="3" customFormat="1">
      <c r="A379" s="4"/>
      <c r="B379" s="24"/>
      <c r="C379" s="12"/>
      <c r="D379" s="12"/>
      <c r="E379" s="7"/>
      <c r="F379" s="14"/>
      <c r="G379" s="5"/>
      <c r="H379" s="6"/>
      <c r="I379" s="6"/>
      <c r="J379" s="26"/>
    </row>
    <row r="380" spans="1:10" s="3" customFormat="1">
      <c r="A380" s="4"/>
      <c r="B380" s="24"/>
      <c r="C380" s="12"/>
      <c r="D380" s="12"/>
      <c r="E380" s="7"/>
      <c r="F380" s="14"/>
      <c r="G380" s="5"/>
      <c r="H380" s="6"/>
      <c r="I380" s="6"/>
      <c r="J380" s="26"/>
    </row>
    <row r="381" spans="1:10" s="3" customFormat="1">
      <c r="A381" s="4"/>
      <c r="B381" s="24"/>
      <c r="C381" s="12"/>
      <c r="D381" s="12"/>
      <c r="E381" s="7"/>
      <c r="F381" s="14"/>
      <c r="G381" s="5"/>
      <c r="H381" s="6"/>
      <c r="I381" s="6"/>
      <c r="J381" s="26"/>
    </row>
    <row r="382" spans="1:10" s="3" customFormat="1">
      <c r="A382" s="4"/>
      <c r="B382" s="24"/>
      <c r="C382" s="12"/>
      <c r="D382" s="12"/>
      <c r="E382" s="7"/>
      <c r="F382" s="14"/>
      <c r="G382" s="5"/>
      <c r="H382" s="6"/>
      <c r="I382" s="6"/>
      <c r="J382" s="26"/>
    </row>
    <row r="383" spans="1:10" s="3" customFormat="1">
      <c r="A383" s="4"/>
      <c r="B383" s="24"/>
      <c r="C383" s="12"/>
      <c r="D383" s="12"/>
      <c r="E383" s="7"/>
      <c r="F383" s="14"/>
      <c r="G383" s="5"/>
      <c r="H383" s="6"/>
      <c r="I383" s="6"/>
      <c r="J383" s="26"/>
    </row>
    <row r="384" spans="1:10" s="3" customFormat="1">
      <c r="A384" s="4"/>
      <c r="B384" s="24"/>
      <c r="C384" s="12"/>
      <c r="D384" s="12"/>
      <c r="E384" s="7"/>
      <c r="F384" s="14"/>
      <c r="G384" s="5"/>
      <c r="H384" s="6"/>
      <c r="I384" s="6"/>
      <c r="J384" s="26"/>
    </row>
    <row r="385" spans="1:10" s="3" customFormat="1">
      <c r="A385" s="4"/>
      <c r="B385" s="24"/>
      <c r="C385" s="12"/>
      <c r="D385" s="12"/>
      <c r="E385" s="7"/>
      <c r="F385" s="14"/>
      <c r="G385" s="5"/>
      <c r="H385" s="6"/>
      <c r="I385" s="6"/>
      <c r="J385" s="26"/>
    </row>
    <row r="386" spans="1:10" s="3" customFormat="1">
      <c r="A386" s="4"/>
      <c r="B386" s="24"/>
      <c r="C386" s="12"/>
      <c r="D386" s="12"/>
      <c r="E386" s="7"/>
      <c r="F386" s="14"/>
      <c r="G386" s="5"/>
      <c r="H386" s="6"/>
      <c r="I386" s="6"/>
      <c r="J386" s="26"/>
    </row>
    <row r="387" spans="1:10" s="3" customFormat="1">
      <c r="A387" s="4"/>
      <c r="B387" s="24"/>
      <c r="C387" s="12"/>
      <c r="D387" s="12"/>
      <c r="E387" s="7"/>
      <c r="F387" s="14"/>
      <c r="G387" s="5"/>
      <c r="H387" s="6"/>
      <c r="I387" s="6"/>
      <c r="J387" s="26"/>
    </row>
    <row r="388" spans="1:10" s="3" customFormat="1">
      <c r="A388" s="4"/>
      <c r="B388" s="24"/>
      <c r="C388" s="12"/>
      <c r="D388" s="12"/>
      <c r="E388" s="7"/>
      <c r="F388" s="14"/>
      <c r="G388" s="5"/>
      <c r="H388" s="6"/>
      <c r="I388" s="6"/>
      <c r="J388" s="26"/>
    </row>
    <row r="389" spans="1:10" s="3" customFormat="1">
      <c r="A389" s="4"/>
      <c r="B389" s="24"/>
      <c r="C389" s="12"/>
      <c r="D389" s="12"/>
      <c r="E389" s="7"/>
      <c r="F389" s="14"/>
      <c r="G389" s="5"/>
      <c r="H389" s="6"/>
      <c r="I389" s="6"/>
      <c r="J389" s="26"/>
    </row>
    <row r="390" spans="1:10" s="3" customFormat="1">
      <c r="A390" s="4"/>
      <c r="B390" s="24"/>
      <c r="C390" s="12"/>
      <c r="D390" s="12"/>
      <c r="E390" s="7"/>
      <c r="F390" s="14"/>
      <c r="G390" s="5"/>
      <c r="H390" s="6"/>
      <c r="I390" s="6"/>
      <c r="J390" s="26"/>
    </row>
    <row r="391" spans="1:10" s="3" customFormat="1">
      <c r="A391" s="4"/>
      <c r="B391" s="24"/>
      <c r="C391" s="12"/>
      <c r="D391" s="12"/>
      <c r="E391" s="7"/>
      <c r="F391" s="14"/>
      <c r="G391" s="5"/>
      <c r="H391" s="6"/>
      <c r="I391" s="6"/>
      <c r="J391" s="26"/>
    </row>
    <row r="392" spans="1:10" s="3" customFormat="1">
      <c r="A392" s="4"/>
      <c r="B392" s="24"/>
      <c r="C392" s="12"/>
      <c r="D392" s="12"/>
      <c r="E392" s="7"/>
      <c r="F392" s="14"/>
      <c r="G392" s="5"/>
      <c r="H392" s="6"/>
      <c r="I392" s="6"/>
      <c r="J392" s="26"/>
    </row>
    <row r="393" spans="1:10" s="3" customFormat="1">
      <c r="A393" s="4"/>
      <c r="B393" s="24"/>
      <c r="C393" s="12"/>
      <c r="D393" s="12"/>
      <c r="E393" s="7"/>
      <c r="F393" s="14"/>
      <c r="G393" s="5"/>
      <c r="H393" s="6"/>
      <c r="I393" s="6"/>
      <c r="J393" s="26"/>
    </row>
    <row r="394" spans="1:10" s="3" customFormat="1">
      <c r="A394" s="4"/>
      <c r="B394" s="24"/>
      <c r="C394" s="12"/>
      <c r="D394" s="12"/>
      <c r="E394" s="7"/>
      <c r="F394" s="14"/>
      <c r="G394" s="5"/>
      <c r="H394" s="6"/>
      <c r="I394" s="6"/>
      <c r="J394" s="26"/>
    </row>
    <row r="395" spans="1:10" s="3" customFormat="1">
      <c r="A395" s="4"/>
      <c r="B395" s="24"/>
      <c r="C395" s="12"/>
      <c r="D395" s="12"/>
      <c r="E395" s="7"/>
      <c r="F395" s="14"/>
      <c r="G395" s="5"/>
      <c r="H395" s="6"/>
      <c r="I395" s="6"/>
      <c r="J395" s="26"/>
    </row>
    <row r="396" spans="1:10" s="3" customFormat="1">
      <c r="A396" s="4"/>
      <c r="B396" s="24"/>
      <c r="C396" s="12"/>
      <c r="D396" s="12"/>
      <c r="E396" s="7"/>
      <c r="F396" s="14"/>
      <c r="G396" s="5"/>
      <c r="H396" s="6"/>
      <c r="I396" s="6"/>
      <c r="J396" s="26"/>
    </row>
    <row r="397" spans="1:10" s="3" customFormat="1">
      <c r="A397" s="4"/>
      <c r="B397" s="24"/>
      <c r="C397" s="12"/>
      <c r="D397" s="12"/>
      <c r="E397" s="7"/>
      <c r="F397" s="14"/>
      <c r="G397" s="5"/>
      <c r="H397" s="6"/>
      <c r="I397" s="6"/>
      <c r="J397" s="26"/>
    </row>
    <row r="398" spans="1:10" s="3" customFormat="1">
      <c r="A398" s="4"/>
      <c r="B398" s="24"/>
      <c r="C398" s="12"/>
      <c r="D398" s="12"/>
      <c r="E398" s="7"/>
      <c r="F398" s="14"/>
      <c r="G398" s="5"/>
      <c r="H398" s="6"/>
      <c r="I398" s="6"/>
      <c r="J398" s="26"/>
    </row>
    <row r="399" spans="1:10" s="3" customFormat="1">
      <c r="A399" s="4"/>
      <c r="B399" s="24"/>
      <c r="C399" s="12"/>
      <c r="D399" s="12"/>
      <c r="E399" s="7"/>
      <c r="F399" s="14"/>
      <c r="G399" s="5"/>
      <c r="H399" s="6"/>
      <c r="I399" s="6"/>
      <c r="J399" s="26"/>
    </row>
    <row r="400" spans="1:10" s="3" customFormat="1">
      <c r="A400" s="4"/>
      <c r="B400" s="24"/>
      <c r="C400" s="12"/>
      <c r="D400" s="12"/>
      <c r="E400" s="7"/>
      <c r="F400" s="14"/>
      <c r="G400" s="5"/>
      <c r="H400" s="6"/>
      <c r="I400" s="6"/>
      <c r="J400" s="26"/>
    </row>
    <row r="401" spans="1:10" s="3" customFormat="1">
      <c r="A401" s="4"/>
      <c r="B401" s="24"/>
      <c r="C401" s="12"/>
      <c r="D401" s="12"/>
      <c r="E401" s="7"/>
      <c r="F401" s="14"/>
      <c r="G401" s="5"/>
      <c r="H401" s="6"/>
      <c r="I401" s="6"/>
      <c r="J401" s="26"/>
    </row>
    <row r="402" spans="1:10" s="3" customFormat="1">
      <c r="A402" s="4"/>
      <c r="B402" s="24"/>
      <c r="C402" s="12"/>
      <c r="D402" s="12"/>
      <c r="E402" s="7"/>
      <c r="F402" s="14"/>
      <c r="G402" s="5"/>
      <c r="H402" s="6"/>
      <c r="I402" s="6"/>
      <c r="J402" s="26"/>
    </row>
    <row r="403" spans="1:10" s="3" customFormat="1">
      <c r="A403" s="4"/>
      <c r="B403" s="24"/>
      <c r="C403" s="12"/>
      <c r="D403" s="12"/>
      <c r="E403" s="7"/>
      <c r="F403" s="14"/>
      <c r="G403" s="5"/>
      <c r="H403" s="6"/>
      <c r="I403" s="6"/>
      <c r="J403" s="26"/>
    </row>
    <row r="404" spans="1:10" s="3" customFormat="1">
      <c r="A404" s="4"/>
      <c r="B404" s="24"/>
      <c r="C404" s="12"/>
      <c r="D404" s="12"/>
      <c r="E404" s="7"/>
      <c r="F404" s="14"/>
      <c r="G404" s="5"/>
      <c r="H404" s="6"/>
      <c r="I404" s="6"/>
      <c r="J404" s="26"/>
    </row>
    <row r="405" spans="1:10" s="3" customFormat="1">
      <c r="A405" s="4"/>
      <c r="B405" s="24"/>
      <c r="C405" s="12"/>
      <c r="D405" s="12"/>
      <c r="E405" s="7"/>
      <c r="F405" s="14"/>
      <c r="G405" s="5"/>
      <c r="H405" s="6"/>
      <c r="I405" s="6"/>
      <c r="J405" s="26"/>
    </row>
    <row r="406" spans="1:10" s="3" customFormat="1">
      <c r="A406" s="4"/>
      <c r="B406" s="24"/>
      <c r="C406" s="12"/>
      <c r="D406" s="12"/>
      <c r="E406" s="7"/>
      <c r="F406" s="14"/>
      <c r="G406" s="5"/>
      <c r="H406" s="6"/>
      <c r="I406" s="6"/>
      <c r="J406" s="26"/>
    </row>
    <row r="407" spans="1:10" s="3" customFormat="1">
      <c r="A407" s="4"/>
      <c r="B407" s="24"/>
      <c r="C407" s="12"/>
      <c r="D407" s="12"/>
      <c r="E407" s="7"/>
      <c r="F407" s="14"/>
      <c r="G407" s="5"/>
      <c r="H407" s="6"/>
      <c r="I407" s="6"/>
      <c r="J407" s="26"/>
    </row>
    <row r="408" spans="1:10" s="3" customFormat="1">
      <c r="A408" s="4"/>
      <c r="B408" s="24"/>
      <c r="C408" s="12"/>
      <c r="D408" s="12"/>
      <c r="E408" s="7"/>
      <c r="F408" s="14"/>
      <c r="G408" s="5"/>
      <c r="H408" s="6"/>
      <c r="I408" s="6"/>
      <c r="J408" s="26"/>
    </row>
    <row r="409" spans="1:10" s="3" customFormat="1">
      <c r="A409" s="4"/>
      <c r="B409" s="24"/>
      <c r="C409" s="12"/>
      <c r="D409" s="12"/>
      <c r="E409" s="7"/>
      <c r="F409" s="14"/>
      <c r="G409" s="5"/>
      <c r="H409" s="6"/>
      <c r="I409" s="6"/>
      <c r="J409" s="26"/>
    </row>
    <row r="410" spans="1:10" s="3" customFormat="1">
      <c r="A410" s="4"/>
      <c r="B410" s="24"/>
      <c r="C410" s="12"/>
      <c r="D410" s="12"/>
      <c r="E410" s="7"/>
      <c r="F410" s="14"/>
      <c r="G410" s="5"/>
      <c r="H410" s="6"/>
      <c r="I410" s="6"/>
      <c r="J410" s="26"/>
    </row>
    <row r="411" spans="1:10" s="3" customFormat="1">
      <c r="A411" s="4"/>
      <c r="B411" s="24"/>
      <c r="C411" s="12"/>
      <c r="D411" s="12"/>
      <c r="E411" s="7"/>
      <c r="F411" s="14"/>
      <c r="G411" s="5"/>
      <c r="H411" s="6"/>
      <c r="I411" s="6"/>
      <c r="J411" s="26"/>
    </row>
    <row r="412" spans="1:10" s="3" customFormat="1">
      <c r="A412" s="4"/>
      <c r="B412" s="24"/>
      <c r="C412" s="12"/>
      <c r="D412" s="12"/>
      <c r="E412" s="7"/>
      <c r="F412" s="14"/>
      <c r="G412" s="5"/>
      <c r="H412" s="6"/>
      <c r="I412" s="6"/>
      <c r="J412" s="26"/>
    </row>
    <row r="413" spans="1:10" s="3" customFormat="1">
      <c r="A413" s="4"/>
      <c r="B413" s="24"/>
      <c r="C413" s="12"/>
      <c r="D413" s="12"/>
      <c r="E413" s="7"/>
      <c r="F413" s="14"/>
      <c r="G413" s="5"/>
      <c r="H413" s="6"/>
      <c r="I413" s="6"/>
      <c r="J413" s="26"/>
    </row>
    <row r="414" spans="1:10" s="3" customFormat="1">
      <c r="A414" s="4"/>
      <c r="B414" s="24"/>
      <c r="C414" s="12"/>
      <c r="D414" s="12"/>
      <c r="E414" s="7"/>
      <c r="F414" s="14"/>
      <c r="G414" s="5"/>
      <c r="H414" s="6"/>
      <c r="I414" s="6"/>
      <c r="J414" s="26"/>
    </row>
    <row r="415" spans="1:10" s="3" customFormat="1">
      <c r="A415" s="4"/>
      <c r="B415" s="24"/>
      <c r="C415" s="12"/>
      <c r="D415" s="12"/>
      <c r="E415" s="7"/>
      <c r="F415" s="14"/>
      <c r="G415" s="5"/>
      <c r="H415" s="6"/>
      <c r="I415" s="6"/>
      <c r="J415" s="26"/>
    </row>
    <row r="416" spans="1:10" s="3" customFormat="1">
      <c r="A416" s="4"/>
      <c r="B416" s="24"/>
      <c r="C416" s="12"/>
      <c r="D416" s="12"/>
      <c r="E416" s="7"/>
      <c r="F416" s="14"/>
      <c r="G416" s="5"/>
      <c r="H416" s="6"/>
      <c r="I416" s="6"/>
      <c r="J416" s="26"/>
    </row>
    <row r="417" spans="1:10" s="3" customFormat="1">
      <c r="A417" s="4"/>
      <c r="B417" s="24"/>
      <c r="C417" s="12"/>
      <c r="D417" s="12"/>
      <c r="E417" s="7"/>
      <c r="F417" s="14"/>
      <c r="G417" s="5"/>
      <c r="H417" s="6"/>
      <c r="I417" s="6"/>
      <c r="J417" s="26"/>
    </row>
    <row r="418" spans="1:10" s="3" customFormat="1">
      <c r="A418" s="4"/>
      <c r="B418" s="24"/>
      <c r="C418" s="12"/>
      <c r="D418" s="12"/>
      <c r="E418" s="7"/>
      <c r="F418" s="14"/>
      <c r="G418" s="5"/>
      <c r="H418" s="6"/>
      <c r="I418" s="6"/>
      <c r="J418" s="26"/>
    </row>
    <row r="419" spans="1:10" s="3" customFormat="1">
      <c r="A419" s="4"/>
      <c r="B419" s="24"/>
      <c r="C419" s="12"/>
      <c r="D419" s="12"/>
      <c r="E419" s="7"/>
      <c r="F419" s="14"/>
      <c r="G419" s="5"/>
      <c r="H419" s="6"/>
      <c r="I419" s="6"/>
      <c r="J419" s="26"/>
    </row>
    <row r="420" spans="1:10" s="3" customFormat="1">
      <c r="A420" s="4"/>
      <c r="B420" s="24"/>
      <c r="C420" s="12"/>
      <c r="D420" s="12"/>
      <c r="E420" s="7"/>
      <c r="F420" s="14"/>
      <c r="G420" s="5"/>
      <c r="H420" s="6"/>
      <c r="I420" s="6"/>
      <c r="J420" s="26"/>
    </row>
    <row r="421" spans="1:10" s="3" customFormat="1">
      <c r="A421" s="4"/>
      <c r="B421" s="24"/>
      <c r="C421" s="12"/>
      <c r="D421" s="12"/>
      <c r="E421" s="7"/>
      <c r="F421" s="14"/>
      <c r="G421" s="5"/>
      <c r="H421" s="6"/>
      <c r="I421" s="6"/>
      <c r="J421" s="26"/>
    </row>
    <row r="422" spans="1:10" s="3" customFormat="1">
      <c r="A422" s="4"/>
      <c r="B422" s="24"/>
      <c r="C422" s="12"/>
      <c r="D422" s="12"/>
      <c r="E422" s="7"/>
      <c r="F422" s="14"/>
      <c r="G422" s="5"/>
      <c r="H422" s="6"/>
      <c r="I422" s="6"/>
      <c r="J422" s="26"/>
    </row>
    <row r="423" spans="1:10" s="3" customFormat="1">
      <c r="A423" s="4"/>
      <c r="B423" s="24"/>
      <c r="C423" s="12"/>
      <c r="D423" s="12"/>
      <c r="E423" s="7"/>
      <c r="F423" s="14"/>
      <c r="G423" s="5"/>
      <c r="H423" s="6"/>
      <c r="I423" s="6"/>
      <c r="J423" s="26"/>
    </row>
    <row r="424" spans="1:10" s="3" customFormat="1">
      <c r="A424" s="4"/>
      <c r="B424" s="24"/>
      <c r="C424" s="12"/>
      <c r="D424" s="12"/>
      <c r="E424" s="7"/>
      <c r="F424" s="14"/>
      <c r="G424" s="5"/>
      <c r="H424" s="6"/>
      <c r="I424" s="6"/>
      <c r="J424" s="26"/>
    </row>
    <row r="425" spans="1:10" s="3" customFormat="1">
      <c r="A425" s="4"/>
      <c r="B425" s="24"/>
      <c r="C425" s="12"/>
      <c r="D425" s="12"/>
      <c r="E425" s="7"/>
      <c r="F425" s="14"/>
      <c r="G425" s="5"/>
      <c r="H425" s="6"/>
      <c r="I425" s="6"/>
      <c r="J425" s="26"/>
    </row>
    <row r="426" spans="1:10" s="3" customFormat="1">
      <c r="A426" s="4"/>
      <c r="B426" s="24"/>
      <c r="C426" s="12"/>
      <c r="D426" s="12"/>
      <c r="E426" s="7"/>
      <c r="F426" s="14"/>
      <c r="G426" s="5"/>
      <c r="H426" s="6"/>
      <c r="I426" s="6"/>
      <c r="J426" s="26"/>
    </row>
    <row r="427" spans="1:10" s="3" customFormat="1">
      <c r="A427" s="4"/>
      <c r="B427" s="24"/>
      <c r="C427" s="12"/>
      <c r="D427" s="12"/>
      <c r="E427" s="7"/>
      <c r="F427" s="14"/>
      <c r="G427" s="5"/>
      <c r="H427" s="6"/>
      <c r="I427" s="6"/>
      <c r="J427" s="26"/>
    </row>
    <row r="428" spans="1:10" s="3" customFormat="1">
      <c r="A428" s="4"/>
      <c r="B428" s="24"/>
      <c r="C428" s="12"/>
      <c r="D428" s="12"/>
      <c r="E428" s="7"/>
      <c r="F428" s="14"/>
      <c r="G428" s="5"/>
      <c r="H428" s="6"/>
      <c r="I428" s="6"/>
      <c r="J428" s="26"/>
    </row>
    <row r="429" spans="1:10" s="3" customFormat="1">
      <c r="A429" s="4"/>
      <c r="B429" s="24"/>
      <c r="C429" s="12"/>
      <c r="D429" s="12"/>
      <c r="E429" s="7"/>
      <c r="F429" s="14"/>
      <c r="G429" s="5"/>
      <c r="H429" s="6"/>
      <c r="I429" s="6"/>
      <c r="J429" s="26"/>
    </row>
    <row r="430" spans="1:10" s="3" customFormat="1">
      <c r="A430" s="4"/>
      <c r="B430" s="24"/>
      <c r="C430" s="12"/>
      <c r="D430" s="12"/>
      <c r="E430" s="7"/>
      <c r="F430" s="14"/>
      <c r="G430" s="5"/>
      <c r="H430" s="6"/>
      <c r="I430" s="6"/>
      <c r="J430" s="26"/>
    </row>
    <row r="431" spans="1:10" s="3" customFormat="1">
      <c r="A431" s="4"/>
      <c r="B431" s="24"/>
      <c r="C431" s="12"/>
      <c r="D431" s="12"/>
      <c r="E431" s="7"/>
      <c r="F431" s="14"/>
      <c r="G431" s="5"/>
      <c r="H431" s="6"/>
      <c r="I431" s="6"/>
      <c r="J431" s="26"/>
    </row>
    <row r="432" spans="1:10" s="3" customFormat="1">
      <c r="A432" s="4"/>
      <c r="B432" s="24"/>
      <c r="C432" s="12"/>
      <c r="D432" s="12"/>
      <c r="E432" s="7"/>
      <c r="F432" s="14"/>
      <c r="G432" s="5"/>
      <c r="H432" s="6"/>
      <c r="I432" s="6"/>
      <c r="J432" s="26"/>
    </row>
    <row r="433" spans="1:10" s="3" customFormat="1">
      <c r="A433" s="4"/>
      <c r="B433" s="24"/>
      <c r="C433" s="12"/>
      <c r="D433" s="12"/>
      <c r="E433" s="7"/>
      <c r="F433" s="14"/>
      <c r="G433" s="5"/>
      <c r="H433" s="6"/>
      <c r="I433" s="6"/>
      <c r="J433" s="26"/>
    </row>
    <row r="434" spans="1:10" s="3" customFormat="1">
      <c r="A434" s="4"/>
      <c r="B434" s="24"/>
      <c r="C434" s="12"/>
      <c r="D434" s="12"/>
      <c r="E434" s="7"/>
      <c r="F434" s="14"/>
      <c r="G434" s="5"/>
      <c r="H434" s="6"/>
      <c r="I434" s="6"/>
      <c r="J434" s="26"/>
    </row>
    <row r="435" spans="1:10" s="3" customFormat="1">
      <c r="A435" s="4"/>
      <c r="B435" s="24"/>
      <c r="C435" s="12"/>
      <c r="D435" s="12"/>
      <c r="E435" s="7"/>
      <c r="F435" s="14"/>
      <c r="G435" s="5"/>
      <c r="H435" s="6"/>
      <c r="I435" s="6"/>
      <c r="J435" s="26"/>
    </row>
    <row r="436" spans="1:10" s="3" customFormat="1">
      <c r="A436" s="4"/>
      <c r="B436" s="24"/>
      <c r="C436" s="12"/>
      <c r="D436" s="12"/>
      <c r="E436" s="7"/>
      <c r="F436" s="14"/>
      <c r="G436" s="5"/>
      <c r="H436" s="6"/>
      <c r="I436" s="6"/>
      <c r="J436" s="26"/>
    </row>
    <row r="437" spans="1:10" s="3" customFormat="1">
      <c r="A437" s="4"/>
      <c r="B437" s="24"/>
      <c r="C437" s="12"/>
      <c r="D437" s="12"/>
      <c r="E437" s="7"/>
      <c r="F437" s="14"/>
      <c r="G437" s="5"/>
      <c r="H437" s="6"/>
      <c r="I437" s="6"/>
      <c r="J437" s="26"/>
    </row>
    <row r="438" spans="1:10" s="3" customFormat="1">
      <c r="A438" s="4"/>
      <c r="B438" s="24"/>
      <c r="C438" s="12"/>
      <c r="D438" s="12"/>
      <c r="E438" s="7"/>
      <c r="F438" s="14"/>
      <c r="G438" s="5"/>
      <c r="H438" s="6"/>
      <c r="I438" s="6"/>
      <c r="J438" s="26"/>
    </row>
    <row r="439" spans="1:10" s="3" customFormat="1">
      <c r="A439" s="4"/>
      <c r="B439" s="24"/>
      <c r="C439" s="12"/>
      <c r="D439" s="12"/>
      <c r="E439" s="7"/>
      <c r="F439" s="14"/>
      <c r="G439" s="5"/>
      <c r="H439" s="6"/>
      <c r="I439" s="6"/>
      <c r="J439" s="26"/>
    </row>
    <row r="440" spans="1:10" s="3" customFormat="1">
      <c r="A440" s="4"/>
      <c r="B440" s="24"/>
      <c r="C440" s="12"/>
      <c r="D440" s="12"/>
      <c r="E440" s="7"/>
      <c r="F440" s="14"/>
      <c r="G440" s="5"/>
      <c r="H440" s="6"/>
      <c r="I440" s="6"/>
      <c r="J440" s="26"/>
    </row>
    <row r="441" spans="1:10" s="3" customFormat="1">
      <c r="A441" s="4"/>
      <c r="B441" s="24"/>
      <c r="C441" s="12"/>
      <c r="D441" s="12"/>
      <c r="E441" s="7"/>
      <c r="F441" s="14"/>
      <c r="G441" s="5"/>
      <c r="H441" s="6"/>
      <c r="I441" s="6"/>
      <c r="J441" s="26"/>
    </row>
    <row r="442" spans="1:10" s="3" customFormat="1">
      <c r="A442" s="4"/>
      <c r="B442" s="24"/>
      <c r="C442" s="12"/>
      <c r="D442" s="12"/>
      <c r="E442" s="7"/>
      <c r="F442" s="14"/>
      <c r="G442" s="5"/>
      <c r="H442" s="6"/>
      <c r="I442" s="6"/>
      <c r="J442" s="26"/>
    </row>
    <row r="443" spans="1:10" s="3" customFormat="1">
      <c r="A443" s="4"/>
      <c r="B443" s="24"/>
      <c r="C443" s="12"/>
      <c r="D443" s="12"/>
      <c r="E443" s="7"/>
      <c r="F443" s="14"/>
      <c r="G443" s="5"/>
      <c r="H443" s="6"/>
      <c r="I443" s="6"/>
      <c r="J443" s="26"/>
    </row>
    <row r="444" spans="1:10" s="3" customFormat="1">
      <c r="A444" s="4"/>
      <c r="B444" s="24"/>
      <c r="C444" s="12"/>
      <c r="D444" s="12"/>
      <c r="E444" s="7"/>
      <c r="F444" s="14"/>
      <c r="G444" s="5"/>
      <c r="H444" s="6"/>
      <c r="I444" s="6"/>
      <c r="J444" s="26"/>
    </row>
    <row r="445" spans="1:10" s="3" customFormat="1">
      <c r="A445" s="4"/>
      <c r="B445" s="24"/>
      <c r="C445" s="12"/>
      <c r="D445" s="12"/>
      <c r="E445" s="7"/>
      <c r="F445" s="14"/>
      <c r="G445" s="5"/>
      <c r="H445" s="6"/>
      <c r="I445" s="6"/>
      <c r="J445" s="26"/>
    </row>
    <row r="446" spans="1:10" s="3" customFormat="1">
      <c r="A446" s="4"/>
      <c r="B446" s="24"/>
      <c r="C446" s="12"/>
      <c r="D446" s="12"/>
      <c r="E446" s="7"/>
      <c r="F446" s="14"/>
      <c r="G446" s="5"/>
      <c r="H446" s="6"/>
      <c r="I446" s="6"/>
      <c r="J446" s="26"/>
    </row>
    <row r="447" spans="1:10" s="3" customFormat="1">
      <c r="A447" s="4"/>
      <c r="B447" s="24"/>
      <c r="C447" s="12"/>
      <c r="D447" s="12"/>
      <c r="E447" s="7"/>
      <c r="F447" s="14"/>
      <c r="G447" s="5"/>
      <c r="H447" s="6"/>
      <c r="I447" s="6"/>
      <c r="J447" s="26"/>
    </row>
    <row r="448" spans="1:10" s="3" customFormat="1">
      <c r="A448" s="4"/>
      <c r="B448" s="24"/>
      <c r="C448" s="12"/>
      <c r="D448" s="12"/>
      <c r="E448" s="7"/>
      <c r="F448" s="14"/>
      <c r="G448" s="5"/>
      <c r="H448" s="6"/>
      <c r="I448" s="6"/>
      <c r="J448" s="26"/>
    </row>
    <row r="449" spans="1:10" s="3" customFormat="1">
      <c r="A449" s="4"/>
      <c r="B449" s="24"/>
      <c r="C449" s="12"/>
      <c r="D449" s="12"/>
      <c r="E449" s="7"/>
      <c r="F449" s="14"/>
      <c r="G449" s="5"/>
      <c r="H449" s="6"/>
      <c r="I449" s="6"/>
      <c r="J449" s="26"/>
    </row>
    <row r="450" spans="1:10" s="3" customFormat="1">
      <c r="A450" s="4"/>
      <c r="B450" s="24"/>
      <c r="C450" s="12"/>
      <c r="D450" s="12"/>
      <c r="E450" s="7"/>
      <c r="F450" s="14"/>
      <c r="G450" s="5"/>
      <c r="H450" s="6"/>
      <c r="I450" s="6"/>
      <c r="J450" s="26"/>
    </row>
    <row r="451" spans="1:10" s="3" customFormat="1">
      <c r="A451" s="4"/>
      <c r="B451" s="24"/>
      <c r="C451" s="12"/>
      <c r="D451" s="12"/>
      <c r="E451" s="7"/>
      <c r="F451" s="14"/>
      <c r="G451" s="5"/>
      <c r="H451" s="6"/>
      <c r="I451" s="6"/>
      <c r="J451" s="26"/>
    </row>
    <row r="452" spans="1:10" s="3" customFormat="1">
      <c r="A452" s="4"/>
      <c r="B452" s="24"/>
      <c r="C452" s="12"/>
      <c r="D452" s="12"/>
      <c r="E452" s="7"/>
      <c r="F452" s="14"/>
      <c r="G452" s="5"/>
      <c r="H452" s="6"/>
      <c r="I452" s="6"/>
      <c r="J452" s="26"/>
    </row>
    <row r="453" spans="1:10" s="3" customFormat="1">
      <c r="A453" s="4"/>
      <c r="B453" s="24"/>
      <c r="C453" s="12"/>
      <c r="D453" s="12"/>
      <c r="E453" s="7"/>
      <c r="F453" s="14"/>
      <c r="G453" s="5"/>
      <c r="H453" s="6"/>
      <c r="I453" s="6"/>
      <c r="J453" s="26"/>
    </row>
    <row r="454" spans="1:10" s="3" customFormat="1">
      <c r="A454" s="4"/>
      <c r="B454" s="24"/>
      <c r="C454" s="12"/>
      <c r="D454" s="12"/>
      <c r="E454" s="7"/>
      <c r="F454" s="14"/>
      <c r="G454" s="5"/>
      <c r="H454" s="6"/>
      <c r="I454" s="6"/>
      <c r="J454" s="26"/>
    </row>
    <row r="455" spans="1:10" s="3" customFormat="1">
      <c r="A455" s="4"/>
      <c r="B455" s="24"/>
      <c r="C455" s="12"/>
      <c r="D455" s="12"/>
      <c r="E455" s="7"/>
      <c r="F455" s="14"/>
      <c r="G455" s="5"/>
      <c r="H455" s="6"/>
      <c r="I455" s="6"/>
      <c r="J455" s="26"/>
    </row>
    <row r="456" spans="1:10" s="3" customFormat="1">
      <c r="A456" s="4"/>
      <c r="B456" s="24"/>
      <c r="C456" s="12"/>
      <c r="D456" s="12"/>
      <c r="E456" s="7"/>
      <c r="F456" s="14"/>
      <c r="G456" s="5"/>
      <c r="H456" s="6"/>
      <c r="I456" s="6"/>
      <c r="J456" s="26"/>
    </row>
    <row r="457" spans="1:10" s="3" customFormat="1">
      <c r="A457" s="4"/>
      <c r="B457" s="24"/>
      <c r="C457" s="12"/>
      <c r="D457" s="12"/>
      <c r="E457" s="7"/>
      <c r="F457" s="14"/>
      <c r="G457" s="5"/>
      <c r="H457" s="6"/>
      <c r="I457" s="6"/>
      <c r="J457" s="26"/>
    </row>
    <row r="458" spans="1:10" s="3" customFormat="1">
      <c r="A458" s="4"/>
      <c r="B458" s="24"/>
      <c r="C458" s="12"/>
      <c r="D458" s="12"/>
      <c r="E458" s="7"/>
      <c r="F458" s="14"/>
      <c r="G458" s="5"/>
      <c r="H458" s="6"/>
      <c r="I458" s="6"/>
      <c r="J458" s="26"/>
    </row>
    <row r="459" spans="1:10" s="3" customFormat="1">
      <c r="A459" s="4"/>
      <c r="B459" s="24"/>
      <c r="C459" s="12"/>
      <c r="D459" s="12"/>
      <c r="E459" s="7"/>
      <c r="F459" s="14"/>
      <c r="G459" s="5"/>
      <c r="H459" s="6"/>
      <c r="I459" s="6"/>
      <c r="J459" s="26"/>
    </row>
    <row r="460" spans="1:10" s="3" customFormat="1">
      <c r="A460" s="4"/>
      <c r="B460" s="24"/>
      <c r="C460" s="12"/>
      <c r="D460" s="12"/>
      <c r="E460" s="7"/>
      <c r="F460" s="14"/>
      <c r="G460" s="5"/>
      <c r="H460" s="6"/>
      <c r="I460" s="6"/>
      <c r="J460" s="26"/>
    </row>
    <row r="461" spans="1:10" s="3" customFormat="1">
      <c r="A461" s="4"/>
      <c r="B461" s="24"/>
      <c r="C461" s="12"/>
      <c r="D461" s="12"/>
      <c r="E461" s="7"/>
      <c r="F461" s="14"/>
      <c r="G461" s="5"/>
      <c r="H461" s="6"/>
      <c r="I461" s="6"/>
      <c r="J461" s="26"/>
    </row>
    <row r="462" spans="1:10" s="3" customFormat="1">
      <c r="A462" s="4"/>
      <c r="B462" s="24"/>
      <c r="C462" s="12"/>
      <c r="D462" s="12"/>
      <c r="E462" s="7"/>
      <c r="F462" s="14"/>
      <c r="G462" s="5"/>
      <c r="H462" s="6"/>
      <c r="I462" s="6"/>
      <c r="J462" s="26"/>
    </row>
    <row r="463" spans="1:10" s="3" customFormat="1">
      <c r="A463" s="4"/>
      <c r="B463" s="24"/>
      <c r="C463" s="12"/>
      <c r="D463" s="12"/>
      <c r="E463" s="7"/>
      <c r="F463" s="14"/>
      <c r="G463" s="5"/>
      <c r="H463" s="6"/>
      <c r="I463" s="6"/>
      <c r="J463" s="26"/>
    </row>
    <row r="464" spans="1:10" s="3" customFormat="1">
      <c r="A464" s="4"/>
      <c r="B464" s="24"/>
      <c r="C464" s="12"/>
      <c r="D464" s="12"/>
      <c r="E464" s="7"/>
      <c r="F464" s="14"/>
      <c r="G464" s="5"/>
      <c r="H464" s="6"/>
      <c r="I464" s="6"/>
      <c r="J464" s="26"/>
    </row>
    <row r="465" spans="1:10" s="3" customFormat="1">
      <c r="A465" s="4"/>
      <c r="B465" s="24"/>
      <c r="C465" s="12"/>
      <c r="D465" s="12"/>
      <c r="E465" s="7"/>
      <c r="F465" s="14"/>
      <c r="G465" s="5"/>
      <c r="H465" s="6"/>
      <c r="I465" s="6"/>
      <c r="J465" s="26"/>
    </row>
    <row r="466" spans="1:10" s="3" customFormat="1">
      <c r="A466" s="4"/>
      <c r="B466" s="24"/>
      <c r="C466" s="12"/>
      <c r="D466" s="12"/>
      <c r="E466" s="7"/>
      <c r="F466" s="14"/>
      <c r="G466" s="5"/>
      <c r="H466" s="6"/>
      <c r="I466" s="6"/>
      <c r="J466" s="26"/>
    </row>
    <row r="467" spans="1:10" s="3" customFormat="1">
      <c r="A467" s="4"/>
      <c r="B467" s="24"/>
      <c r="C467" s="12"/>
      <c r="D467" s="12"/>
      <c r="E467" s="7"/>
      <c r="F467" s="14"/>
      <c r="G467" s="5"/>
      <c r="H467" s="6"/>
      <c r="I467" s="6"/>
      <c r="J467" s="26"/>
    </row>
    <row r="468" spans="1:10" s="3" customFormat="1">
      <c r="A468" s="4"/>
      <c r="B468" s="24"/>
      <c r="C468" s="12"/>
      <c r="D468" s="12"/>
      <c r="E468" s="7"/>
      <c r="F468" s="14"/>
      <c r="G468" s="5"/>
      <c r="H468" s="6"/>
      <c r="I468" s="6"/>
      <c r="J468" s="26"/>
    </row>
    <row r="469" spans="1:10" s="3" customFormat="1">
      <c r="A469" s="4"/>
      <c r="B469" s="24"/>
      <c r="C469" s="12"/>
      <c r="D469" s="12"/>
      <c r="E469" s="7"/>
      <c r="F469" s="14"/>
      <c r="G469" s="5"/>
      <c r="H469" s="6"/>
      <c r="I469" s="6"/>
      <c r="J469" s="26"/>
    </row>
    <row r="470" spans="1:10" s="3" customFormat="1">
      <c r="A470" s="4"/>
      <c r="B470" s="24"/>
      <c r="C470" s="12"/>
      <c r="D470" s="12"/>
      <c r="E470" s="7"/>
      <c r="F470" s="14"/>
      <c r="G470" s="5"/>
      <c r="H470" s="6"/>
      <c r="I470" s="6"/>
      <c r="J470" s="26"/>
    </row>
    <row r="471" spans="1:10" s="3" customFormat="1">
      <c r="A471" s="4"/>
      <c r="B471" s="24"/>
      <c r="C471" s="12"/>
      <c r="D471" s="12"/>
      <c r="E471" s="7"/>
      <c r="F471" s="14"/>
      <c r="G471" s="5"/>
      <c r="H471" s="6"/>
      <c r="I471" s="6"/>
      <c r="J471" s="26"/>
    </row>
    <row r="472" spans="1:10" s="3" customFormat="1">
      <c r="A472" s="4"/>
      <c r="B472" s="24"/>
      <c r="C472" s="12"/>
      <c r="D472" s="12"/>
      <c r="E472" s="7"/>
      <c r="F472" s="14"/>
      <c r="G472" s="5"/>
      <c r="H472" s="6"/>
      <c r="I472" s="6"/>
      <c r="J472" s="26"/>
    </row>
    <row r="473" spans="1:10" s="3" customFormat="1">
      <c r="A473" s="4"/>
      <c r="B473" s="24"/>
      <c r="C473" s="12"/>
      <c r="D473" s="12"/>
      <c r="E473" s="7"/>
      <c r="F473" s="14"/>
      <c r="G473" s="5"/>
      <c r="H473" s="6"/>
      <c r="I473" s="6"/>
      <c r="J473" s="26"/>
    </row>
    <row r="474" spans="1:10" s="3" customFormat="1">
      <c r="A474" s="4"/>
      <c r="B474" s="24"/>
      <c r="C474" s="12"/>
      <c r="D474" s="12"/>
      <c r="E474" s="7"/>
      <c r="F474" s="14"/>
      <c r="G474" s="5"/>
      <c r="H474" s="6"/>
      <c r="I474" s="6"/>
      <c r="J474" s="26"/>
    </row>
    <row r="475" spans="1:10" s="3" customFormat="1">
      <c r="A475" s="4"/>
      <c r="B475" s="24"/>
      <c r="C475" s="12"/>
      <c r="D475" s="12"/>
      <c r="E475" s="7"/>
      <c r="F475" s="14"/>
      <c r="G475" s="5"/>
      <c r="H475" s="6"/>
      <c r="I475" s="6"/>
      <c r="J475" s="26"/>
    </row>
    <row r="476" spans="1:10" s="3" customFormat="1">
      <c r="A476" s="4"/>
      <c r="B476" s="24"/>
      <c r="C476" s="12"/>
      <c r="D476" s="12"/>
      <c r="E476" s="7"/>
      <c r="F476" s="14"/>
      <c r="G476" s="5"/>
      <c r="H476" s="6"/>
      <c r="I476" s="6"/>
      <c r="J476" s="26"/>
    </row>
    <row r="477" spans="1:10" s="3" customFormat="1">
      <c r="A477" s="4"/>
      <c r="B477" s="24"/>
      <c r="C477" s="12"/>
      <c r="D477" s="12"/>
      <c r="E477" s="7"/>
      <c r="F477" s="14"/>
      <c r="G477" s="5"/>
      <c r="H477" s="6"/>
      <c r="I477" s="6"/>
      <c r="J477" s="26"/>
    </row>
    <row r="478" spans="1:10" s="3" customFormat="1">
      <c r="A478" s="4"/>
      <c r="B478" s="24"/>
      <c r="C478" s="12"/>
      <c r="D478" s="12"/>
      <c r="E478" s="7"/>
      <c r="F478" s="14"/>
      <c r="G478" s="5"/>
      <c r="H478" s="6"/>
      <c r="I478" s="6"/>
      <c r="J478" s="26"/>
    </row>
    <row r="479" spans="1:10" s="3" customFormat="1">
      <c r="A479" s="4"/>
      <c r="B479" s="24"/>
      <c r="C479" s="12"/>
      <c r="D479" s="12"/>
      <c r="E479" s="7"/>
      <c r="F479" s="14"/>
      <c r="G479" s="5"/>
      <c r="H479" s="6"/>
      <c r="I479" s="6"/>
      <c r="J479" s="26"/>
    </row>
    <row r="480" spans="1:10" s="3" customFormat="1">
      <c r="A480" s="4"/>
      <c r="B480" s="24"/>
      <c r="C480" s="12"/>
      <c r="D480" s="12"/>
      <c r="E480" s="7"/>
      <c r="F480" s="14"/>
      <c r="G480" s="5"/>
      <c r="H480" s="6"/>
      <c r="I480" s="6"/>
      <c r="J480" s="26"/>
    </row>
    <row r="481" spans="1:10" s="3" customFormat="1">
      <c r="A481" s="4"/>
      <c r="B481" s="24"/>
      <c r="C481" s="12"/>
      <c r="D481" s="12"/>
      <c r="E481" s="7"/>
      <c r="F481" s="14"/>
      <c r="G481" s="5"/>
      <c r="H481" s="6"/>
      <c r="I481" s="6"/>
      <c r="J481" s="26"/>
    </row>
    <row r="482" spans="1:10" s="3" customFormat="1">
      <c r="A482" s="4"/>
      <c r="B482" s="24"/>
      <c r="C482" s="12"/>
      <c r="D482" s="12"/>
      <c r="E482" s="7"/>
      <c r="F482" s="14"/>
      <c r="G482" s="5"/>
      <c r="H482" s="6"/>
      <c r="I482" s="6"/>
      <c r="J482" s="26"/>
    </row>
    <row r="483" spans="1:10" s="3" customFormat="1">
      <c r="A483" s="4"/>
      <c r="B483" s="24"/>
      <c r="C483" s="12"/>
      <c r="D483" s="12"/>
      <c r="E483" s="7"/>
      <c r="F483" s="14"/>
      <c r="G483" s="5"/>
      <c r="H483" s="6"/>
      <c r="I483" s="6"/>
      <c r="J483" s="26"/>
    </row>
    <row r="484" spans="1:10" s="3" customFormat="1">
      <c r="A484" s="4"/>
      <c r="B484" s="24"/>
      <c r="C484" s="12"/>
      <c r="D484" s="12"/>
      <c r="E484" s="7"/>
      <c r="F484" s="14"/>
      <c r="G484" s="5"/>
      <c r="H484" s="6"/>
      <c r="I484" s="6"/>
      <c r="J484" s="26"/>
    </row>
    <row r="485" spans="1:10" s="3" customFormat="1">
      <c r="A485" s="4"/>
      <c r="B485" s="24"/>
      <c r="C485" s="12"/>
      <c r="D485" s="12"/>
      <c r="E485" s="7"/>
      <c r="F485" s="14"/>
      <c r="G485" s="5"/>
      <c r="H485" s="6"/>
      <c r="I485" s="6"/>
      <c r="J485" s="26"/>
    </row>
    <row r="486" spans="1:10" s="3" customFormat="1">
      <c r="A486" s="4"/>
      <c r="B486" s="24"/>
      <c r="C486" s="12"/>
      <c r="D486" s="12"/>
      <c r="E486" s="7"/>
      <c r="F486" s="14"/>
      <c r="G486" s="5"/>
      <c r="H486" s="6"/>
      <c r="I486" s="6"/>
      <c r="J486" s="26"/>
    </row>
    <row r="487" spans="1:10" s="3" customFormat="1">
      <c r="A487" s="4"/>
      <c r="B487" s="24"/>
      <c r="C487" s="12"/>
      <c r="D487" s="12"/>
      <c r="E487" s="7"/>
      <c r="F487" s="14"/>
      <c r="G487" s="5"/>
      <c r="H487" s="6"/>
      <c r="I487" s="6"/>
      <c r="J487" s="26"/>
    </row>
    <row r="488" spans="1:10" s="3" customFormat="1">
      <c r="A488" s="4"/>
      <c r="B488" s="24"/>
      <c r="C488" s="12"/>
      <c r="D488" s="12"/>
      <c r="E488" s="7"/>
      <c r="F488" s="14"/>
      <c r="G488" s="5"/>
      <c r="H488" s="6"/>
      <c r="I488" s="6"/>
      <c r="J488" s="26"/>
    </row>
    <row r="489" spans="1:10" s="3" customFormat="1">
      <c r="A489" s="4"/>
      <c r="B489" s="24"/>
      <c r="C489" s="12"/>
      <c r="D489" s="12"/>
      <c r="E489" s="7"/>
      <c r="F489" s="14"/>
      <c r="G489" s="5"/>
      <c r="H489" s="6"/>
      <c r="I489" s="6"/>
      <c r="J489" s="26"/>
    </row>
    <row r="490" spans="1:10" s="3" customFormat="1">
      <c r="A490" s="4"/>
      <c r="B490" s="24"/>
      <c r="C490" s="12"/>
      <c r="D490" s="12"/>
      <c r="E490" s="7"/>
      <c r="F490" s="14"/>
      <c r="G490" s="5"/>
      <c r="H490" s="6"/>
      <c r="I490" s="6"/>
      <c r="J490" s="26"/>
    </row>
    <row r="491" spans="1:10" s="3" customFormat="1">
      <c r="A491" s="4"/>
      <c r="B491" s="24"/>
      <c r="C491" s="12"/>
      <c r="D491" s="12"/>
      <c r="E491" s="7"/>
      <c r="F491" s="14"/>
      <c r="G491" s="5"/>
      <c r="H491" s="6"/>
      <c r="I491" s="6"/>
      <c r="J491" s="26"/>
    </row>
    <row r="492" spans="1:10" s="3" customFormat="1">
      <c r="A492" s="4"/>
      <c r="B492" s="24"/>
      <c r="C492" s="12"/>
      <c r="D492" s="12"/>
      <c r="E492" s="7"/>
      <c r="F492" s="14"/>
      <c r="G492" s="5"/>
      <c r="H492" s="6"/>
      <c r="I492" s="6"/>
      <c r="J492" s="26"/>
    </row>
    <row r="493" spans="1:10" s="3" customFormat="1">
      <c r="A493" s="4"/>
      <c r="B493" s="24"/>
      <c r="C493" s="12"/>
      <c r="D493" s="12"/>
      <c r="E493" s="7"/>
      <c r="F493" s="14"/>
      <c r="G493" s="5"/>
      <c r="H493" s="6"/>
      <c r="I493" s="6"/>
      <c r="J493" s="26"/>
    </row>
    <row r="494" spans="1:10" s="3" customFormat="1">
      <c r="A494" s="4"/>
      <c r="B494" s="24"/>
      <c r="C494" s="12"/>
      <c r="D494" s="12"/>
      <c r="E494" s="7"/>
      <c r="F494" s="14"/>
      <c r="G494" s="5"/>
      <c r="H494" s="6"/>
      <c r="I494" s="6"/>
      <c r="J494" s="26"/>
    </row>
    <row r="495" spans="1:10" s="3" customFormat="1">
      <c r="A495" s="4"/>
      <c r="B495" s="24"/>
      <c r="C495" s="12"/>
      <c r="D495" s="12"/>
      <c r="E495" s="7"/>
      <c r="F495" s="14"/>
      <c r="G495" s="5"/>
      <c r="H495" s="6"/>
      <c r="I495" s="6"/>
      <c r="J495" s="26"/>
    </row>
    <row r="496" spans="1:10" s="3" customFormat="1">
      <c r="A496" s="4"/>
      <c r="B496" s="24"/>
      <c r="C496" s="12"/>
      <c r="D496" s="12"/>
      <c r="E496" s="7"/>
      <c r="F496" s="14"/>
      <c r="G496" s="5"/>
      <c r="H496" s="6"/>
      <c r="I496" s="6"/>
      <c r="J496" s="26"/>
    </row>
    <row r="497" spans="1:10" s="3" customFormat="1">
      <c r="A497" s="4"/>
      <c r="B497" s="24"/>
      <c r="C497" s="12"/>
      <c r="D497" s="12"/>
      <c r="E497" s="7"/>
      <c r="F497" s="14"/>
      <c r="G497" s="5"/>
      <c r="H497" s="6"/>
      <c r="I497" s="6"/>
      <c r="J497" s="26"/>
    </row>
    <row r="498" spans="1:10" s="3" customFormat="1">
      <c r="A498" s="4"/>
      <c r="B498" s="24"/>
      <c r="C498" s="12"/>
      <c r="D498" s="12"/>
      <c r="E498" s="7"/>
      <c r="F498" s="14"/>
      <c r="G498" s="5"/>
      <c r="H498" s="6"/>
      <c r="I498" s="6"/>
      <c r="J498" s="26"/>
    </row>
    <row r="499" spans="1:10" s="3" customFormat="1">
      <c r="A499" s="4"/>
      <c r="B499" s="24"/>
      <c r="C499" s="12"/>
      <c r="D499" s="12"/>
      <c r="E499" s="7"/>
      <c r="F499" s="14"/>
      <c r="G499" s="5"/>
      <c r="H499" s="6"/>
      <c r="I499" s="6"/>
      <c r="J499" s="26"/>
    </row>
    <row r="500" spans="1:10" s="3" customFormat="1">
      <c r="A500" s="4"/>
      <c r="B500" s="24"/>
      <c r="C500" s="12"/>
      <c r="D500" s="12"/>
      <c r="E500" s="7"/>
      <c r="F500" s="14"/>
      <c r="G500" s="5"/>
      <c r="H500" s="6"/>
      <c r="I500" s="6"/>
      <c r="J500" s="26"/>
    </row>
    <row r="501" spans="1:10" s="3" customFormat="1">
      <c r="A501" s="4"/>
      <c r="B501" s="24"/>
      <c r="C501" s="12"/>
      <c r="D501" s="12"/>
      <c r="E501" s="7"/>
      <c r="F501" s="14"/>
      <c r="G501" s="5"/>
      <c r="H501" s="6"/>
      <c r="I501" s="6"/>
      <c r="J501" s="26"/>
    </row>
    <row r="502" spans="1:10" s="3" customFormat="1">
      <c r="A502" s="4"/>
      <c r="B502" s="24"/>
      <c r="C502" s="12"/>
      <c r="D502" s="12"/>
      <c r="E502" s="7"/>
      <c r="F502" s="14"/>
      <c r="G502" s="5"/>
      <c r="H502" s="6"/>
      <c r="I502" s="6"/>
      <c r="J502" s="26"/>
    </row>
    <row r="503" spans="1:10" s="3" customFormat="1">
      <c r="A503" s="4"/>
      <c r="B503" s="24"/>
      <c r="C503" s="12"/>
      <c r="D503" s="12"/>
      <c r="E503" s="7"/>
      <c r="F503" s="14"/>
      <c r="G503" s="5"/>
      <c r="H503" s="6"/>
      <c r="I503" s="6"/>
      <c r="J503" s="26"/>
    </row>
    <row r="504" spans="1:10" s="3" customFormat="1">
      <c r="A504" s="4"/>
      <c r="B504" s="24"/>
      <c r="C504" s="12"/>
      <c r="D504" s="12"/>
      <c r="E504" s="7"/>
      <c r="F504" s="14"/>
      <c r="G504" s="5"/>
      <c r="H504" s="6"/>
      <c r="I504" s="6"/>
      <c r="J504" s="26"/>
    </row>
    <row r="505" spans="1:10" s="3" customFormat="1">
      <c r="A505" s="4"/>
      <c r="B505" s="24"/>
      <c r="C505" s="12"/>
      <c r="D505" s="12"/>
      <c r="E505" s="7"/>
      <c r="F505" s="14"/>
      <c r="G505" s="5"/>
      <c r="H505" s="6"/>
      <c r="I505" s="6"/>
      <c r="J505" s="26"/>
    </row>
    <row r="506" spans="1:10" s="3" customFormat="1">
      <c r="A506" s="4"/>
      <c r="B506" s="24"/>
      <c r="C506" s="12"/>
      <c r="D506" s="12"/>
      <c r="E506" s="7"/>
      <c r="F506" s="14"/>
      <c r="G506" s="5"/>
      <c r="H506" s="6"/>
      <c r="I506" s="6"/>
      <c r="J506" s="26"/>
    </row>
    <row r="507" spans="1:10" s="3" customFormat="1">
      <c r="A507" s="4"/>
      <c r="B507" s="24"/>
      <c r="C507" s="12"/>
      <c r="D507" s="12"/>
      <c r="E507" s="7"/>
      <c r="F507" s="14"/>
      <c r="G507" s="5"/>
      <c r="H507" s="6"/>
      <c r="I507" s="6"/>
      <c r="J507" s="26"/>
    </row>
    <row r="508" spans="1:10" s="3" customFormat="1">
      <c r="A508" s="4"/>
      <c r="B508" s="24"/>
      <c r="C508" s="12"/>
      <c r="D508" s="12"/>
      <c r="E508" s="7"/>
      <c r="F508" s="14"/>
      <c r="G508" s="5"/>
      <c r="H508" s="6"/>
      <c r="I508" s="6"/>
      <c r="J508" s="26"/>
    </row>
    <row r="509" spans="1:10" s="3" customFormat="1">
      <c r="A509" s="4"/>
      <c r="B509" s="24"/>
      <c r="C509" s="12"/>
      <c r="D509" s="12"/>
      <c r="E509" s="7"/>
      <c r="F509" s="14"/>
      <c r="G509" s="5"/>
      <c r="H509" s="6"/>
      <c r="I509" s="6"/>
      <c r="J509" s="26"/>
    </row>
    <row r="510" spans="1:10" s="3" customFormat="1">
      <c r="A510" s="4"/>
      <c r="B510" s="24"/>
      <c r="C510" s="12"/>
      <c r="D510" s="12"/>
      <c r="E510" s="7"/>
      <c r="F510" s="14"/>
      <c r="G510" s="5"/>
      <c r="H510" s="6"/>
      <c r="I510" s="6"/>
      <c r="J510" s="26"/>
    </row>
    <row r="511" spans="1:10" s="3" customFormat="1">
      <c r="A511" s="4"/>
      <c r="B511" s="24"/>
      <c r="C511" s="12"/>
      <c r="D511" s="12"/>
      <c r="E511" s="7"/>
      <c r="F511" s="14"/>
      <c r="G511" s="5"/>
      <c r="H511" s="6"/>
      <c r="I511" s="6"/>
      <c r="J511" s="26"/>
    </row>
    <row r="512" spans="1:10" s="3" customFormat="1">
      <c r="A512" s="4"/>
      <c r="B512" s="24"/>
      <c r="C512" s="12"/>
      <c r="D512" s="12"/>
      <c r="E512" s="7"/>
      <c r="F512" s="14"/>
      <c r="G512" s="5"/>
      <c r="H512" s="6"/>
      <c r="I512" s="6"/>
      <c r="J512" s="26"/>
    </row>
    <row r="513" spans="1:10" s="3" customFormat="1">
      <c r="A513" s="4"/>
      <c r="B513" s="24"/>
      <c r="C513" s="12"/>
      <c r="D513" s="12"/>
      <c r="E513" s="7"/>
      <c r="F513" s="14"/>
      <c r="G513" s="5"/>
      <c r="H513" s="6"/>
      <c r="I513" s="6"/>
      <c r="J513" s="26"/>
    </row>
    <row r="514" spans="1:10" s="3" customFormat="1">
      <c r="A514" s="4"/>
      <c r="B514" s="24"/>
      <c r="C514" s="12"/>
      <c r="D514" s="12"/>
      <c r="E514" s="7"/>
      <c r="F514" s="14"/>
      <c r="G514" s="5"/>
      <c r="H514" s="6"/>
      <c r="I514" s="6"/>
      <c r="J514" s="26"/>
    </row>
    <row r="515" spans="1:10" s="3" customFormat="1">
      <c r="A515" s="4"/>
      <c r="B515" s="24"/>
      <c r="C515" s="12"/>
      <c r="D515" s="12"/>
      <c r="E515" s="7"/>
      <c r="F515" s="14"/>
      <c r="G515" s="5"/>
      <c r="H515" s="6"/>
      <c r="I515" s="6"/>
      <c r="J515" s="26"/>
    </row>
    <row r="516" spans="1:10" s="3" customFormat="1">
      <c r="A516" s="4"/>
      <c r="B516" s="24"/>
      <c r="C516" s="12"/>
      <c r="D516" s="12"/>
      <c r="E516" s="7"/>
      <c r="F516" s="14"/>
      <c r="G516" s="5"/>
      <c r="H516" s="6"/>
      <c r="I516" s="6"/>
      <c r="J516" s="26"/>
    </row>
    <row r="517" spans="1:10" s="3" customFormat="1">
      <c r="A517" s="4"/>
      <c r="B517" s="24"/>
      <c r="C517" s="12"/>
      <c r="D517" s="12"/>
      <c r="E517" s="7"/>
      <c r="F517" s="14"/>
      <c r="G517" s="5"/>
      <c r="H517" s="6"/>
      <c r="I517" s="6"/>
      <c r="J517" s="26"/>
    </row>
    <row r="518" spans="1:10" s="3" customFormat="1">
      <c r="A518" s="4"/>
      <c r="B518" s="24"/>
      <c r="C518" s="12"/>
      <c r="D518" s="12"/>
      <c r="E518" s="7"/>
      <c r="F518" s="14"/>
      <c r="G518" s="5"/>
      <c r="H518" s="6"/>
      <c r="I518" s="6"/>
      <c r="J518" s="26"/>
    </row>
    <row r="519" spans="1:10" s="3" customFormat="1">
      <c r="A519" s="4"/>
      <c r="B519" s="24"/>
      <c r="C519" s="12"/>
      <c r="D519" s="12"/>
      <c r="E519" s="7"/>
      <c r="F519" s="14"/>
      <c r="G519" s="5"/>
      <c r="H519" s="6"/>
      <c r="I519" s="6"/>
      <c r="J519" s="26"/>
    </row>
    <row r="520" spans="1:10" s="3" customFormat="1">
      <c r="A520" s="4"/>
      <c r="B520" s="24"/>
      <c r="C520" s="12"/>
      <c r="D520" s="12"/>
      <c r="E520" s="7"/>
      <c r="F520" s="14"/>
      <c r="G520" s="5"/>
      <c r="H520" s="6"/>
      <c r="I520" s="6"/>
      <c r="J520" s="26"/>
    </row>
    <row r="521" spans="1:10" s="3" customFormat="1">
      <c r="A521" s="4"/>
      <c r="B521" s="24"/>
      <c r="C521" s="12"/>
      <c r="D521" s="12"/>
      <c r="E521" s="7"/>
      <c r="F521" s="14"/>
      <c r="G521" s="5"/>
      <c r="H521" s="6"/>
      <c r="I521" s="6"/>
      <c r="J521" s="26"/>
    </row>
    <row r="522" spans="1:10" s="3" customFormat="1">
      <c r="A522" s="4"/>
      <c r="B522" s="24"/>
      <c r="C522" s="12"/>
      <c r="D522" s="12"/>
      <c r="E522" s="7"/>
      <c r="F522" s="14"/>
      <c r="G522" s="5"/>
      <c r="H522" s="6"/>
      <c r="I522" s="6"/>
      <c r="J522" s="26"/>
    </row>
    <row r="523" spans="1:10" s="3" customFormat="1">
      <c r="A523" s="4"/>
      <c r="B523" s="24"/>
      <c r="C523" s="12"/>
      <c r="D523" s="12"/>
      <c r="E523" s="7"/>
      <c r="F523" s="14"/>
      <c r="G523" s="5"/>
      <c r="H523" s="6"/>
      <c r="I523" s="6"/>
      <c r="J523" s="26"/>
    </row>
    <row r="524" spans="1:10" s="3" customFormat="1">
      <c r="A524" s="4"/>
      <c r="B524" s="24"/>
      <c r="C524" s="12"/>
      <c r="D524" s="12"/>
      <c r="E524" s="7"/>
      <c r="F524" s="14"/>
      <c r="G524" s="5"/>
      <c r="H524" s="6"/>
      <c r="I524" s="6"/>
      <c r="J524" s="26"/>
    </row>
    <row r="525" spans="1:10" s="3" customFormat="1">
      <c r="A525" s="4"/>
      <c r="B525" s="24"/>
      <c r="C525" s="12"/>
      <c r="D525" s="12"/>
      <c r="E525" s="7"/>
      <c r="F525" s="14"/>
      <c r="G525" s="5"/>
      <c r="H525" s="6"/>
      <c r="I525" s="6"/>
      <c r="J525" s="26"/>
    </row>
    <row r="526" spans="1:10" s="3" customFormat="1">
      <c r="A526" s="4"/>
      <c r="B526" s="24"/>
      <c r="C526" s="12"/>
      <c r="D526" s="12"/>
      <c r="E526" s="7"/>
      <c r="F526" s="14"/>
      <c r="G526" s="5"/>
      <c r="H526" s="6"/>
      <c r="I526" s="6"/>
      <c r="J526" s="26"/>
    </row>
    <row r="527" spans="1:10" s="3" customFormat="1">
      <c r="A527" s="4"/>
      <c r="B527" s="24"/>
      <c r="C527" s="12"/>
      <c r="D527" s="12"/>
      <c r="E527" s="7"/>
      <c r="F527" s="14"/>
      <c r="G527" s="5"/>
      <c r="H527" s="6"/>
      <c r="I527" s="6"/>
      <c r="J527" s="26"/>
    </row>
    <row r="528" spans="1:10" s="3" customFormat="1">
      <c r="A528" s="4"/>
      <c r="B528" s="24"/>
      <c r="C528" s="12"/>
      <c r="D528" s="12"/>
      <c r="E528" s="7"/>
      <c r="F528" s="14"/>
      <c r="G528" s="5"/>
      <c r="H528" s="6"/>
      <c r="I528" s="6"/>
      <c r="J528" s="26"/>
    </row>
    <row r="529" spans="1:10" s="3" customFormat="1">
      <c r="A529" s="4"/>
      <c r="B529" s="24"/>
      <c r="C529" s="12"/>
      <c r="D529" s="12"/>
      <c r="E529" s="7"/>
      <c r="F529" s="14"/>
      <c r="G529" s="5"/>
      <c r="H529" s="6"/>
      <c r="I529" s="6"/>
      <c r="J529" s="26"/>
    </row>
    <row r="530" spans="1:10" s="3" customFormat="1">
      <c r="A530" s="4"/>
      <c r="B530" s="24"/>
      <c r="C530" s="12"/>
      <c r="D530" s="12"/>
      <c r="E530" s="7"/>
      <c r="F530" s="14"/>
      <c r="G530" s="5"/>
      <c r="H530" s="6"/>
      <c r="I530" s="6"/>
      <c r="J530" s="26"/>
    </row>
    <row r="531" spans="1:10" s="3" customFormat="1">
      <c r="A531" s="4"/>
      <c r="B531" s="24"/>
      <c r="C531" s="12"/>
      <c r="D531" s="12"/>
      <c r="E531" s="7"/>
      <c r="F531" s="14"/>
      <c r="G531" s="5"/>
      <c r="H531" s="6"/>
      <c r="I531" s="6"/>
      <c r="J531" s="26"/>
    </row>
    <row r="532" spans="1:10" s="3" customFormat="1">
      <c r="A532" s="4"/>
      <c r="B532" s="24"/>
      <c r="C532" s="12"/>
      <c r="D532" s="12"/>
      <c r="E532" s="7"/>
      <c r="F532" s="14"/>
      <c r="G532" s="5"/>
      <c r="H532" s="6"/>
      <c r="I532" s="6"/>
      <c r="J532" s="26"/>
    </row>
    <row r="533" spans="1:10" s="3" customFormat="1">
      <c r="A533" s="4"/>
      <c r="B533" s="24"/>
      <c r="C533" s="12"/>
      <c r="D533" s="12"/>
      <c r="E533" s="7"/>
      <c r="F533" s="14"/>
      <c r="G533" s="5"/>
      <c r="H533" s="6"/>
      <c r="I533" s="6"/>
      <c r="J533" s="26"/>
    </row>
    <row r="534" spans="1:10" s="3" customFormat="1">
      <c r="A534" s="4"/>
      <c r="B534" s="24"/>
      <c r="C534" s="12"/>
      <c r="D534" s="12"/>
      <c r="E534" s="7"/>
      <c r="F534" s="14"/>
      <c r="G534" s="5"/>
      <c r="H534" s="6"/>
      <c r="I534" s="6"/>
      <c r="J534" s="26"/>
    </row>
    <row r="535" spans="1:10" s="3" customFormat="1">
      <c r="A535" s="4"/>
      <c r="B535" s="24"/>
      <c r="C535" s="12"/>
      <c r="D535" s="12"/>
      <c r="E535" s="7"/>
      <c r="F535" s="14"/>
      <c r="G535" s="5"/>
      <c r="H535" s="6"/>
      <c r="I535" s="6"/>
      <c r="J535" s="26"/>
    </row>
    <row r="536" spans="1:10" s="3" customFormat="1">
      <c r="A536" s="4"/>
      <c r="B536" s="24"/>
      <c r="C536" s="12"/>
      <c r="D536" s="12"/>
      <c r="E536" s="7"/>
      <c r="F536" s="14"/>
      <c r="G536" s="5"/>
      <c r="H536" s="6"/>
      <c r="I536" s="6"/>
      <c r="J536" s="26"/>
    </row>
    <row r="537" spans="1:10" s="3" customFormat="1">
      <c r="A537" s="4"/>
      <c r="B537" s="24"/>
      <c r="C537" s="12"/>
      <c r="D537" s="12"/>
      <c r="E537" s="7"/>
      <c r="F537" s="14"/>
      <c r="G537" s="5"/>
      <c r="H537" s="6"/>
      <c r="I537" s="6"/>
      <c r="J537" s="26"/>
    </row>
    <row r="538" spans="1:10" s="3" customFormat="1">
      <c r="A538" s="4"/>
      <c r="B538" s="24"/>
      <c r="C538" s="12"/>
      <c r="D538" s="12"/>
      <c r="E538" s="7"/>
      <c r="F538" s="14"/>
      <c r="G538" s="5"/>
      <c r="H538" s="6"/>
      <c r="I538" s="6"/>
      <c r="J538" s="26"/>
    </row>
    <row r="539" spans="1:10" s="3" customFormat="1">
      <c r="A539" s="4"/>
      <c r="B539" s="24"/>
      <c r="C539" s="12"/>
      <c r="D539" s="12"/>
      <c r="E539" s="7"/>
      <c r="F539" s="14"/>
      <c r="G539" s="5"/>
      <c r="H539" s="6"/>
      <c r="I539" s="6"/>
      <c r="J539" s="26"/>
    </row>
    <row r="540" spans="1:10" s="3" customFormat="1">
      <c r="A540" s="4"/>
      <c r="B540" s="24"/>
      <c r="C540" s="12"/>
      <c r="D540" s="12"/>
      <c r="E540" s="7"/>
      <c r="F540" s="14"/>
      <c r="G540" s="5"/>
      <c r="H540" s="6"/>
      <c r="I540" s="6"/>
      <c r="J540" s="26"/>
    </row>
    <row r="541" spans="1:10" s="3" customFormat="1">
      <c r="A541" s="4"/>
      <c r="B541" s="24"/>
      <c r="C541" s="12"/>
      <c r="D541" s="12"/>
      <c r="E541" s="7"/>
      <c r="F541" s="14"/>
      <c r="G541" s="5"/>
      <c r="H541" s="6"/>
      <c r="I541" s="6"/>
      <c r="J541" s="26"/>
    </row>
    <row r="542" spans="1:10" s="3" customFormat="1">
      <c r="A542" s="4"/>
      <c r="B542" s="24"/>
      <c r="C542" s="12"/>
      <c r="D542" s="12"/>
      <c r="E542" s="7"/>
      <c r="F542" s="14"/>
      <c r="G542" s="5"/>
      <c r="H542" s="6"/>
      <c r="I542" s="6"/>
      <c r="J542" s="26"/>
    </row>
    <row r="543" spans="1:10" s="3" customFormat="1">
      <c r="A543" s="4"/>
      <c r="B543" s="24"/>
      <c r="C543" s="12"/>
      <c r="D543" s="12"/>
      <c r="E543" s="7"/>
      <c r="F543" s="14"/>
      <c r="G543" s="5"/>
      <c r="H543" s="6"/>
      <c r="I543" s="6"/>
      <c r="J543" s="26"/>
    </row>
    <row r="544" spans="1:10" s="3" customFormat="1">
      <c r="A544" s="4"/>
      <c r="B544" s="24"/>
      <c r="C544" s="12"/>
      <c r="D544" s="12"/>
      <c r="E544" s="7"/>
      <c r="F544" s="14"/>
      <c r="G544" s="5"/>
      <c r="H544" s="6"/>
      <c r="I544" s="6"/>
      <c r="J544" s="26"/>
    </row>
    <row r="545" spans="1:10" s="3" customFormat="1">
      <c r="A545" s="4"/>
      <c r="B545" s="24"/>
      <c r="C545" s="12"/>
      <c r="D545" s="12"/>
      <c r="E545" s="7"/>
      <c r="F545" s="14"/>
      <c r="G545" s="5"/>
      <c r="H545" s="6"/>
      <c r="I545" s="6"/>
      <c r="J545" s="26"/>
    </row>
    <row r="546" spans="1:10" s="3" customFormat="1">
      <c r="A546" s="4"/>
      <c r="B546" s="24"/>
      <c r="C546" s="12"/>
      <c r="D546" s="12"/>
      <c r="E546" s="7"/>
      <c r="F546" s="14"/>
      <c r="G546" s="5"/>
      <c r="H546" s="6"/>
      <c r="I546" s="6"/>
      <c r="J546" s="26"/>
    </row>
    <row r="547" spans="1:10" s="3" customFormat="1">
      <c r="A547" s="4"/>
      <c r="B547" s="24"/>
      <c r="C547" s="12"/>
      <c r="D547" s="12"/>
      <c r="E547" s="7"/>
      <c r="F547" s="14"/>
      <c r="G547" s="5"/>
      <c r="H547" s="6"/>
      <c r="I547" s="6"/>
      <c r="J547" s="26"/>
    </row>
    <row r="548" spans="1:10" s="3" customFormat="1">
      <c r="A548" s="4"/>
      <c r="B548" s="24"/>
      <c r="C548" s="12"/>
      <c r="D548" s="12"/>
      <c r="E548" s="7"/>
      <c r="F548" s="14"/>
      <c r="G548" s="5"/>
      <c r="H548" s="6"/>
      <c r="I548" s="6"/>
      <c r="J548" s="26"/>
    </row>
    <row r="549" spans="1:10" s="3" customFormat="1">
      <c r="A549" s="4"/>
      <c r="B549" s="24"/>
      <c r="C549" s="12"/>
      <c r="D549" s="12"/>
      <c r="E549" s="7"/>
      <c r="F549" s="14"/>
      <c r="G549" s="5"/>
      <c r="H549" s="6"/>
      <c r="I549" s="6"/>
      <c r="J549" s="26"/>
    </row>
    <row r="550" spans="1:10" s="3" customFormat="1">
      <c r="A550" s="4"/>
      <c r="B550" s="24"/>
      <c r="C550" s="12"/>
      <c r="D550" s="12"/>
      <c r="E550" s="7"/>
      <c r="F550" s="14"/>
      <c r="G550" s="5"/>
      <c r="H550" s="6"/>
      <c r="I550" s="6"/>
      <c r="J550" s="26"/>
    </row>
    <row r="551" spans="1:10" s="3" customFormat="1">
      <c r="A551" s="4"/>
      <c r="B551" s="24"/>
      <c r="C551" s="12"/>
      <c r="D551" s="12"/>
      <c r="E551" s="7"/>
      <c r="F551" s="14"/>
      <c r="G551" s="5"/>
      <c r="H551" s="6"/>
      <c r="I551" s="6"/>
      <c r="J551" s="26"/>
    </row>
    <row r="552" spans="1:10" s="3" customFormat="1">
      <c r="A552" s="4"/>
      <c r="B552" s="24"/>
      <c r="C552" s="12"/>
      <c r="D552" s="12"/>
      <c r="E552" s="7"/>
      <c r="F552" s="14"/>
      <c r="G552" s="5"/>
      <c r="H552" s="6"/>
      <c r="I552" s="6"/>
      <c r="J552" s="26"/>
    </row>
    <row r="553" spans="1:10" s="3" customFormat="1">
      <c r="A553" s="4"/>
      <c r="B553" s="24"/>
      <c r="C553" s="12"/>
      <c r="D553" s="12"/>
      <c r="E553" s="7"/>
      <c r="F553" s="14"/>
      <c r="G553" s="5"/>
      <c r="H553" s="6"/>
      <c r="I553" s="6"/>
      <c r="J553" s="26"/>
    </row>
    <row r="554" spans="1:10" s="3" customFormat="1">
      <c r="A554" s="4"/>
      <c r="B554" s="24"/>
      <c r="C554" s="12"/>
      <c r="D554" s="12"/>
      <c r="E554" s="7"/>
      <c r="F554" s="14"/>
      <c r="G554" s="5"/>
      <c r="H554" s="6"/>
      <c r="I554" s="6"/>
      <c r="J554" s="26"/>
    </row>
    <row r="555" spans="1:10" s="3" customFormat="1">
      <c r="A555" s="4"/>
      <c r="B555" s="24"/>
      <c r="C555" s="12"/>
      <c r="D555" s="12"/>
      <c r="E555" s="7"/>
      <c r="F555" s="14"/>
      <c r="G555" s="5"/>
      <c r="H555" s="6"/>
      <c r="I555" s="6"/>
      <c r="J555" s="26"/>
    </row>
    <row r="556" spans="1:10" s="3" customFormat="1">
      <c r="A556" s="4"/>
      <c r="B556" s="24"/>
      <c r="C556" s="12"/>
      <c r="D556" s="12"/>
      <c r="E556" s="7"/>
      <c r="F556" s="14"/>
      <c r="G556" s="5"/>
      <c r="H556" s="6"/>
      <c r="I556" s="6"/>
      <c r="J556" s="26"/>
    </row>
    <row r="557" spans="1:10" s="3" customFormat="1">
      <c r="A557" s="4"/>
      <c r="B557" s="24"/>
      <c r="C557" s="12"/>
      <c r="D557" s="12"/>
      <c r="E557" s="7"/>
      <c r="F557" s="14"/>
      <c r="G557" s="5"/>
      <c r="H557" s="6"/>
      <c r="I557" s="6"/>
      <c r="J557" s="26"/>
    </row>
    <row r="558" spans="1:10" s="3" customFormat="1">
      <c r="A558" s="4"/>
      <c r="B558" s="24"/>
      <c r="C558" s="12"/>
      <c r="D558" s="12"/>
      <c r="E558" s="7"/>
      <c r="F558" s="14"/>
      <c r="G558" s="5"/>
      <c r="H558" s="6"/>
      <c r="I558" s="6"/>
      <c r="J558" s="26"/>
    </row>
    <row r="559" spans="1:10" s="3" customFormat="1">
      <c r="A559" s="4"/>
      <c r="B559" s="24"/>
      <c r="C559" s="12"/>
      <c r="D559" s="12"/>
      <c r="E559" s="7"/>
      <c r="F559" s="14"/>
      <c r="G559" s="5"/>
      <c r="H559" s="6"/>
      <c r="I559" s="6"/>
      <c r="J559" s="26"/>
    </row>
    <row r="560" spans="1:10" s="3" customFormat="1">
      <c r="A560" s="4"/>
      <c r="B560" s="24"/>
      <c r="C560" s="12"/>
      <c r="D560" s="12"/>
      <c r="E560" s="7"/>
      <c r="F560" s="14"/>
      <c r="G560" s="5"/>
      <c r="H560" s="6"/>
      <c r="I560" s="6"/>
      <c r="J560" s="26"/>
    </row>
    <row r="561" spans="1:10" s="3" customFormat="1">
      <c r="A561" s="4"/>
      <c r="B561" s="24"/>
      <c r="C561" s="12"/>
      <c r="D561" s="12"/>
      <c r="E561" s="7"/>
      <c r="F561" s="14"/>
      <c r="G561" s="5"/>
      <c r="H561" s="6"/>
      <c r="I561" s="6"/>
      <c r="J561" s="26"/>
    </row>
    <row r="562" spans="1:10" s="3" customFormat="1">
      <c r="A562" s="4"/>
      <c r="B562" s="24"/>
      <c r="C562" s="12"/>
      <c r="D562" s="12"/>
      <c r="E562" s="7"/>
      <c r="F562" s="14"/>
      <c r="G562" s="5"/>
      <c r="H562" s="6"/>
      <c r="I562" s="6"/>
      <c r="J562" s="26"/>
    </row>
    <row r="563" spans="1:10" s="3" customFormat="1">
      <c r="A563" s="4"/>
      <c r="B563" s="24"/>
      <c r="C563" s="12"/>
      <c r="D563" s="12"/>
      <c r="E563" s="7"/>
      <c r="F563" s="14"/>
      <c r="G563" s="5"/>
      <c r="H563" s="6"/>
      <c r="I563" s="6"/>
      <c r="J563" s="26"/>
    </row>
    <row r="564" spans="1:10" s="3" customFormat="1">
      <c r="A564" s="4"/>
      <c r="B564" s="24"/>
      <c r="C564" s="12"/>
      <c r="D564" s="12"/>
      <c r="E564" s="7"/>
      <c r="F564" s="14"/>
      <c r="G564" s="5"/>
      <c r="H564" s="6"/>
      <c r="I564" s="6"/>
      <c r="J564" s="26"/>
    </row>
    <row r="565" spans="1:10" s="3" customFormat="1">
      <c r="A565" s="4"/>
      <c r="B565" s="24"/>
      <c r="C565" s="12"/>
      <c r="D565" s="12"/>
      <c r="E565" s="7"/>
      <c r="F565" s="14"/>
      <c r="G565" s="5"/>
      <c r="H565" s="6"/>
      <c r="I565" s="6"/>
      <c r="J565" s="26"/>
    </row>
    <row r="566" spans="1:10" s="3" customFormat="1">
      <c r="A566" s="4"/>
      <c r="B566" s="24"/>
      <c r="C566" s="12"/>
      <c r="D566" s="12"/>
      <c r="E566" s="7"/>
      <c r="F566" s="14"/>
      <c r="G566" s="5"/>
      <c r="H566" s="6"/>
      <c r="I566" s="6"/>
      <c r="J566" s="26"/>
    </row>
    <row r="567" spans="1:10" s="3" customFormat="1">
      <c r="A567" s="4"/>
      <c r="B567" s="24"/>
      <c r="C567" s="12"/>
      <c r="D567" s="12"/>
      <c r="E567" s="7"/>
      <c r="F567" s="14"/>
      <c r="G567" s="5"/>
      <c r="H567" s="6"/>
      <c r="I567" s="6"/>
      <c r="J567" s="26"/>
    </row>
    <row r="568" spans="1:10" s="3" customFormat="1">
      <c r="A568" s="4"/>
      <c r="B568" s="24"/>
      <c r="C568" s="12"/>
      <c r="D568" s="12"/>
      <c r="E568" s="7"/>
      <c r="F568" s="14"/>
      <c r="G568" s="5"/>
      <c r="H568" s="6"/>
      <c r="I568" s="6"/>
      <c r="J568" s="26"/>
    </row>
    <row r="569" spans="1:10" s="3" customFormat="1">
      <c r="A569" s="4"/>
      <c r="B569" s="24"/>
      <c r="C569" s="12"/>
      <c r="D569" s="12"/>
      <c r="E569" s="7"/>
      <c r="F569" s="14"/>
      <c r="G569" s="5"/>
      <c r="H569" s="6"/>
      <c r="I569" s="6"/>
      <c r="J569" s="26"/>
    </row>
    <row r="570" spans="1:10" s="3" customFormat="1">
      <c r="A570" s="4"/>
      <c r="B570" s="24"/>
      <c r="C570" s="12"/>
      <c r="D570" s="12"/>
      <c r="E570" s="7"/>
      <c r="F570" s="14"/>
      <c r="G570" s="5"/>
      <c r="H570" s="6"/>
      <c r="I570" s="6"/>
      <c r="J570" s="26"/>
    </row>
    <row r="571" spans="1:10" s="3" customFormat="1">
      <c r="A571" s="4"/>
      <c r="B571" s="24"/>
      <c r="C571" s="12"/>
      <c r="D571" s="12"/>
      <c r="E571" s="7"/>
      <c r="F571" s="14"/>
      <c r="G571" s="5"/>
      <c r="H571" s="6"/>
      <c r="I571" s="6"/>
      <c r="J571" s="26"/>
    </row>
    <row r="572" spans="1:10" s="3" customFormat="1">
      <c r="A572" s="4"/>
      <c r="B572" s="24"/>
      <c r="C572" s="12"/>
      <c r="D572" s="12"/>
      <c r="E572" s="7"/>
      <c r="F572" s="14"/>
      <c r="G572" s="5"/>
      <c r="H572" s="6"/>
      <c r="I572" s="6"/>
      <c r="J572" s="26"/>
    </row>
    <row r="573" spans="1:10" s="3" customFormat="1">
      <c r="A573" s="4"/>
      <c r="B573" s="24"/>
      <c r="C573" s="12"/>
      <c r="D573" s="12"/>
      <c r="E573" s="7"/>
      <c r="F573" s="14"/>
      <c r="G573" s="5"/>
      <c r="H573" s="6"/>
      <c r="I573" s="6"/>
      <c r="J573" s="26"/>
    </row>
    <row r="574" spans="1:10" s="3" customFormat="1">
      <c r="A574" s="4"/>
      <c r="B574" s="24"/>
      <c r="C574" s="12"/>
      <c r="D574" s="12"/>
      <c r="E574" s="7"/>
      <c r="F574" s="14"/>
      <c r="G574" s="5"/>
      <c r="H574" s="6"/>
      <c r="I574" s="6"/>
      <c r="J574" s="26"/>
    </row>
    <row r="575" spans="1:10" s="3" customFormat="1">
      <c r="A575" s="4"/>
      <c r="B575" s="24"/>
      <c r="C575" s="12"/>
      <c r="D575" s="12"/>
      <c r="E575" s="7"/>
      <c r="F575" s="14"/>
      <c r="G575" s="5"/>
      <c r="H575" s="6"/>
      <c r="I575" s="6"/>
      <c r="J575" s="26"/>
    </row>
    <row r="576" spans="1:10" s="3" customFormat="1">
      <c r="A576" s="4"/>
      <c r="B576" s="24"/>
      <c r="C576" s="12"/>
      <c r="D576" s="12"/>
      <c r="E576" s="7"/>
      <c r="F576" s="14"/>
      <c r="G576" s="5"/>
      <c r="H576" s="6"/>
      <c r="I576" s="6"/>
      <c r="J576" s="26"/>
    </row>
    <row r="577" spans="1:10" s="3" customFormat="1">
      <c r="A577" s="4"/>
      <c r="B577" s="24"/>
      <c r="C577" s="12"/>
      <c r="D577" s="12"/>
      <c r="E577" s="7"/>
      <c r="F577" s="14"/>
      <c r="G577" s="5"/>
      <c r="H577" s="6"/>
      <c r="I577" s="6"/>
      <c r="J577" s="26"/>
    </row>
    <row r="578" spans="1:10" s="3" customFormat="1">
      <c r="A578" s="4"/>
      <c r="B578" s="24"/>
      <c r="C578" s="12"/>
      <c r="D578" s="12"/>
      <c r="E578" s="7"/>
      <c r="F578" s="14"/>
      <c r="G578" s="5"/>
      <c r="H578" s="6"/>
      <c r="I578" s="6"/>
      <c r="J578" s="26"/>
    </row>
    <row r="579" spans="1:10" s="3" customFormat="1">
      <c r="A579" s="4"/>
      <c r="B579" s="24"/>
      <c r="C579" s="12"/>
      <c r="D579" s="12"/>
      <c r="E579" s="7"/>
      <c r="F579" s="14"/>
      <c r="G579" s="5"/>
      <c r="H579" s="6"/>
      <c r="I579" s="6"/>
      <c r="J579" s="26"/>
    </row>
    <row r="580" spans="1:10" s="3" customFormat="1">
      <c r="A580" s="4"/>
      <c r="B580" s="24"/>
      <c r="C580" s="12"/>
      <c r="D580" s="12"/>
      <c r="E580" s="7"/>
      <c r="F580" s="14"/>
      <c r="G580" s="5"/>
      <c r="H580" s="6"/>
      <c r="I580" s="6"/>
      <c r="J580" s="26"/>
    </row>
    <row r="581" spans="1:10" s="3" customFormat="1">
      <c r="A581" s="4"/>
      <c r="B581" s="24"/>
      <c r="C581" s="12"/>
      <c r="D581" s="12"/>
      <c r="E581" s="7"/>
      <c r="F581" s="14"/>
      <c r="G581" s="5"/>
      <c r="H581" s="6"/>
      <c r="I581" s="6"/>
      <c r="J581" s="26"/>
    </row>
    <row r="582" spans="1:10" s="3" customFormat="1">
      <c r="A582" s="4"/>
      <c r="B582" s="24"/>
      <c r="C582" s="12"/>
      <c r="D582" s="12"/>
      <c r="E582" s="7"/>
      <c r="F582" s="14"/>
      <c r="G582" s="5"/>
      <c r="H582" s="6"/>
      <c r="I582" s="6"/>
      <c r="J582" s="26"/>
    </row>
    <row r="583" spans="1:10" s="3" customFormat="1">
      <c r="A583" s="4"/>
      <c r="B583" s="24"/>
      <c r="C583" s="12"/>
      <c r="D583" s="12"/>
      <c r="E583" s="7"/>
      <c r="F583" s="14"/>
      <c r="G583" s="5"/>
      <c r="H583" s="6"/>
      <c r="I583" s="6"/>
      <c r="J583" s="26"/>
    </row>
    <row r="584" spans="1:10" s="3" customFormat="1">
      <c r="A584" s="4"/>
      <c r="B584" s="24"/>
      <c r="C584" s="12"/>
      <c r="D584" s="12"/>
      <c r="E584" s="7"/>
      <c r="F584" s="14"/>
      <c r="G584" s="5"/>
      <c r="H584" s="6"/>
      <c r="I584" s="6"/>
      <c r="J584" s="26"/>
    </row>
    <row r="585" spans="1:10" s="3" customFormat="1">
      <c r="A585" s="4"/>
      <c r="B585" s="24"/>
      <c r="C585" s="12"/>
      <c r="D585" s="12"/>
      <c r="E585" s="7"/>
      <c r="F585" s="14"/>
      <c r="G585" s="5"/>
      <c r="H585" s="6"/>
      <c r="I585" s="6"/>
      <c r="J585" s="26"/>
    </row>
    <row r="586" spans="1:10" s="3" customFormat="1">
      <c r="A586" s="4"/>
      <c r="B586" s="24"/>
      <c r="C586" s="12"/>
      <c r="D586" s="12"/>
      <c r="E586" s="7"/>
      <c r="F586" s="14"/>
      <c r="G586" s="5"/>
      <c r="H586" s="6"/>
      <c r="I586" s="6"/>
      <c r="J586" s="26"/>
    </row>
    <row r="587" spans="1:10" s="3" customFormat="1">
      <c r="A587" s="4"/>
      <c r="B587" s="24"/>
      <c r="C587" s="12"/>
      <c r="D587" s="12"/>
      <c r="E587" s="7"/>
      <c r="F587" s="14"/>
      <c r="G587" s="5"/>
      <c r="H587" s="6"/>
      <c r="I587" s="6"/>
      <c r="J587" s="26"/>
    </row>
    <row r="588" spans="1:10" s="3" customFormat="1">
      <c r="A588" s="4"/>
      <c r="B588" s="24"/>
      <c r="C588" s="12"/>
      <c r="D588" s="12"/>
      <c r="E588" s="7"/>
      <c r="F588" s="14"/>
      <c r="G588" s="5"/>
      <c r="H588" s="6"/>
      <c r="I588" s="6"/>
      <c r="J588" s="26"/>
    </row>
    <row r="589" spans="1:10" s="3" customFormat="1">
      <c r="A589" s="4"/>
      <c r="B589" s="24"/>
      <c r="C589" s="12"/>
      <c r="D589" s="12"/>
      <c r="E589" s="7"/>
      <c r="F589" s="14"/>
      <c r="G589" s="5"/>
      <c r="H589" s="6"/>
      <c r="I589" s="6"/>
      <c r="J589" s="26"/>
    </row>
    <row r="590" spans="1:10" s="3" customFormat="1">
      <c r="A590" s="4"/>
      <c r="B590" s="24"/>
      <c r="C590" s="12"/>
      <c r="D590" s="12"/>
      <c r="E590" s="7"/>
      <c r="F590" s="14"/>
      <c r="G590" s="5"/>
      <c r="H590" s="6"/>
      <c r="I590" s="6"/>
      <c r="J590" s="26"/>
    </row>
    <row r="591" spans="1:10" s="3" customFormat="1">
      <c r="A591" s="4"/>
      <c r="B591" s="24"/>
      <c r="C591" s="12"/>
      <c r="D591" s="12"/>
      <c r="E591" s="7"/>
      <c r="F591" s="14"/>
      <c r="G591" s="5"/>
      <c r="H591" s="6"/>
      <c r="I591" s="6"/>
      <c r="J591" s="26"/>
    </row>
    <row r="592" spans="1:10" s="3" customFormat="1">
      <c r="A592" s="4"/>
      <c r="B592" s="24"/>
      <c r="C592" s="12"/>
      <c r="D592" s="12"/>
      <c r="E592" s="7"/>
      <c r="F592" s="14"/>
      <c r="G592" s="5"/>
      <c r="H592" s="6"/>
      <c r="I592" s="6"/>
      <c r="J592" s="26"/>
    </row>
    <row r="593" spans="1:10" s="3" customFormat="1">
      <c r="A593" s="4"/>
      <c r="B593" s="24"/>
      <c r="C593" s="12"/>
      <c r="D593" s="12"/>
      <c r="E593" s="7"/>
      <c r="F593" s="14"/>
      <c r="G593" s="5"/>
      <c r="H593" s="6"/>
      <c r="I593" s="6"/>
      <c r="J593" s="26"/>
    </row>
    <row r="594" spans="1:10" s="3" customFormat="1">
      <c r="A594" s="4"/>
      <c r="B594" s="24"/>
      <c r="C594" s="12"/>
      <c r="D594" s="12"/>
      <c r="E594" s="7"/>
      <c r="F594" s="14"/>
      <c r="G594" s="5"/>
      <c r="H594" s="6"/>
      <c r="I594" s="6"/>
      <c r="J594" s="26"/>
    </row>
    <row r="595" spans="1:10" s="3" customFormat="1">
      <c r="A595" s="4"/>
      <c r="B595" s="24"/>
      <c r="C595" s="12"/>
      <c r="D595" s="12"/>
      <c r="E595" s="7"/>
      <c r="F595" s="14"/>
      <c r="G595" s="5"/>
      <c r="H595" s="6"/>
      <c r="I595" s="6"/>
      <c r="J595" s="26"/>
    </row>
    <row r="596" spans="1:10" s="3" customFormat="1">
      <c r="A596" s="4"/>
      <c r="B596" s="24"/>
      <c r="C596" s="12"/>
      <c r="D596" s="12"/>
      <c r="E596" s="7"/>
      <c r="F596" s="14"/>
      <c r="G596" s="5"/>
      <c r="H596" s="6"/>
      <c r="I596" s="6"/>
      <c r="J596" s="26"/>
    </row>
    <row r="597" spans="1:10" s="3" customFormat="1">
      <c r="A597" s="4"/>
      <c r="B597" s="24"/>
      <c r="C597" s="12"/>
      <c r="D597" s="12"/>
      <c r="E597" s="7"/>
      <c r="F597" s="14"/>
      <c r="G597" s="5"/>
      <c r="H597" s="6"/>
      <c r="I597" s="6"/>
      <c r="J597" s="26"/>
    </row>
    <row r="598" spans="1:10" s="3" customFormat="1">
      <c r="A598" s="4"/>
      <c r="B598" s="24"/>
      <c r="C598" s="12"/>
      <c r="D598" s="12"/>
      <c r="E598" s="7"/>
      <c r="F598" s="14"/>
      <c r="G598" s="5"/>
      <c r="H598" s="6"/>
      <c r="I598" s="6"/>
      <c r="J598" s="26"/>
    </row>
    <row r="599" spans="1:10" s="3" customFormat="1">
      <c r="A599" s="4"/>
      <c r="B599" s="24"/>
      <c r="C599" s="12"/>
      <c r="D599" s="12"/>
      <c r="E599" s="7"/>
      <c r="F599" s="14"/>
      <c r="G599" s="5"/>
      <c r="H599" s="6"/>
      <c r="I599" s="6"/>
      <c r="J599" s="26"/>
    </row>
    <row r="600" spans="1:10" s="3" customFormat="1">
      <c r="A600" s="4"/>
      <c r="B600" s="24"/>
      <c r="C600" s="12"/>
      <c r="D600" s="12"/>
      <c r="E600" s="7"/>
      <c r="F600" s="14"/>
      <c r="G600" s="5"/>
      <c r="H600" s="6"/>
      <c r="I600" s="6"/>
      <c r="J600" s="26"/>
    </row>
    <row r="601" spans="1:10" s="3" customFormat="1">
      <c r="A601" s="4"/>
      <c r="B601" s="24"/>
      <c r="C601" s="12"/>
      <c r="D601" s="12"/>
      <c r="E601" s="7"/>
      <c r="F601" s="14"/>
      <c r="G601" s="5"/>
      <c r="H601" s="6"/>
      <c r="I601" s="6"/>
      <c r="J601" s="26"/>
    </row>
    <row r="602" spans="1:10" s="3" customFormat="1">
      <c r="A602" s="4"/>
      <c r="B602" s="24"/>
      <c r="C602" s="12"/>
      <c r="D602" s="12"/>
      <c r="E602" s="7"/>
      <c r="F602" s="14"/>
      <c r="G602" s="5"/>
      <c r="H602" s="6"/>
      <c r="I602" s="6"/>
      <c r="J602" s="26"/>
    </row>
    <row r="603" spans="1:10" s="3" customFormat="1">
      <c r="A603" s="4"/>
      <c r="B603" s="24"/>
      <c r="C603" s="12"/>
      <c r="D603" s="12"/>
      <c r="E603" s="7"/>
      <c r="F603" s="14"/>
      <c r="G603" s="5"/>
      <c r="H603" s="6"/>
      <c r="I603" s="6"/>
      <c r="J603" s="26"/>
    </row>
    <row r="604" spans="1:10" s="3" customFormat="1">
      <c r="A604" s="4"/>
      <c r="B604" s="24"/>
      <c r="C604" s="12"/>
      <c r="D604" s="12"/>
      <c r="E604" s="7"/>
      <c r="F604" s="14"/>
      <c r="G604" s="5"/>
      <c r="H604" s="6"/>
      <c r="I604" s="6"/>
      <c r="J604" s="26"/>
    </row>
    <row r="605" spans="1:10" s="3" customFormat="1">
      <c r="A605" s="4"/>
      <c r="B605" s="24"/>
      <c r="C605" s="12"/>
      <c r="D605" s="12"/>
      <c r="E605" s="7"/>
      <c r="F605" s="14"/>
      <c r="G605" s="5"/>
      <c r="H605" s="6"/>
      <c r="I605" s="6"/>
      <c r="J605" s="26"/>
    </row>
    <row r="606" spans="1:10" s="3" customFormat="1">
      <c r="A606" s="4"/>
      <c r="B606" s="24"/>
      <c r="C606" s="12"/>
      <c r="D606" s="12"/>
      <c r="E606" s="7"/>
      <c r="F606" s="14"/>
      <c r="G606" s="5"/>
      <c r="H606" s="6"/>
      <c r="I606" s="6"/>
      <c r="J606" s="26"/>
    </row>
    <row r="607" spans="1:10" s="3" customFormat="1">
      <c r="A607" s="4"/>
      <c r="B607" s="24"/>
      <c r="C607" s="12"/>
      <c r="D607" s="12"/>
      <c r="E607" s="7"/>
      <c r="F607" s="14"/>
      <c r="G607" s="5"/>
      <c r="H607" s="6"/>
      <c r="I607" s="6"/>
      <c r="J607" s="26"/>
    </row>
    <row r="608" spans="1:10" s="3" customFormat="1">
      <c r="A608" s="4"/>
      <c r="B608" s="24"/>
      <c r="C608" s="12"/>
      <c r="D608" s="12"/>
      <c r="E608" s="7"/>
      <c r="F608" s="14"/>
      <c r="G608" s="5"/>
      <c r="H608" s="6"/>
      <c r="I608" s="6"/>
      <c r="J608" s="26"/>
    </row>
    <row r="609" spans="1:10" s="3" customFormat="1">
      <c r="A609" s="4"/>
      <c r="B609" s="24"/>
      <c r="C609" s="12"/>
      <c r="D609" s="12"/>
      <c r="E609" s="7"/>
      <c r="F609" s="14"/>
      <c r="G609" s="5"/>
      <c r="H609" s="6"/>
      <c r="I609" s="6"/>
      <c r="J609" s="26"/>
    </row>
    <row r="610" spans="1:10" s="3" customFormat="1">
      <c r="A610" s="4"/>
      <c r="B610" s="24"/>
      <c r="C610" s="12"/>
      <c r="D610" s="12"/>
      <c r="E610" s="7"/>
      <c r="F610" s="14"/>
      <c r="G610" s="5"/>
      <c r="H610" s="6"/>
      <c r="I610" s="6"/>
      <c r="J610" s="26"/>
    </row>
    <row r="611" spans="1:10" s="3" customFormat="1">
      <c r="A611" s="4"/>
      <c r="B611" s="24"/>
      <c r="C611" s="12"/>
      <c r="D611" s="12"/>
      <c r="E611" s="7"/>
      <c r="F611" s="14"/>
      <c r="G611" s="5"/>
      <c r="H611" s="6"/>
      <c r="I611" s="6"/>
      <c r="J611" s="26"/>
    </row>
    <row r="612" spans="1:10" s="3" customFormat="1">
      <c r="A612" s="4"/>
      <c r="B612" s="24"/>
      <c r="C612" s="12"/>
      <c r="D612" s="12"/>
      <c r="E612" s="7"/>
      <c r="F612" s="14"/>
      <c r="G612" s="5"/>
      <c r="H612" s="6"/>
      <c r="I612" s="6"/>
      <c r="J612" s="26"/>
    </row>
    <row r="613" spans="1:10" s="3" customFormat="1">
      <c r="A613" s="4"/>
      <c r="B613" s="24"/>
      <c r="C613" s="12"/>
      <c r="D613" s="12"/>
      <c r="E613" s="7"/>
      <c r="F613" s="14"/>
      <c r="G613" s="5"/>
      <c r="H613" s="6"/>
      <c r="I613" s="6"/>
      <c r="J613" s="26"/>
    </row>
    <row r="614" spans="1:10" s="3" customFormat="1">
      <c r="A614" s="4"/>
      <c r="B614" s="24"/>
      <c r="C614" s="12"/>
      <c r="D614" s="12"/>
      <c r="E614" s="7"/>
      <c r="F614" s="14"/>
      <c r="G614" s="5"/>
      <c r="H614" s="6"/>
      <c r="I614" s="6"/>
      <c r="J614" s="26"/>
    </row>
    <row r="615" spans="1:10" s="3" customFormat="1">
      <c r="A615" s="4"/>
      <c r="B615" s="24"/>
      <c r="C615" s="12"/>
      <c r="D615" s="12"/>
      <c r="E615" s="7"/>
      <c r="F615" s="14"/>
      <c r="G615" s="5"/>
      <c r="H615" s="6"/>
      <c r="I615" s="6"/>
      <c r="J615" s="26"/>
    </row>
    <row r="616" spans="1:10" s="3" customFormat="1">
      <c r="A616" s="4"/>
      <c r="B616" s="24"/>
      <c r="C616" s="12"/>
      <c r="D616" s="12"/>
      <c r="E616" s="7"/>
      <c r="F616" s="14"/>
      <c r="G616" s="5"/>
      <c r="H616" s="6"/>
      <c r="I616" s="6"/>
      <c r="J616" s="26"/>
    </row>
    <row r="617" spans="1:10" s="3" customFormat="1">
      <c r="A617" s="4"/>
      <c r="B617" s="24"/>
      <c r="C617" s="12"/>
      <c r="D617" s="12"/>
      <c r="E617" s="7"/>
      <c r="F617" s="14"/>
      <c r="G617" s="5"/>
      <c r="H617" s="6"/>
      <c r="I617" s="6"/>
      <c r="J617" s="26"/>
    </row>
    <row r="618" spans="1:10" s="3" customFormat="1">
      <c r="A618" s="4"/>
      <c r="B618" s="24"/>
      <c r="C618" s="12"/>
      <c r="D618" s="12"/>
      <c r="E618" s="7"/>
      <c r="F618" s="14"/>
      <c r="G618" s="5"/>
      <c r="H618" s="6"/>
      <c r="I618" s="6"/>
      <c r="J618" s="26"/>
    </row>
    <row r="619" spans="1:10" s="3" customFormat="1">
      <c r="A619" s="4"/>
      <c r="B619" s="24"/>
      <c r="C619" s="12"/>
      <c r="D619" s="12"/>
      <c r="E619" s="7"/>
      <c r="F619" s="14"/>
      <c r="G619" s="5"/>
      <c r="H619" s="6"/>
      <c r="I619" s="6"/>
      <c r="J619" s="26"/>
    </row>
    <row r="620" spans="1:10" s="3" customFormat="1">
      <c r="A620" s="4"/>
      <c r="B620" s="24"/>
      <c r="C620" s="12"/>
      <c r="D620" s="12"/>
      <c r="E620" s="7"/>
      <c r="F620" s="14"/>
      <c r="G620" s="5"/>
      <c r="H620" s="6"/>
      <c r="I620" s="6"/>
      <c r="J620" s="26"/>
    </row>
    <row r="621" spans="1:10" s="3" customFormat="1">
      <c r="A621" s="4"/>
      <c r="B621" s="24"/>
      <c r="C621" s="12"/>
      <c r="D621" s="12"/>
      <c r="E621" s="7"/>
      <c r="F621" s="14"/>
      <c r="G621" s="5"/>
      <c r="H621" s="6"/>
      <c r="I621" s="6"/>
      <c r="J621" s="26"/>
    </row>
    <row r="622" spans="1:10" s="3" customFormat="1">
      <c r="A622" s="4"/>
      <c r="B622" s="24"/>
      <c r="C622" s="12"/>
      <c r="D622" s="12"/>
      <c r="E622" s="7"/>
      <c r="F622" s="14"/>
      <c r="G622" s="5"/>
      <c r="H622" s="6"/>
      <c r="I622" s="6"/>
      <c r="J622" s="26"/>
    </row>
    <row r="623" spans="1:10" s="3" customFormat="1">
      <c r="A623" s="4"/>
      <c r="B623" s="24"/>
      <c r="C623" s="12"/>
      <c r="D623" s="12"/>
      <c r="E623" s="7"/>
      <c r="F623" s="14"/>
      <c r="G623" s="5"/>
      <c r="H623" s="6"/>
      <c r="I623" s="6"/>
      <c r="J623" s="26"/>
    </row>
    <row r="624" spans="1:10" s="3" customFormat="1">
      <c r="A624" s="4"/>
      <c r="B624" s="24"/>
      <c r="C624" s="12"/>
      <c r="D624" s="12"/>
      <c r="E624" s="7"/>
      <c r="F624" s="14"/>
      <c r="G624" s="5"/>
      <c r="H624" s="6"/>
      <c r="I624" s="6"/>
      <c r="J624" s="26"/>
    </row>
    <row r="625" spans="1:10" s="3" customFormat="1">
      <c r="A625" s="4"/>
      <c r="B625" s="24"/>
      <c r="C625" s="12"/>
      <c r="D625" s="12"/>
      <c r="E625" s="7"/>
      <c r="F625" s="14"/>
      <c r="G625" s="5"/>
      <c r="H625" s="6"/>
      <c r="I625" s="6"/>
      <c r="J625" s="26"/>
    </row>
    <row r="626" spans="1:10" s="3" customFormat="1">
      <c r="A626" s="4"/>
      <c r="B626" s="24"/>
      <c r="C626" s="12"/>
      <c r="D626" s="12"/>
      <c r="E626" s="7"/>
      <c r="F626" s="14"/>
      <c r="G626" s="5"/>
      <c r="H626" s="6"/>
      <c r="I626" s="6"/>
      <c r="J626" s="26"/>
    </row>
    <row r="627" spans="1:10" s="3" customFormat="1">
      <c r="A627" s="4"/>
      <c r="B627" s="24"/>
      <c r="C627" s="12"/>
      <c r="D627" s="12"/>
      <c r="E627" s="7"/>
      <c r="F627" s="14"/>
      <c r="G627" s="5"/>
      <c r="H627" s="6"/>
      <c r="I627" s="6"/>
      <c r="J627" s="26"/>
    </row>
    <row r="628" spans="1:10" s="3" customFormat="1">
      <c r="A628" s="4"/>
      <c r="B628" s="24"/>
      <c r="C628" s="12"/>
      <c r="D628" s="12"/>
      <c r="E628" s="7"/>
      <c r="F628" s="14"/>
      <c r="G628" s="5"/>
      <c r="H628" s="6"/>
      <c r="I628" s="6"/>
      <c r="J628" s="26"/>
    </row>
    <row r="629" spans="1:10" s="3" customFormat="1">
      <c r="A629" s="4"/>
      <c r="B629" s="24"/>
      <c r="C629" s="12"/>
      <c r="D629" s="12"/>
      <c r="E629" s="7"/>
      <c r="F629" s="14"/>
      <c r="G629" s="5"/>
      <c r="H629" s="6"/>
      <c r="I629" s="6"/>
      <c r="J629" s="26"/>
    </row>
    <row r="630" spans="1:10" s="3" customFormat="1">
      <c r="A630" s="4"/>
      <c r="B630" s="24"/>
      <c r="C630" s="12"/>
      <c r="D630" s="12"/>
      <c r="E630" s="7"/>
      <c r="F630" s="14"/>
      <c r="G630" s="5"/>
      <c r="H630" s="6"/>
      <c r="I630" s="6"/>
      <c r="J630" s="26"/>
    </row>
    <row r="631" spans="1:10" s="3" customFormat="1">
      <c r="A631" s="4"/>
      <c r="B631" s="24"/>
      <c r="C631" s="12"/>
      <c r="D631" s="12"/>
      <c r="E631" s="7"/>
      <c r="F631" s="14"/>
      <c r="G631" s="5"/>
      <c r="H631" s="6"/>
      <c r="I631" s="6"/>
      <c r="J631" s="26"/>
    </row>
    <row r="632" spans="1:10" s="3" customFormat="1">
      <c r="A632" s="4"/>
      <c r="B632" s="24"/>
      <c r="C632" s="12"/>
      <c r="D632" s="12"/>
      <c r="E632" s="7"/>
      <c r="F632" s="14"/>
      <c r="G632" s="5"/>
      <c r="H632" s="6"/>
      <c r="I632" s="6"/>
      <c r="J632" s="26"/>
    </row>
    <row r="633" spans="1:10" s="3" customFormat="1">
      <c r="A633" s="4"/>
      <c r="B633" s="24"/>
      <c r="C633" s="12"/>
      <c r="D633" s="12"/>
      <c r="E633" s="7"/>
      <c r="F633" s="14"/>
      <c r="G633" s="5"/>
      <c r="H633" s="6"/>
      <c r="I633" s="6"/>
      <c r="J633" s="26"/>
    </row>
    <row r="634" spans="1:10" s="3" customFormat="1">
      <c r="A634" s="4"/>
      <c r="B634" s="24"/>
      <c r="C634" s="12"/>
      <c r="D634" s="12"/>
      <c r="E634" s="7"/>
      <c r="F634" s="14"/>
      <c r="G634" s="5"/>
      <c r="H634" s="6"/>
      <c r="I634" s="6"/>
      <c r="J634" s="26"/>
    </row>
    <row r="635" spans="1:10" s="3" customFormat="1">
      <c r="A635" s="4"/>
      <c r="B635" s="24"/>
      <c r="C635" s="12"/>
      <c r="D635" s="12"/>
      <c r="E635" s="7"/>
      <c r="F635" s="14"/>
      <c r="G635" s="5"/>
      <c r="H635" s="6"/>
      <c r="I635" s="6"/>
      <c r="J635" s="26"/>
    </row>
    <row r="636" spans="1:10" s="3" customFormat="1">
      <c r="A636" s="4"/>
      <c r="B636" s="24"/>
      <c r="C636" s="12"/>
      <c r="D636" s="12"/>
      <c r="E636" s="7"/>
      <c r="F636" s="14"/>
      <c r="G636" s="5"/>
      <c r="H636" s="6"/>
      <c r="I636" s="6"/>
      <c r="J636" s="26"/>
    </row>
    <row r="637" spans="1:10" s="3" customFormat="1">
      <c r="A637" s="4"/>
      <c r="B637" s="24"/>
      <c r="C637" s="12"/>
      <c r="D637" s="12"/>
      <c r="E637" s="7"/>
      <c r="F637" s="14"/>
      <c r="G637" s="5"/>
      <c r="H637" s="6"/>
      <c r="I637" s="6"/>
      <c r="J637" s="26"/>
    </row>
    <row r="638" spans="1:10" s="3" customFormat="1">
      <c r="A638" s="4"/>
      <c r="B638" s="24"/>
      <c r="C638" s="12"/>
      <c r="D638" s="12"/>
      <c r="E638" s="7"/>
      <c r="F638" s="14"/>
      <c r="G638" s="5"/>
      <c r="H638" s="6"/>
      <c r="I638" s="6"/>
      <c r="J638" s="26"/>
    </row>
    <row r="639" spans="1:10" s="3" customFormat="1">
      <c r="A639" s="4"/>
      <c r="B639" s="24"/>
      <c r="C639" s="12"/>
      <c r="D639" s="12"/>
      <c r="E639" s="7"/>
      <c r="F639" s="14"/>
      <c r="G639" s="5"/>
      <c r="H639" s="6"/>
      <c r="I639" s="6"/>
      <c r="J639" s="26"/>
    </row>
    <row r="640" spans="1:10" s="3" customFormat="1">
      <c r="A640" s="4"/>
      <c r="B640" s="24"/>
      <c r="C640" s="12"/>
      <c r="D640" s="12"/>
      <c r="E640" s="7"/>
      <c r="F640" s="14"/>
      <c r="G640" s="5"/>
      <c r="H640" s="6"/>
      <c r="I640" s="6"/>
      <c r="J640" s="26"/>
    </row>
    <row r="641" spans="1:10" s="3" customFormat="1">
      <c r="A641" s="4"/>
      <c r="B641" s="24"/>
      <c r="C641" s="12"/>
      <c r="D641" s="12"/>
      <c r="E641" s="7"/>
      <c r="F641" s="14"/>
      <c r="G641" s="5"/>
      <c r="H641" s="6"/>
      <c r="I641" s="6"/>
      <c r="J641" s="26"/>
    </row>
    <row r="642" spans="1:10" s="3" customFormat="1">
      <c r="A642" s="4"/>
      <c r="B642" s="24"/>
      <c r="C642" s="12"/>
      <c r="D642" s="12"/>
      <c r="E642" s="7"/>
      <c r="F642" s="14"/>
      <c r="G642" s="5"/>
      <c r="H642" s="6"/>
      <c r="I642" s="6"/>
      <c r="J642" s="26"/>
    </row>
    <row r="643" spans="1:10" s="3" customFormat="1">
      <c r="A643" s="4"/>
      <c r="B643" s="24"/>
      <c r="C643" s="12"/>
      <c r="D643" s="12"/>
      <c r="E643" s="7"/>
      <c r="F643" s="14"/>
      <c r="G643" s="5"/>
      <c r="H643" s="6"/>
      <c r="I643" s="6"/>
      <c r="J643" s="26"/>
    </row>
    <row r="644" spans="1:10" s="3" customFormat="1">
      <c r="A644" s="4"/>
      <c r="B644" s="24"/>
      <c r="C644" s="12"/>
      <c r="D644" s="12"/>
      <c r="E644" s="7"/>
      <c r="F644" s="14"/>
      <c r="G644" s="5"/>
      <c r="H644" s="6"/>
      <c r="I644" s="6"/>
      <c r="J644" s="26"/>
    </row>
    <row r="645" spans="1:10" s="3" customFormat="1">
      <c r="A645" s="4"/>
      <c r="B645" s="24"/>
      <c r="C645" s="12"/>
      <c r="D645" s="12"/>
      <c r="E645" s="7"/>
      <c r="F645" s="14"/>
      <c r="G645" s="5"/>
      <c r="H645" s="6"/>
      <c r="I645" s="6"/>
      <c r="J645" s="26"/>
    </row>
    <row r="646" spans="1:10" s="3" customFormat="1">
      <c r="A646" s="4"/>
      <c r="B646" s="24"/>
      <c r="C646" s="12"/>
      <c r="D646" s="12"/>
      <c r="E646" s="7"/>
      <c r="F646" s="14"/>
      <c r="G646" s="5"/>
      <c r="H646" s="6"/>
      <c r="I646" s="6"/>
      <c r="J646" s="26"/>
    </row>
    <row r="647" spans="1:10" s="3" customFormat="1">
      <c r="A647" s="4"/>
      <c r="B647" s="24"/>
      <c r="C647" s="12"/>
      <c r="D647" s="12"/>
      <c r="E647" s="7"/>
      <c r="F647" s="14"/>
      <c r="G647" s="5"/>
      <c r="H647" s="6"/>
      <c r="I647" s="6"/>
      <c r="J647" s="26"/>
    </row>
    <row r="648" spans="1:10" s="3" customFormat="1">
      <c r="A648" s="4"/>
      <c r="B648" s="24"/>
      <c r="C648" s="12"/>
      <c r="D648" s="12"/>
      <c r="E648" s="7"/>
      <c r="F648" s="14"/>
      <c r="G648" s="5"/>
      <c r="H648" s="6"/>
      <c r="I648" s="6"/>
      <c r="J648" s="26"/>
    </row>
    <row r="649" spans="1:10" s="3" customFormat="1">
      <c r="A649" s="4"/>
      <c r="B649" s="24"/>
      <c r="C649" s="12"/>
      <c r="D649" s="12"/>
      <c r="E649" s="7"/>
      <c r="F649" s="14"/>
      <c r="G649" s="5"/>
      <c r="H649" s="6"/>
      <c r="I649" s="6"/>
      <c r="J649" s="26"/>
    </row>
    <row r="650" spans="1:10" s="3" customFormat="1">
      <c r="A650" s="4"/>
      <c r="B650" s="24"/>
      <c r="C650" s="12"/>
      <c r="D650" s="12"/>
      <c r="E650" s="7"/>
      <c r="F650" s="14"/>
      <c r="G650" s="5"/>
      <c r="H650" s="6"/>
      <c r="I650" s="6"/>
      <c r="J650" s="26"/>
    </row>
    <row r="651" spans="1:10" s="3" customFormat="1">
      <c r="A651" s="4"/>
      <c r="B651" s="24"/>
      <c r="C651" s="12"/>
      <c r="D651" s="12"/>
      <c r="E651" s="7"/>
      <c r="F651" s="14"/>
      <c r="G651" s="5"/>
      <c r="H651" s="6"/>
      <c r="I651" s="6"/>
      <c r="J651" s="26"/>
    </row>
    <row r="652" spans="1:10" s="3" customFormat="1">
      <c r="A652" s="4"/>
      <c r="B652" s="24"/>
      <c r="C652" s="12"/>
      <c r="D652" s="12"/>
      <c r="E652" s="7"/>
      <c r="F652" s="14"/>
      <c r="G652" s="5"/>
      <c r="H652" s="6"/>
      <c r="I652" s="6"/>
      <c r="J652" s="26"/>
    </row>
    <row r="653" spans="1:10" s="3" customFormat="1">
      <c r="A653" s="4"/>
      <c r="B653" s="24"/>
      <c r="C653" s="12"/>
      <c r="D653" s="12"/>
      <c r="E653" s="7"/>
      <c r="F653" s="14"/>
      <c r="G653" s="5"/>
      <c r="H653" s="6"/>
      <c r="I653" s="6"/>
      <c r="J653" s="26"/>
    </row>
    <row r="654" spans="1:10" s="3" customFormat="1">
      <c r="A654" s="4"/>
      <c r="B654" s="24"/>
      <c r="C654" s="12"/>
      <c r="D654" s="12"/>
      <c r="E654" s="7"/>
      <c r="F654" s="14"/>
      <c r="G654" s="5"/>
      <c r="H654" s="6"/>
      <c r="I654" s="6"/>
      <c r="J654" s="26"/>
    </row>
    <row r="655" spans="1:10" s="3" customFormat="1">
      <c r="A655" s="4"/>
      <c r="B655" s="24"/>
      <c r="C655" s="12"/>
      <c r="D655" s="12"/>
      <c r="E655" s="7"/>
      <c r="F655" s="14"/>
      <c r="G655" s="5"/>
      <c r="H655" s="6"/>
      <c r="I655" s="6"/>
      <c r="J655" s="26"/>
    </row>
    <row r="656" spans="1:10" s="3" customFormat="1">
      <c r="A656" s="4"/>
      <c r="B656" s="24"/>
      <c r="C656" s="12"/>
      <c r="D656" s="12"/>
      <c r="E656" s="7"/>
      <c r="F656" s="14"/>
      <c r="G656" s="5"/>
      <c r="H656" s="6"/>
      <c r="I656" s="6"/>
      <c r="J656" s="26"/>
    </row>
    <row r="657" spans="1:10" s="3" customFormat="1">
      <c r="A657" s="4"/>
      <c r="B657" s="24"/>
      <c r="C657" s="12"/>
      <c r="D657" s="12"/>
      <c r="E657" s="7"/>
      <c r="F657" s="14"/>
      <c r="G657" s="5"/>
      <c r="H657" s="6"/>
      <c r="I657" s="6"/>
      <c r="J657" s="26"/>
    </row>
    <row r="658" spans="1:10" s="3" customFormat="1">
      <c r="A658" s="4"/>
      <c r="B658" s="24"/>
      <c r="C658" s="12"/>
      <c r="D658" s="12"/>
      <c r="E658" s="7"/>
      <c r="F658" s="14"/>
      <c r="G658" s="5"/>
      <c r="H658" s="6"/>
      <c r="I658" s="6"/>
      <c r="J658" s="26"/>
    </row>
    <row r="659" spans="1:10" s="3" customFormat="1">
      <c r="A659" s="4"/>
      <c r="B659" s="24"/>
      <c r="C659" s="12"/>
      <c r="D659" s="12"/>
      <c r="E659" s="7"/>
      <c r="F659" s="14"/>
      <c r="G659" s="5"/>
      <c r="H659" s="6"/>
      <c r="I659" s="6"/>
      <c r="J659" s="26"/>
    </row>
    <row r="660" spans="1:10" s="3" customFormat="1">
      <c r="A660" s="4"/>
      <c r="B660" s="24"/>
      <c r="C660" s="12"/>
      <c r="D660" s="12"/>
      <c r="E660" s="7"/>
      <c r="F660" s="14"/>
      <c r="G660" s="5"/>
      <c r="H660" s="6"/>
      <c r="I660" s="6"/>
      <c r="J660" s="26"/>
    </row>
    <row r="661" spans="1:10" s="3" customFormat="1">
      <c r="A661" s="4"/>
      <c r="B661" s="24"/>
      <c r="C661" s="12"/>
      <c r="D661" s="12"/>
      <c r="E661" s="7"/>
      <c r="F661" s="14"/>
      <c r="G661" s="5"/>
      <c r="H661" s="6"/>
      <c r="I661" s="6"/>
      <c r="J661" s="26"/>
    </row>
    <row r="662" spans="1:10" s="3" customFormat="1">
      <c r="A662" s="4"/>
      <c r="B662" s="24"/>
      <c r="C662" s="12"/>
      <c r="D662" s="12"/>
      <c r="E662" s="7"/>
      <c r="F662" s="14"/>
      <c r="G662" s="5"/>
      <c r="H662" s="6"/>
      <c r="I662" s="6"/>
      <c r="J662" s="26"/>
    </row>
    <row r="663" spans="1:10" s="3" customFormat="1">
      <c r="A663" s="4"/>
      <c r="B663" s="24"/>
      <c r="C663" s="12"/>
      <c r="D663" s="12"/>
      <c r="E663" s="7"/>
      <c r="F663" s="14"/>
      <c r="G663" s="5"/>
      <c r="H663" s="6"/>
      <c r="I663" s="6"/>
      <c r="J663" s="26"/>
    </row>
    <row r="664" spans="1:10" s="3" customFormat="1">
      <c r="A664" s="4"/>
      <c r="B664" s="24"/>
      <c r="C664" s="12"/>
      <c r="D664" s="12"/>
      <c r="E664" s="7"/>
      <c r="F664" s="14"/>
      <c r="G664" s="5"/>
      <c r="H664" s="6"/>
      <c r="I664" s="6"/>
      <c r="J664" s="26"/>
    </row>
    <row r="665" spans="1:10" s="3" customFormat="1">
      <c r="A665" s="4"/>
      <c r="B665" s="24"/>
      <c r="C665" s="12"/>
      <c r="D665" s="12"/>
      <c r="E665" s="7"/>
      <c r="F665" s="14"/>
      <c r="G665" s="5"/>
      <c r="H665" s="6"/>
      <c r="I665" s="6"/>
      <c r="J665" s="26"/>
    </row>
    <row r="666" spans="1:10" s="3" customFormat="1">
      <c r="A666" s="4"/>
      <c r="B666" s="24"/>
      <c r="C666" s="12"/>
      <c r="D666" s="12"/>
      <c r="E666" s="7"/>
      <c r="F666" s="14"/>
      <c r="G666" s="5"/>
      <c r="H666" s="6"/>
      <c r="I666" s="6"/>
      <c r="J666" s="26"/>
    </row>
    <row r="667" spans="1:10" s="3" customFormat="1">
      <c r="A667" s="4"/>
      <c r="B667" s="24"/>
      <c r="C667" s="12"/>
      <c r="D667" s="12"/>
      <c r="E667" s="7"/>
      <c r="F667" s="14"/>
      <c r="G667" s="5"/>
      <c r="H667" s="6"/>
      <c r="I667" s="6"/>
      <c r="J667" s="26"/>
    </row>
    <row r="668" spans="1:10" s="3" customFormat="1">
      <c r="A668" s="4"/>
      <c r="B668" s="24"/>
      <c r="C668" s="12"/>
      <c r="D668" s="12"/>
      <c r="E668" s="7"/>
      <c r="F668" s="14"/>
      <c r="G668" s="5"/>
      <c r="H668" s="6"/>
      <c r="I668" s="6"/>
      <c r="J668" s="26"/>
    </row>
    <row r="669" spans="1:10" s="3" customFormat="1">
      <c r="A669" s="4"/>
      <c r="B669" s="24"/>
      <c r="C669" s="12"/>
      <c r="D669" s="12"/>
      <c r="E669" s="7"/>
      <c r="F669" s="14"/>
      <c r="G669" s="5"/>
      <c r="H669" s="6"/>
      <c r="I669" s="6"/>
      <c r="J669" s="26"/>
    </row>
    <row r="670" spans="1:10" s="3" customFormat="1">
      <c r="A670" s="4"/>
      <c r="B670" s="24"/>
      <c r="C670" s="12"/>
      <c r="D670" s="12"/>
      <c r="E670" s="7"/>
      <c r="F670" s="14"/>
      <c r="G670" s="5"/>
      <c r="H670" s="6"/>
      <c r="I670" s="6"/>
      <c r="J670" s="26"/>
    </row>
    <row r="671" spans="1:10" s="3" customFormat="1">
      <c r="A671" s="4"/>
      <c r="B671" s="24"/>
      <c r="C671" s="12"/>
      <c r="D671" s="12"/>
      <c r="E671" s="7"/>
      <c r="F671" s="14"/>
      <c r="G671" s="5"/>
      <c r="H671" s="6"/>
      <c r="I671" s="6"/>
      <c r="J671" s="26"/>
    </row>
    <row r="672" spans="1:10" s="3" customFormat="1">
      <c r="A672" s="4"/>
      <c r="B672" s="24"/>
      <c r="C672" s="12"/>
      <c r="D672" s="12"/>
      <c r="E672" s="7"/>
      <c r="F672" s="14"/>
      <c r="G672" s="5"/>
      <c r="H672" s="6"/>
      <c r="I672" s="6"/>
      <c r="J672" s="26"/>
    </row>
    <row r="673" spans="1:10" s="3" customFormat="1">
      <c r="A673" s="4"/>
      <c r="B673" s="24"/>
      <c r="C673" s="12"/>
      <c r="D673" s="12"/>
      <c r="E673" s="7"/>
      <c r="F673" s="14"/>
      <c r="G673" s="5"/>
      <c r="H673" s="6"/>
      <c r="I673" s="6"/>
      <c r="J673" s="26"/>
    </row>
    <row r="674" spans="1:10" s="3" customFormat="1">
      <c r="A674" s="4"/>
      <c r="B674" s="24"/>
      <c r="C674" s="12"/>
      <c r="D674" s="12"/>
      <c r="E674" s="7"/>
      <c r="F674" s="14"/>
      <c r="G674" s="5"/>
      <c r="H674" s="6"/>
      <c r="I674" s="6"/>
      <c r="J674" s="26"/>
    </row>
    <row r="675" spans="1:10" s="3" customFormat="1">
      <c r="A675" s="4"/>
      <c r="B675" s="24"/>
      <c r="C675" s="12"/>
      <c r="D675" s="12"/>
      <c r="E675" s="7"/>
      <c r="F675" s="14"/>
      <c r="G675" s="5"/>
      <c r="H675" s="6"/>
      <c r="I675" s="6"/>
      <c r="J675" s="26"/>
    </row>
    <row r="676" spans="1:10" s="3" customFormat="1">
      <c r="A676" s="4"/>
      <c r="B676" s="24"/>
      <c r="C676" s="12"/>
      <c r="D676" s="12"/>
      <c r="E676" s="7"/>
      <c r="F676" s="14"/>
      <c r="G676" s="5"/>
      <c r="H676" s="6"/>
      <c r="I676" s="6"/>
      <c r="J676" s="26"/>
    </row>
    <row r="677" spans="1:10" s="3" customFormat="1">
      <c r="A677" s="4"/>
      <c r="B677" s="24"/>
      <c r="C677" s="12"/>
      <c r="D677" s="12"/>
      <c r="E677" s="7"/>
      <c r="F677" s="14"/>
      <c r="G677" s="5"/>
      <c r="H677" s="6"/>
      <c r="I677" s="6"/>
      <c r="J677" s="26"/>
    </row>
    <row r="678" spans="1:10" s="3" customFormat="1">
      <c r="A678" s="4"/>
      <c r="B678" s="24"/>
      <c r="C678" s="12"/>
      <c r="D678" s="12"/>
      <c r="E678" s="7"/>
      <c r="F678" s="14"/>
      <c r="G678" s="5"/>
      <c r="H678" s="6"/>
      <c r="I678" s="6"/>
      <c r="J678" s="26"/>
    </row>
    <row r="679" spans="1:10" s="3" customFormat="1">
      <c r="A679" s="4"/>
      <c r="B679" s="24"/>
      <c r="C679" s="12"/>
      <c r="D679" s="12"/>
      <c r="E679" s="7"/>
      <c r="F679" s="14"/>
      <c r="G679" s="5"/>
      <c r="H679" s="6"/>
      <c r="I679" s="6"/>
      <c r="J679" s="26"/>
    </row>
    <row r="680" spans="1:10" s="3" customFormat="1">
      <c r="A680" s="4"/>
      <c r="B680" s="24"/>
      <c r="C680" s="12"/>
      <c r="D680" s="12"/>
      <c r="E680" s="7"/>
      <c r="F680" s="14"/>
      <c r="G680" s="5"/>
      <c r="H680" s="6"/>
      <c r="I680" s="6"/>
      <c r="J680" s="26"/>
    </row>
    <row r="681" spans="1:10" s="3" customFormat="1">
      <c r="A681" s="4"/>
      <c r="B681" s="24"/>
      <c r="C681" s="12"/>
      <c r="D681" s="12"/>
      <c r="E681" s="7"/>
      <c r="F681" s="14"/>
      <c r="G681" s="5"/>
      <c r="H681" s="6"/>
      <c r="I681" s="6"/>
      <c r="J681" s="26"/>
    </row>
    <row r="682" spans="1:10" s="3" customFormat="1">
      <c r="A682" s="4"/>
      <c r="B682" s="24"/>
      <c r="C682" s="12"/>
      <c r="D682" s="12"/>
      <c r="E682" s="7"/>
      <c r="F682" s="14"/>
      <c r="G682" s="5"/>
      <c r="H682" s="6"/>
      <c r="I682" s="6"/>
      <c r="J682" s="26"/>
    </row>
    <row r="683" spans="1:10" s="3" customFormat="1">
      <c r="A683" s="4"/>
      <c r="B683" s="24"/>
      <c r="C683" s="12"/>
      <c r="D683" s="12"/>
      <c r="E683" s="7"/>
      <c r="F683" s="14"/>
      <c r="G683" s="5"/>
      <c r="H683" s="6"/>
      <c r="I683" s="6"/>
      <c r="J683" s="26"/>
    </row>
  </sheetData>
  <customSheetViews>
    <customSheetView guid="{95A7493F-2B11-406A-BB91-458FD9DC3BAE}" scale="75" showPageBreaks="1" fitToPage="1" printArea="1" showRuler="0">
      <pane xSplit="2" ySplit="9" topLeftCell="C103" activePane="bottomRight" state="frozen"/>
      <selection pane="bottomRight" activeCell="G104" sqref="G104"/>
      <pageMargins left="0.19685039370078741" right="0.19685039370078741" top="0.19685039370078741" bottom="0.19685039370078741" header="0.15748031496062992" footer="0.15748031496062992"/>
      <pageSetup paperSize="9" scale="49" fitToHeight="14" orientation="landscape" verticalDpi="144" r:id="rId1"/>
      <headerFooter alignWithMargins="0"/>
    </customSheetView>
    <customSheetView guid="{8DA01475-C6A0-4A19-B7EB-B1C704431492}" scale="70" showPageBreaks="1" fitToPage="1">
      <pane xSplit="2" ySplit="9" topLeftCell="C91" activePane="bottomRight" state="frozen"/>
      <selection pane="bottomRight" activeCell="A298" sqref="A298:J29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2"/>
      <headerFooter alignWithMargins="0"/>
    </customSheetView>
    <customSheetView guid="{06B33669-D909-4CD8-806F-33C009B9DF0A}" scale="75" showPageBreaks="1" fitToPage="1">
      <pane xSplit="2" ySplit="9" topLeftCell="C227" activePane="bottomRight" state="frozen"/>
      <selection pane="bottomRight" activeCell="J233" sqref="J233"/>
      <pageMargins left="0.19685039370078741" right="0.23622047244094491" top="0.19685039370078741" bottom="0.19685039370078741" header="0.15748031496062992" footer="0.15748031496062992"/>
      <pageSetup paperSize="9" scale="31" fitToHeight="12" orientation="portrait" horizontalDpi="120" verticalDpi="144" r:id="rId3"/>
      <headerFooter alignWithMargins="0"/>
    </customSheetView>
    <customSheetView guid="{FA039D92-C83F-438E-BA9D-917452CA1B7F}" scale="85" showPageBreaks="1" fitToPage="1">
      <pane xSplit="2" ySplit="9" topLeftCell="C240" activePane="bottomRight"/>
      <selection pane="bottomRight" activeCell="E242" sqref="E24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"/>
      <headerFooter alignWithMargins="0"/>
    </customSheetView>
    <customSheetView guid="{9BFA17BE-4413-48EA-8DFA-9D7972E1D966}" scale="85" showPageBreaks="1">
      <pane xSplit="2" ySplit="9" topLeftCell="C274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5"/>
      <headerFooter alignWithMargins="0"/>
    </customSheetView>
    <customSheetView guid="{BC4BF63E-98F8-4CE0-B0DE-A2A71C291EFE}" scale="85" showPageBreaks="1">
      <pane xSplit="2" ySplit="9" topLeftCell="C146" activePane="bottomRight" state="frozen"/>
      <selection pane="bottomRight" activeCell="G3" sqref="G3:J3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6"/>
      <headerFooter alignWithMargins="0"/>
    </customSheetView>
    <customSheetView guid="{CFB0A04F-563D-4D2B-BCD3-ACFCDC70E584}" scale="85" showPageBreaks="1" fitToPage="1" hiddenRows="1">
      <pane xSplit="2" ySplit="8" topLeftCell="C10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4" fitToHeight="12" orientation="landscape" horizontalDpi="120" verticalDpi="144" r:id="rId7"/>
      <headerFooter alignWithMargins="0"/>
    </customSheetView>
    <customSheetView guid="{3824CD03-2F75-4531-8348-997F8B6518CE}" scale="85" fitToPage="1">
      <pane xSplit="2" ySplit="9" topLeftCell="C275" activePane="bottomRight" state="frozen"/>
      <selection pane="bottomRight" activeCell="A213" sqref="A213:XFD22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8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9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10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11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2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13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14"/>
      <headerFooter differentFirst="1" alignWithMargins="0">
        <oddFooter>&amp;R&amp;P</oddFooter>
      </headerFooter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5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6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7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8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9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0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3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4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5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6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7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8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9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0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1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2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3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4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5"/>
      <headerFooter alignWithMargins="0"/>
      <autoFilter ref="A6:L365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6"/>
      <headerFooter differentFirst="1" alignWithMargins="0">
        <oddFooter>&amp;R&amp;P</oddFooter>
      </headerFooter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7"/>
      <headerFooter alignWithMargins="0"/>
    </customSheetView>
    <customSheetView guid="{675C859F-867B-4E3E-8283-3B2C94BFA5E5}" scale="80" showPageBreaks="1" fitToPage="1">
      <pane xSplit="2" ySplit="9" topLeftCell="C184" activePane="bottomRight" state="frozen"/>
      <selection pane="bottomRight" activeCell="H194" sqref="H194"/>
      <pageMargins left="0.19685039370078741" right="0.23622047244094491" top="0.19685039370078741" bottom="0.19685039370078741" header="0.15748031496062992" footer="0.15748031496062992"/>
      <pageSetup paperSize="9" scale="32" fitToHeight="12" orientation="landscape" horizontalDpi="120" verticalDpi="144" r:id="rId38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9"/>
      <headerFooter alignWithMargins="0"/>
    </customSheetView>
    <customSheetView guid="{221AFC77-C97B-4D44-8163-7AA758A08BF9}" scale="71" showPageBreaks="1" fitToPage="1" printArea="1" showRuler="0">
      <pane ySplit="6" topLeftCell="A7" activePane="bottomLeft" state="frozen"/>
      <selection pane="bottomLeft" activeCell="J5" sqref="J5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40"/>
      <headerFooter alignWithMargins="0"/>
    </customSheetView>
    <customSheetView guid="{D0621073-25BE-47D7-AC33-51146458D41C}" scale="85" showPageBreaks="1" fitToPage="1">
      <pane xSplit="2" ySplit="9" topLeftCell="C197" activePane="bottomRight" state="frozen"/>
      <selection pane="bottomRight" activeCell="B184" sqref="B184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1"/>
      <headerFooter alignWithMargins="0"/>
    </customSheetView>
    <customSheetView guid="{68CBFC64-03A4-4F74-B34E-EE1DB915A668}" scale="85" showPageBreaks="1" fitToPage="1">
      <pane xSplit="2" ySplit="9" topLeftCell="C119" activePane="bottomRight" state="frozen"/>
      <selection pane="bottomRight" activeCell="K120" sqref="K120:K12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2"/>
      <headerFooter alignWithMargins="0"/>
    </customSheetView>
    <customSheetView guid="{84AB9039-6109-4932-AA14-522BD4A30F0B}" scale="75" showPageBreaks="1" fitToPage="1">
      <pane xSplit="2" ySplit="9" topLeftCell="C243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43"/>
      <headerFooter alignWithMargins="0"/>
    </customSheetView>
    <customSheetView guid="{CFD58EC5-F475-4F0C-8822-861C497EA100}" scale="90" showPageBreaks="1" printArea="1" view="pageBreakPreview">
      <selection activeCell="H2" sqref="H2:I2"/>
      <pageMargins left="0.35433070866141736" right="0.19685039370078741" top="0.19685039370078741" bottom="0.19685039370078741" header="0.15748031496062992" footer="0.15748031496062992"/>
      <pageSetup paperSize="9" scale="48" fitToHeight="12" orientation="landscape" verticalDpi="144" r:id="rId44"/>
      <headerFooter differentFirst="1" alignWithMargins="0">
        <oddFooter>&amp;R&amp;P</oddFooter>
      </headerFooter>
    </customSheetView>
  </customSheetViews>
  <mergeCells count="9">
    <mergeCell ref="A123:J123"/>
    <mergeCell ref="A328:J328"/>
    <mergeCell ref="A6:A7"/>
    <mergeCell ref="B6:B7"/>
    <mergeCell ref="C6:F6"/>
    <mergeCell ref="G6:J6"/>
    <mergeCell ref="A9:J9"/>
    <mergeCell ref="H2:I2"/>
    <mergeCell ref="A4:J4"/>
  </mergeCells>
  <phoneticPr fontId="1" type="noConversion"/>
  <pageMargins left="0.35433070866141736" right="0.19685039370078741" top="0.19685039370078741" bottom="0.19685039370078741" header="0.15748031496062992" footer="0.15748031496062992"/>
  <pageSetup paperSize="9" scale="48" fitToHeight="12" orientation="landscape" verticalDpi="144" r:id="rId4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95A7493F-2B11-406A-BB91-458FD9DC3BAE}">
      <pageMargins left="0.7" right="0.7" top="0.75" bottom="0.75" header="0.3" footer="0.3"/>
    </customSheetView>
    <customSheetView guid="{8DA01475-C6A0-4A19-B7EB-B1C704431492}">
      <pageMargins left="0.7" right="0.7" top="0.75" bottom="0.75" header="0.3" footer="0.3"/>
    </customSheetView>
    <customSheetView guid="{06B33669-D909-4CD8-806F-33C009B9DF0A}">
      <pageMargins left="0.7" right="0.7" top="0.75" bottom="0.75" header="0.3" footer="0.3"/>
    </customSheetView>
    <customSheetView guid="{FA039D92-C83F-438E-BA9D-917452CA1B7F}">
      <pageMargins left="0.7" right="0.7" top="0.75" bottom="0.75" header="0.3" footer="0.3"/>
    </customSheetView>
    <customSheetView guid="{9BFA17BE-4413-48EA-8DFA-9D7972E1D966}">
      <pageMargins left="0.7" right="0.7" top="0.75" bottom="0.75" header="0.3" footer="0.3"/>
    </customSheetView>
    <customSheetView guid="{BC4BF63E-98F8-4CE0-B0DE-A2A71C291EFE}">
      <pageMargins left="0.7" right="0.7" top="0.75" bottom="0.75" header="0.3" footer="0.3"/>
    </customSheetView>
    <customSheetView guid="{CFB0A04F-563D-4D2B-BCD3-ACFCDC70E584}">
      <pageMargins left="0.7" right="0.7" top="0.75" bottom="0.75" header="0.3" footer="0.3"/>
    </customSheetView>
    <customSheetView guid="{3824CD03-2F75-4531-8348-997F8B6518CE}">
      <pageMargins left="0.7" right="0.7" top="0.75" bottom="0.75" header="0.3" footer="0.3"/>
    </customSheetView>
    <customSheetView guid="{BE1C4A44-01B5-4ECE-8D55-C71095D37032}">
      <pageMargins left="0.7" right="0.7" top="0.75" bottom="0.75" header="0.3" footer="0.3"/>
    </customSheetView>
    <customSheetView guid="{1BDFBE17-25BB-4BB9-B67F-4757B39B2D64}">
      <pageMargins left="0.7" right="0.7" top="0.75" bottom="0.75" header="0.3" footer="0.3"/>
    </customSheetView>
    <customSheetView guid="{0CBA335B-0DD8-471B-913E-91954D8A7DE8}">
      <pageMargins left="0.7" right="0.7" top="0.75" bottom="0.75" header="0.3" footer="0.3"/>
    </customSheetView>
    <customSheetView guid="{8FB1E024-9866-4CAD-B900-0CCFEA27B234}">
      <pageMargins left="0.7" right="0.7" top="0.75" bottom="0.75" header="0.3" footer="0.3"/>
    </customSheetView>
    <customSheetView guid="{966D3932-E429-4C59-AC55-697D9EEA620A}">
      <pageMargins left="0.7" right="0.7" top="0.75" bottom="0.75" header="0.3" footer="0.3"/>
    </customSheetView>
    <customSheetView guid="{90518B97-7307-4173-A97E-975285B914B1}">
      <pageMargins left="0.7" right="0.7" top="0.75" bottom="0.75" header="0.3" footer="0.3"/>
    </customSheetView>
    <customSheetView guid="{F9324F9E-6E0D-484A-B1A6-F87CCAA93894}">
      <pageMargins left="0.7" right="0.7" top="0.75" bottom="0.75" header="0.3" footer="0.3"/>
    </customSheetView>
    <customSheetView guid="{675C859F-867B-4E3E-8283-3B2C94BFA5E5}">
      <pageMargins left="0.7" right="0.7" top="0.75" bottom="0.75" header="0.3" footer="0.3"/>
    </customSheetView>
    <customSheetView guid="{713A662A-DFDD-43FB-A56E-1E210432D89D}">
      <pageMargins left="0.7" right="0.7" top="0.75" bottom="0.75" header="0.3" footer="0.3"/>
    </customSheetView>
    <customSheetView guid="{221AFC77-C97B-4D44-8163-7AA758A08BF9}">
      <pageMargins left="0.7" right="0.7" top="0.75" bottom="0.75" header="0.3" footer="0.3"/>
    </customSheetView>
    <customSheetView guid="{D0621073-25BE-47D7-AC33-51146458D41C}">
      <pageMargins left="0.7" right="0.7" top="0.75" bottom="0.75" header="0.3" footer="0.3"/>
    </customSheetView>
    <customSheetView guid="{68CBFC64-03A4-4F74-B34E-EE1DB915A668}">
      <pageMargins left="0.7" right="0.7" top="0.75" bottom="0.75" header="0.3" footer="0.3"/>
    </customSheetView>
    <customSheetView guid="{84AB9039-6109-4932-AA14-522BD4A30F0B}">
      <pageMargins left="0.7" right="0.7" top="0.75" bottom="0.75" header="0.3" footer="0.3"/>
    </customSheetView>
    <customSheetView guid="{CFD58EC5-F475-4F0C-8822-861C497EA10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общее</vt:lpstr>
      <vt:lpstr>Лист1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user416c</cp:lastModifiedBy>
  <cp:lastPrinted>2022-02-10T11:12:16Z</cp:lastPrinted>
  <dcterms:created xsi:type="dcterms:W3CDTF">2001-02-08T10:51:36Z</dcterms:created>
  <dcterms:modified xsi:type="dcterms:W3CDTF">2022-02-15T08:13:25Z</dcterms:modified>
</cp:coreProperties>
</file>