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31111.xml" ContentType="application/vnd.openxmlformats-officedocument.spreadsheetml.revisionLog+xml"/>
  <Default Extension="rels" ContentType="application/vnd.openxmlformats-package.relationships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4111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 activeTab="3"/>
  </bookViews>
  <sheets>
    <sheet name="Поточні ремонти" sheetId="1" r:id="rId1"/>
    <sheet name="Будівництво Капітальн ремонти" sheetId="2" r:id="rId2"/>
    <sheet name="Придбання ОЗ" sheetId="3" r:id="rId3"/>
    <sheet name="Невикористані залишки" sheetId="4" r:id="rId4"/>
  </sheets>
  <definedNames>
    <definedName name="_xlnm._FilterDatabase" localSheetId="1" hidden="1">'Будівництво Капітальн ремонти'!$A$2:$G$1088</definedName>
    <definedName name="_xlnm._FilterDatabase" localSheetId="0" hidden="1">'Поточні ремонти'!$A$3:$E$1882</definedName>
    <definedName name="_xlnm._FilterDatabase" localSheetId="2" hidden="1">'Придбання ОЗ'!$A$2:$E$729</definedName>
    <definedName name="Z_0807BC37_3C63_4F33_8764_08C0EDADAA6D_.wvu.FilterData" localSheetId="1" hidden="1">'Будівництво Капітальн ремонти'!$A$2:$G$1088</definedName>
    <definedName name="Z_0807BC37_3C63_4F33_8764_08C0EDADAA6D_.wvu.FilterData" localSheetId="0" hidden="1">'Поточні ремонти'!$A$3:$E$1882</definedName>
    <definedName name="Z_0807BC37_3C63_4F33_8764_08C0EDADAA6D_.wvu.FilterData" localSheetId="2" hidden="1">'Придбання ОЗ'!$A$2:$E$729</definedName>
    <definedName name="Z_0807BC37_3C63_4F33_8764_08C0EDADAA6D_.wvu.PrintTitles" localSheetId="1" hidden="1">'Будівництво Капітальн ремонти'!$2:$3</definedName>
    <definedName name="Z_0807BC37_3C63_4F33_8764_08C0EDADAA6D_.wvu.PrintTitles" localSheetId="3" hidden="1">'Невикористані залишки'!$6:$6</definedName>
    <definedName name="Z_0807BC37_3C63_4F33_8764_08C0EDADAA6D_.wvu.PrintTitles" localSheetId="0" hidden="1">'Поточні ремонти'!$3:$4</definedName>
    <definedName name="Z_0807BC37_3C63_4F33_8764_08C0EDADAA6D_.wvu.PrintTitles" localSheetId="2" hidden="1">'Придбання ОЗ'!$2:$3</definedName>
    <definedName name="Z_187FA575_67E6_42ED_B450_C087691203A0_.wvu.FilterData" localSheetId="2" hidden="1">'Придбання ОЗ'!$A$2:$E$729</definedName>
    <definedName name="Z_1D4A8546_A8CA_4105_868B_0932576472CC_.wvu.FilterData" localSheetId="2" hidden="1">'Придбання ОЗ'!$A$2:$E$729</definedName>
    <definedName name="Z_237E48EE_855D_4E22_A215_D7BA155C0632_.wvu.FilterData" localSheetId="1" hidden="1">'Будівництво Капітальн ремонти'!$A$2:$G$1088</definedName>
    <definedName name="Z_237E48EE_855D_4E22_A215_D7BA155C0632_.wvu.FilterData" localSheetId="0" hidden="1">'Поточні ремонти'!$A$3:$E$1882</definedName>
    <definedName name="Z_237E48EE_855D_4E22_A215_D7BA155C0632_.wvu.FilterData" localSheetId="2" hidden="1">'Придбання ОЗ'!$A$2:$E$729</definedName>
    <definedName name="Z_237E48EE_855D_4E22_A215_D7BA155C0632_.wvu.PrintTitles" localSheetId="1" hidden="1">'Будівництво Капітальн ремонти'!$2:$3</definedName>
    <definedName name="Z_237E48EE_855D_4E22_A215_D7BA155C0632_.wvu.PrintTitles" localSheetId="3" hidden="1">'Невикористані залишки'!$6:$6</definedName>
    <definedName name="Z_237E48EE_855D_4E22_A215_D7BA155C0632_.wvu.PrintTitles" localSheetId="0" hidden="1">'Поточні ремонти'!$3:$4</definedName>
    <definedName name="Z_237E48EE_855D_4E22_A215_D7BA155C0632_.wvu.PrintTitles" localSheetId="2" hidden="1">'Придбання ОЗ'!$2:$3</definedName>
    <definedName name="Z_5353A7D7_40DB_4C7C_B73E_9BD41A6C5998_.wvu.FilterData" localSheetId="1" hidden="1">'Будівництво Капітальн ремонти'!$A$2:$G$1088</definedName>
    <definedName name="Z_5353A7D7_40DB_4C7C_B73E_9BD41A6C5998_.wvu.FilterData" localSheetId="2" hidden="1">'Придбання ОЗ'!$A$2:$E$729</definedName>
    <definedName name="Z_5AD8CF9A_F737_40F1_BC4E_B08BE4CBD52F_.wvu.FilterData" localSheetId="0" hidden="1">'Поточні ремонти'!$A$3:$E$1882</definedName>
    <definedName name="Z_5AD8CF9A_F737_40F1_BC4E_B08BE4CBD52F_.wvu.FilterData" localSheetId="2" hidden="1">'Придбання ОЗ'!$A$2:$E$729</definedName>
    <definedName name="Z_63624039_79B7_4B53_8C9B_62AEAD1FE854_.wvu.FilterData" localSheetId="1" hidden="1">'Будівництво Капітальн ремонти'!$A$2:$G$1088</definedName>
    <definedName name="Z_63624039_79B7_4B53_8C9B_62AEAD1FE854_.wvu.FilterData" localSheetId="0" hidden="1">'Поточні ремонти'!$A$3:$E$1882</definedName>
    <definedName name="Z_63624039_79B7_4B53_8C9B_62AEAD1FE854_.wvu.FilterData" localSheetId="2" hidden="1">'Придбання ОЗ'!$A$2:$E$729</definedName>
    <definedName name="Z_63624039_79B7_4B53_8C9B_62AEAD1FE854_.wvu.PrintTitles" localSheetId="1" hidden="1">'Будівництво Капітальн ремонти'!$2:$3</definedName>
    <definedName name="Z_63624039_79B7_4B53_8C9B_62AEAD1FE854_.wvu.PrintTitles" localSheetId="3" hidden="1">'Невикористані залишки'!$6:$6</definedName>
    <definedName name="Z_63624039_79B7_4B53_8C9B_62AEAD1FE854_.wvu.PrintTitles" localSheetId="0" hidden="1">'Поточні ремонти'!$3:$4</definedName>
    <definedName name="Z_63624039_79B7_4B53_8C9B_62AEAD1FE854_.wvu.PrintTitles" localSheetId="2" hidden="1">'Придбання ОЗ'!$2:$3</definedName>
    <definedName name="Z_6C4C0A1E_9F55_46A5_9256_CBEA636F78CA_.wvu.FilterData" localSheetId="1" hidden="1">'Будівництво Капітальн ремонти'!$A$2:$G$1088</definedName>
    <definedName name="Z_6C4C0A1E_9F55_46A5_9256_CBEA636F78CA_.wvu.FilterData" localSheetId="0" hidden="1">'Поточні ремонти'!$A$3:$E$1882</definedName>
    <definedName name="Z_6C4C0A1E_9F55_46A5_9256_CBEA636F78CA_.wvu.FilterData" localSheetId="2" hidden="1">'Придбання ОЗ'!$A$2:$E$729</definedName>
    <definedName name="Z_6C4C0A1E_9F55_46A5_9256_CBEA636F78CA_.wvu.PrintTitles" localSheetId="1" hidden="1">'Будівництво Капітальн ремонти'!$2:$3</definedName>
    <definedName name="Z_6C4C0A1E_9F55_46A5_9256_CBEA636F78CA_.wvu.PrintTitles" localSheetId="3" hidden="1">'Невикористані залишки'!$6:$6</definedName>
    <definedName name="Z_6C4C0A1E_9F55_46A5_9256_CBEA636F78CA_.wvu.PrintTitles" localSheetId="0" hidden="1">'Поточні ремонти'!$3:$4</definedName>
    <definedName name="Z_6C4C0A1E_9F55_46A5_9256_CBEA636F78CA_.wvu.PrintTitles" localSheetId="2" hidden="1">'Придбання ОЗ'!$2:$3</definedName>
    <definedName name="Z_943409E6_526F_46BA_BC1E_5958E19D764B_.wvu.FilterData" localSheetId="0" hidden="1">'Поточні ремонти'!$A$3:$E$1882</definedName>
    <definedName name="Z_C08C5C12_FFBC_4F4C_9138_5D34ADCEB223_.wvu.FilterData" localSheetId="1" hidden="1">'Будівництво Капітальн ремонти'!$A$2:$G$1088</definedName>
    <definedName name="Z_C08C5C12_FFBC_4F4C_9138_5D34ADCEB223_.wvu.FilterData" localSheetId="0" hidden="1">'Поточні ремонти'!$A$3:$E$1882</definedName>
    <definedName name="Z_C08C5C12_FFBC_4F4C_9138_5D34ADCEB223_.wvu.FilterData" localSheetId="2" hidden="1">'Придбання ОЗ'!$A$2:$E$729</definedName>
    <definedName name="Z_C08C5C12_FFBC_4F4C_9138_5D34ADCEB223_.wvu.PrintTitles" localSheetId="1" hidden="1">'Будівництво Капітальн ремонти'!$2:$3</definedName>
    <definedName name="Z_C08C5C12_FFBC_4F4C_9138_5D34ADCEB223_.wvu.PrintTitles" localSheetId="3" hidden="1">'Невикористані залишки'!$6:$6</definedName>
    <definedName name="Z_C08C5C12_FFBC_4F4C_9138_5D34ADCEB223_.wvu.PrintTitles" localSheetId="0" hidden="1">'Поточні ремонти'!$3:$4</definedName>
    <definedName name="Z_C08C5C12_FFBC_4F4C_9138_5D34ADCEB223_.wvu.PrintTitles" localSheetId="2" hidden="1">'Придбання ОЗ'!$2:$3</definedName>
    <definedName name="Z_C431141F_117F_49C7_B3E7_D4961D1E781E_.wvu.FilterData" localSheetId="1" hidden="1">'Будівництво Капітальн ремонти'!$A$2:$G$1088</definedName>
    <definedName name="Z_C431141F_117F_49C7_B3E7_D4961D1E781E_.wvu.FilterData" localSheetId="0" hidden="1">'Поточні ремонти'!$A$3:$E$1882</definedName>
    <definedName name="Z_C431141F_117F_49C7_B3E7_D4961D1E781E_.wvu.FilterData" localSheetId="2" hidden="1">'Придбання ОЗ'!$A$2:$E$729</definedName>
    <definedName name="Z_C431141F_117F_49C7_B3E7_D4961D1E781E_.wvu.PrintTitles" localSheetId="1" hidden="1">'Будівництво Капітальн ремонти'!$2:$3</definedName>
    <definedName name="Z_C431141F_117F_49C7_B3E7_D4961D1E781E_.wvu.PrintTitles" localSheetId="3" hidden="1">'Невикористані залишки'!$6:$6</definedName>
    <definedName name="Z_C431141F_117F_49C7_B3E7_D4961D1E781E_.wvu.PrintTitles" localSheetId="0" hidden="1">'Поточні ремонти'!$3:$4</definedName>
    <definedName name="Z_C431141F_117F_49C7_B3E7_D4961D1E781E_.wvu.PrintTitles" localSheetId="2" hidden="1">'Придбання ОЗ'!$2:$3</definedName>
    <definedName name="Z_EED4C4C4_2768_4906_8D20_11DE2EB8B1AD_.wvu.FilterData" localSheetId="1" hidden="1">'Будівництво Капітальн ремонти'!$A$2:$G$1088</definedName>
    <definedName name="Z_EED4C4C4_2768_4906_8D20_11DE2EB8B1AD_.wvu.FilterData" localSheetId="0" hidden="1">'Поточні ремонти'!$A$3:$E$1882</definedName>
    <definedName name="Z_EED4C4C4_2768_4906_8D20_11DE2EB8B1AD_.wvu.FilterData" localSheetId="2" hidden="1">'Придбання ОЗ'!$A$2:$E$729</definedName>
    <definedName name="Z_EED4C4C4_2768_4906_8D20_11DE2EB8B1AD_.wvu.PrintTitles" localSheetId="1" hidden="1">'Будівництво Капітальн ремонти'!$2:$3</definedName>
    <definedName name="Z_EED4C4C4_2768_4906_8D20_11DE2EB8B1AD_.wvu.PrintTitles" localSheetId="3" hidden="1">'Невикористані залишки'!$6:$6</definedName>
    <definedName name="Z_EED4C4C4_2768_4906_8D20_11DE2EB8B1AD_.wvu.PrintTitles" localSheetId="0" hidden="1">'Поточні ремонти'!$3:$4</definedName>
    <definedName name="Z_EED4C4C4_2768_4906_8D20_11DE2EB8B1AD_.wvu.PrintTitles" localSheetId="2" hidden="1">'Придбання ОЗ'!$2:$3</definedName>
    <definedName name="_xlnm.Print_Titles" localSheetId="1">'Будівництво Капітальн ремонти'!$2:$3</definedName>
    <definedName name="_xlnm.Print_Titles" localSheetId="3">'Невикористані залишки'!$6:$6</definedName>
    <definedName name="_xlnm.Print_Titles" localSheetId="0">'Поточні ремонти'!$3:$4</definedName>
    <definedName name="_xlnm.Print_Titles" localSheetId="2">'Придбання ОЗ'!$2:$3</definedName>
  </definedNames>
  <calcPr calcId="124519"/>
  <customWorkbookViews>
    <customWorkbookView name="user416c - Личное представление" guid="{C431141F-117F-49C7-B3E7-D4961D1E781E}" mergeInterval="0" personalView="1" maximized="1" xWindow="1" yWindow="1" windowWidth="1920" windowHeight="784" activeSheetId="4" showComments="commIndAndComment"/>
    <customWorkbookView name="User415b - Личное представление" guid="{6C4C0A1E-9F55-46A5-9256-CBEA636F78CA}" mergeInterval="0" personalView="1" maximized="1" xWindow="1" yWindow="1" windowWidth="1916" windowHeight="850" activeSheetId="4"/>
    <customWorkbookView name="user463d - Личное представление" guid="{EED4C4C4-2768-4906-8D20-11DE2EB8B1AD}" mergeInterval="0" personalView="1" maximized="1" xWindow="1" yWindow="1" windowWidth="1920" windowHeight="850" activeSheetId="1"/>
    <customWorkbookView name="User_455 - Личное представление" guid="{C08C5C12-FFBC-4F4C-9138-5D34ADCEB223}" mergeInterval="0" personalView="1" maximized="1" xWindow="1" yWindow="1" windowWidth="1800" windowHeight="761" activeSheetId="2"/>
    <customWorkbookView name="user563c - Личное представление" guid="{63624039-79B7-4B53-8C9B-62AEAD1FE854}" mergeInterval="0" personalView="1" maximized="1" xWindow="1" yWindow="1" windowWidth="1920" windowHeight="802" activeSheetId="1"/>
    <customWorkbookView name="User569c - Личное представление" guid="{237E48EE-855D-4E22-A215-D7BA155C0632}" mergeInterval="0" personalView="1" maximized="1" xWindow="1" yWindow="1" windowWidth="1920" windowHeight="850" activeSheetId="3"/>
    <customWorkbookView name="Танечка - Личное представление" guid="{0807BC37-3C63-4F33-8764-08C0EDADAA6D}" mergeInterval="0" personalView="1" maximized="1" xWindow="1" yWindow="1" windowWidth="1920" windowHeight="850" activeSheetId="3"/>
  </customWorkbookViews>
</workbook>
</file>

<file path=xl/calcChain.xml><?xml version="1.0" encoding="utf-8"?>
<calcChain xmlns="http://schemas.openxmlformats.org/spreadsheetml/2006/main">
  <c r="D629" i="3"/>
  <c r="D1417" i="1"/>
  <c r="D567" i="3"/>
  <c r="D673"/>
  <c r="D727" l="1"/>
  <c r="D719" l="1"/>
  <c r="B124" i="4" l="1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D652" i="3"/>
  <c r="D502"/>
  <c r="D563"/>
  <c r="D553"/>
  <c r="D547"/>
  <c r="D542"/>
  <c r="D543" s="1"/>
  <c r="D537"/>
  <c r="D534"/>
  <c r="D528"/>
  <c r="D507"/>
  <c r="D489"/>
  <c r="D488"/>
  <c r="D485"/>
  <c r="D484"/>
  <c r="D493" l="1"/>
  <c r="D568" s="1"/>
  <c r="F467" i="2" l="1"/>
  <c r="F446"/>
  <c r="F440"/>
  <c r="F398"/>
  <c r="F389"/>
  <c r="D1411" i="1"/>
  <c r="D1418" s="1"/>
  <c r="F468" i="2" l="1"/>
  <c r="D661" i="3"/>
  <c r="D1430" i="1"/>
  <c r="D637" i="3" l="1"/>
  <c r="D657" i="2"/>
  <c r="F655"/>
  <c r="D655"/>
  <c r="F651"/>
  <c r="D651"/>
  <c r="F647"/>
  <c r="D647"/>
  <c r="F646"/>
  <c r="F645"/>
  <c r="F639"/>
  <c r="D639"/>
  <c r="F637"/>
  <c r="F631"/>
  <c r="F629"/>
  <c r="F627"/>
  <c r="F626"/>
  <c r="F625"/>
  <c r="F624"/>
  <c r="F623"/>
  <c r="F618"/>
  <c r="F617"/>
  <c r="F615"/>
  <c r="F614"/>
  <c r="F613"/>
  <c r="F612"/>
  <c r="F610"/>
  <c r="F609"/>
  <c r="F608"/>
  <c r="F606"/>
  <c r="F605"/>
  <c r="F603"/>
  <c r="F602"/>
  <c r="F601"/>
  <c r="F599"/>
  <c r="D599"/>
  <c r="F598"/>
  <c r="F597"/>
  <c r="F596"/>
  <c r="F595"/>
  <c r="F594"/>
  <c r="F593"/>
  <c r="F592"/>
  <c r="F591"/>
  <c r="F590"/>
  <c r="F589"/>
  <c r="F588"/>
  <c r="F587"/>
  <c r="F583"/>
  <c r="F582"/>
  <c r="F581"/>
  <c r="F580"/>
  <c r="F578"/>
  <c r="F577"/>
  <c r="F576"/>
  <c r="F575"/>
  <c r="F574"/>
  <c r="F572"/>
  <c r="D562"/>
  <c r="E501"/>
  <c r="D500"/>
  <c r="F490"/>
  <c r="D490"/>
  <c r="D489"/>
  <c r="F488"/>
  <c r="D488"/>
  <c r="F487"/>
  <c r="D487"/>
  <c r="F486"/>
  <c r="F485"/>
  <c r="D485"/>
  <c r="F484"/>
  <c r="D484"/>
  <c r="F483"/>
  <c r="D483"/>
  <c r="F482"/>
  <c r="D482"/>
  <c r="F481"/>
  <c r="D481"/>
  <c r="F480"/>
  <c r="D480"/>
  <c r="F479"/>
  <c r="D479"/>
  <c r="F477"/>
  <c r="D477"/>
  <c r="F476"/>
  <c r="D476"/>
  <c r="F475"/>
  <c r="D475"/>
  <c r="D474"/>
  <c r="F473"/>
  <c r="D473"/>
  <c r="D472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F470" l="1"/>
  <c r="D501"/>
  <c r="F501"/>
  <c r="F644"/>
  <c r="D470"/>
  <c r="F659" l="1"/>
  <c r="D659"/>
  <c r="D642" i="3"/>
  <c r="F746" i="2"/>
  <c r="D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D1426" i="1"/>
  <c r="E746" i="2" l="1"/>
  <c r="D722" i="3"/>
  <c r="F1006" i="2"/>
  <c r="E1006"/>
  <c r="D1006"/>
  <c r="D2049" i="1"/>
  <c r="D362" l="1"/>
  <c r="D359" i="3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133"/>
  <c r="D105"/>
  <c r="D85"/>
  <c r="D84"/>
  <c r="D83"/>
  <c r="D55"/>
  <c r="D51"/>
  <c r="D41"/>
  <c r="D40"/>
  <c r="D39"/>
  <c r="D29"/>
  <c r="D100" i="2"/>
  <c r="E100"/>
  <c r="F92"/>
  <c r="F85"/>
  <c r="F82"/>
  <c r="F73"/>
  <c r="F71"/>
  <c r="F70"/>
  <c r="F69"/>
  <c r="F68"/>
  <c r="F67"/>
  <c r="F66"/>
  <c r="F65"/>
  <c r="F64"/>
  <c r="F63"/>
  <c r="F62"/>
  <c r="F61"/>
  <c r="F60"/>
  <c r="F59"/>
  <c r="F57"/>
  <c r="F56"/>
  <c r="F55"/>
  <c r="F54"/>
  <c r="F52"/>
  <c r="F51"/>
  <c r="F50"/>
  <c r="F49"/>
  <c r="F48"/>
  <c r="F46"/>
  <c r="F45"/>
  <c r="F44"/>
  <c r="F42"/>
  <c r="F41"/>
  <c r="F40"/>
  <c r="F39"/>
  <c r="F38"/>
  <c r="F37"/>
  <c r="F36"/>
  <c r="F35"/>
  <c r="F34"/>
  <c r="F33"/>
  <c r="F31"/>
  <c r="F30"/>
  <c r="F29"/>
  <c r="F28"/>
  <c r="F27"/>
  <c r="F26"/>
  <c r="F25"/>
  <c r="F24"/>
  <c r="F23"/>
  <c r="F22"/>
  <c r="F21"/>
  <c r="F20"/>
  <c r="E104"/>
  <c r="E105"/>
  <c r="E106"/>
  <c r="E107"/>
  <c r="D108"/>
  <c r="F108"/>
  <c r="E111"/>
  <c r="E112" s="1"/>
  <c r="D112"/>
  <c r="F112"/>
  <c r="F125"/>
  <c r="D125"/>
  <c r="E125"/>
  <c r="F129"/>
  <c r="D134"/>
  <c r="E134"/>
  <c r="D240" i="1"/>
  <c r="D229"/>
  <c r="D224"/>
  <c r="D218"/>
  <c r="D203"/>
  <c r="D175"/>
  <c r="D168"/>
  <c r="D167"/>
  <c r="D147"/>
  <c r="D113"/>
  <c r="D105"/>
  <c r="D82"/>
  <c r="D79"/>
  <c r="D34"/>
  <c r="D32"/>
  <c r="D18"/>
  <c r="D17"/>
  <c r="D384"/>
  <c r="D389"/>
  <c r="D420"/>
  <c r="D361" i="3" l="1"/>
  <c r="D333" i="1"/>
  <c r="F100" i="2"/>
  <c r="E108"/>
  <c r="F877"/>
  <c r="E877"/>
  <c r="D877"/>
  <c r="F874"/>
  <c r="E874"/>
  <c r="D874"/>
  <c r="F867"/>
  <c r="E867"/>
  <c r="D867"/>
  <c r="F863"/>
  <c r="E863"/>
  <c r="D863"/>
  <c r="F860"/>
  <c r="E860"/>
  <c r="D860"/>
  <c r="F857"/>
  <c r="E857"/>
  <c r="D857"/>
  <c r="F852"/>
  <c r="E852"/>
  <c r="D852"/>
  <c r="F848"/>
  <c r="E848"/>
  <c r="D848"/>
  <c r="F827"/>
  <c r="E827"/>
  <c r="D827"/>
  <c r="F801"/>
  <c r="E801"/>
  <c r="D801"/>
  <c r="F798"/>
  <c r="D789"/>
  <c r="D788"/>
  <c r="D787"/>
  <c r="D786"/>
  <c r="D782"/>
  <c r="E778"/>
  <c r="E798" s="1"/>
  <c r="F934"/>
  <c r="D1592" i="1"/>
  <c r="D1577"/>
  <c r="D1562"/>
  <c r="D1552"/>
  <c r="D1529"/>
  <c r="D1493"/>
  <c r="D1479"/>
  <c r="D712" i="3"/>
  <c r="D702"/>
  <c r="E878" i="2" l="1"/>
  <c r="F878"/>
  <c r="D775"/>
  <c r="E934"/>
  <c r="D934"/>
  <c r="D692" i="3"/>
  <c r="D798" i="2" l="1"/>
  <c r="D878" s="1"/>
  <c r="D668" i="3"/>
  <c r="F758" i="2"/>
  <c r="E758"/>
  <c r="D758"/>
  <c r="D1437" i="1"/>
  <c r="D18" i="3" l="1"/>
  <c r="F18" i="2"/>
  <c r="E18"/>
  <c r="D18"/>
  <c r="D13" i="1"/>
  <c r="F1242" i="2"/>
  <c r="E1242"/>
  <c r="D1242"/>
  <c r="F1240"/>
  <c r="E1240"/>
  <c r="D1240"/>
  <c r="F1238"/>
  <c r="E1233"/>
  <c r="D1233"/>
  <c r="E1228"/>
  <c r="D1228"/>
  <c r="E1223"/>
  <c r="D1223"/>
  <c r="E1218"/>
  <c r="D1218"/>
  <c r="F1217"/>
  <c r="D1217"/>
  <c r="E1212"/>
  <c r="E1217" s="1"/>
  <c r="E1206"/>
  <c r="D1206" s="1"/>
  <c r="E1201"/>
  <c r="D1201" s="1"/>
  <c r="E1196"/>
  <c r="D1196" s="1"/>
  <c r="E1191"/>
  <c r="D1191" s="1"/>
  <c r="E1186"/>
  <c r="D1186" s="1"/>
  <c r="E1181"/>
  <c r="D1181" s="1"/>
  <c r="E1176"/>
  <c r="D1176" s="1"/>
  <c r="E1171"/>
  <c r="D1171" s="1"/>
  <c r="E1166"/>
  <c r="D1166" s="1"/>
  <c r="E1161"/>
  <c r="D1161" s="1"/>
  <c r="E1156"/>
  <c r="D1156" s="1"/>
  <c r="E1151"/>
  <c r="D1151" s="1"/>
  <c r="F1150"/>
  <c r="E1146" s="1"/>
  <c r="D1146" s="1"/>
  <c r="F1145"/>
  <c r="E1141" s="1"/>
  <c r="D1141" s="1"/>
  <c r="E1136"/>
  <c r="D1136" s="1"/>
  <c r="F1135"/>
  <c r="E1131" s="1"/>
  <c r="D1131" s="1"/>
  <c r="F1125"/>
  <c r="E1121" s="1"/>
  <c r="D1121" s="1"/>
  <c r="F1120"/>
  <c r="E1116" s="1"/>
  <c r="D1116" s="1"/>
  <c r="F1115"/>
  <c r="E1111" s="1"/>
  <c r="D1111" s="1"/>
  <c r="F1110"/>
  <c r="E1101"/>
  <c r="D1101" s="1"/>
  <c r="E1096"/>
  <c r="D1096" s="1"/>
  <c r="E1090"/>
  <c r="D1090" s="1"/>
  <c r="E1085"/>
  <c r="D1085" s="1"/>
  <c r="E1080"/>
  <c r="D1080" s="1"/>
  <c r="E1075"/>
  <c r="D1075" s="1"/>
  <c r="E1070"/>
  <c r="D1070" s="1"/>
  <c r="E1065"/>
  <c r="D1065" s="1"/>
  <c r="E1060"/>
  <c r="D1060" s="1"/>
  <c r="E1055"/>
  <c r="D1055" s="1"/>
  <c r="E1050"/>
  <c r="D1050" s="1"/>
  <c r="E1045"/>
  <c r="D1045" s="1"/>
  <c r="E1040"/>
  <c r="D1040" s="1"/>
  <c r="F1038"/>
  <c r="E1034" s="1"/>
  <c r="D1034" s="1"/>
  <c r="F1033"/>
  <c r="E1029" s="1"/>
  <c r="D1029" s="1"/>
  <c r="E1024"/>
  <c r="D1024" s="1"/>
  <c r="F1023"/>
  <c r="E1019" s="1"/>
  <c r="F1018"/>
  <c r="E1018" s="1"/>
  <c r="D1018" s="1"/>
  <c r="F1017"/>
  <c r="E1013" s="1"/>
  <c r="D1013" s="1"/>
  <c r="F1012"/>
  <c r="D1715" i="1"/>
  <c r="E1238" i="2" l="1"/>
  <c r="D1238"/>
  <c r="F1211"/>
  <c r="F1095"/>
  <c r="E1008"/>
  <c r="E1106"/>
  <c r="D1106" s="1"/>
  <c r="D1211" s="1"/>
  <c r="F1243" l="1"/>
  <c r="E1095"/>
  <c r="D1008"/>
  <c r="D1095" s="1"/>
  <c r="D1243" s="1"/>
  <c r="E1211"/>
  <c r="E1243" l="1"/>
  <c r="C607" i="3" l="1"/>
  <c r="D607"/>
  <c r="D603"/>
  <c r="C603"/>
  <c r="C600"/>
  <c r="D584"/>
  <c r="D600" s="1"/>
  <c r="D608" s="1"/>
  <c r="D140" i="2"/>
  <c r="E137"/>
  <c r="E140" s="1"/>
  <c r="F140"/>
  <c r="D412" i="3" l="1"/>
  <c r="D395"/>
  <c r="D381"/>
  <c r="D378"/>
  <c r="D371"/>
  <c r="D479"/>
  <c r="D477"/>
  <c r="D465" l="1"/>
  <c r="D482"/>
  <c r="D1880" i="1"/>
  <c r="D698" i="3"/>
  <c r="D1421" i="1" l="1"/>
  <c r="D1449"/>
  <c r="D676" i="3"/>
  <c r="D1452" i="1"/>
  <c r="D1446"/>
  <c r="D1443"/>
  <c r="D1440"/>
</calcChain>
</file>

<file path=xl/sharedStrings.xml><?xml version="1.0" encoding="utf-8"?>
<sst xmlns="http://schemas.openxmlformats.org/spreadsheetml/2006/main" count="14195" uniqueCount="5821">
  <si>
    <t>Назва об'єкту</t>
  </si>
  <si>
    <t>ВСЬОГО:</t>
  </si>
  <si>
    <t>Адреса</t>
  </si>
  <si>
    <t>Види робіт</t>
  </si>
  <si>
    <t>Сума, тис. грн. (з трьома дес.знаками)</t>
  </si>
  <si>
    <t>Виконано</t>
  </si>
  <si>
    <t>Х</t>
  </si>
  <si>
    <t>Виконавець робіт/послуг (підрядник)</t>
  </si>
  <si>
    <t>Постачальник</t>
  </si>
  <si>
    <t>Перелік закладів / Адреса</t>
  </si>
  <si>
    <t>Кількість</t>
  </si>
  <si>
    <t>Виконано, тис.грн. (з трьома дес.знаками)</t>
  </si>
  <si>
    <t>Види робіт/послуг (розшифрувати)</t>
  </si>
  <si>
    <t xml:space="preserve">Сума, тис. грн. (з трьома дес.знаками) </t>
  </si>
  <si>
    <t>Заплановано на період з початку року з урахуванням змін</t>
  </si>
  <si>
    <t xml:space="preserve">Заплановано на рік з урахуванням змін
</t>
  </si>
  <si>
    <t xml:space="preserve">Найменування </t>
  </si>
  <si>
    <t>Управління освіти Миколаївської міської ради</t>
  </si>
  <si>
    <t xml:space="preserve">Управління охорони здоров'я Миколаївської міської ради  </t>
  </si>
  <si>
    <t>Управління з питань культури та охорони  культурної спадщини Миколаївської міської ради</t>
  </si>
  <si>
    <t>Управління у справах фізичної культури і спорту Миколаївської міської ради</t>
  </si>
  <si>
    <t>Департамент житлово-комунального господарства Миколаївської міської ради</t>
  </si>
  <si>
    <t>Департамент енергетики, енергозбереження та запровадження інноваційних технологій Миколаївської міської ради</t>
  </si>
  <si>
    <t>Управління капітального будівництва Миколаївської міської ради</t>
  </si>
  <si>
    <t>Управління державного архітектурно-будівельного контролю Миколаївської міської  ради</t>
  </si>
  <si>
    <t>Управління з питань надзвичайних ситуацій та цивільного захисту населення Миколаївської міської ради</t>
  </si>
  <si>
    <t>Управління комунального майна Миколаївської міської ради</t>
  </si>
  <si>
    <t>Департамент з надання адміністративних послуг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</si>
  <si>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</si>
  <si>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</si>
  <si>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</si>
  <si>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Адміністрація Інгульського  району Миколаївської міської ради</t>
  </si>
  <si>
    <t>Адміністрація Центрального району Миколаївської міської ради</t>
  </si>
  <si>
    <t>Миколаївська
загальноосвітня школа І-ІІІ ступенів № 52
Миколаївської міської ради Миколаївської області</t>
  </si>
  <si>
    <t>ТОВ ВТЦ "Динамо-Континент"</t>
  </si>
  <si>
    <t>ТОВ "Охорона"</t>
  </si>
  <si>
    <t>Миколаївська
загальноосвітня школа І-ІІІ ступенів № 46
Миколаївської міської ради Миколаївської області</t>
  </si>
  <si>
    <t>ТОВ "Безпека Сервіс Південь"</t>
  </si>
  <si>
    <t>ТОВ "Компанія Нікон-Буд"</t>
  </si>
  <si>
    <t>Капітальний ремонт спортивного майданчику ЗОШ №11 по вул. Китобоїв, 3 у м. Миколаєві, в т.ч. проектно-вишукувальні роботи та експертиза</t>
  </si>
  <si>
    <t>ТОВ "Тавріямонолітбуд"</t>
  </si>
  <si>
    <t>м.Миколаїв, вул.Космонавтів, 97</t>
  </si>
  <si>
    <t>Поточний ремонт/заміна вікон</t>
  </si>
  <si>
    <t>КНВП "Тріботехніка"</t>
  </si>
  <si>
    <t xml:space="preserve">м. Миколаїв, вул. 2 Екіпажна, </t>
  </si>
  <si>
    <t>Виготовлення проектно-кошторисної документації</t>
  </si>
  <si>
    <t>ТОВ Нікпожтехсервіс</t>
  </si>
  <si>
    <t>Крісло гінекологічне</t>
  </si>
  <si>
    <t>ФОП Пушня М.К.</t>
  </si>
  <si>
    <t>Набори для сімейного лікаря</t>
  </si>
  <si>
    <t>ТОВ "Медична компанія КМ"</t>
  </si>
  <si>
    <t>Багатофункціональні пристрої (орг.техніка)</t>
  </si>
  <si>
    <t>ФОП Романенко М.В.</t>
  </si>
  <si>
    <t>Комп'ютери</t>
  </si>
  <si>
    <t>ФОП Рудяк В.М.</t>
  </si>
  <si>
    <t xml:space="preserve">м. Миколаїв вул.Привільна,41/1, вул. Привільна 41/3 </t>
  </si>
  <si>
    <t>«Реконструкція приміщення під розміщення сімейної амбулаторії №1 КЗ ММР "ЦПМСД №5" за адресами вул. Привільна, 41/1 та вул. Привільна,41/3 в м. Миколаєві, в тому числі проектно-кошторисна документація та експертиза»</t>
  </si>
  <si>
    <t>Реконструкція</t>
  </si>
  <si>
    <t>ТОВ "Миколаївміськбуд"</t>
  </si>
  <si>
    <t>м.Миколаїв вул. Корабелів, 14-в</t>
  </si>
  <si>
    <t>«Реконструкція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експертиза»</t>
  </si>
  <si>
    <t>м.Миколаїв                     вул. Чкалова,93</t>
  </si>
  <si>
    <t>«Реконструкція сімейної амбулаторії  №4 по вул. Чкалова,93 центра первинної медико-санітарної допомоги №3 в м.Миколаєві,  у т.ч.  проектні роботи та експертиза»</t>
  </si>
  <si>
    <t>м. Миколаїв, вул. Декабристів, 38-а</t>
  </si>
  <si>
    <t>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експертиза.</t>
  </si>
  <si>
    <t>Роботи з демонтажу, переобладнання приміщень, оздоблювальні роботи, влаштування гідроізоляції, встановлення пожежної сигналізації, вентиляції, встановлення системи електроопалення . Придбання супутніх матеріалів, обладнання та устаткування. Коригування проектно-кошторисної документації</t>
  </si>
  <si>
    <t>ТОВ "Антарес-БУД"</t>
  </si>
  <si>
    <t>м.Миколаїв, вул. Театральна, 1</t>
  </si>
  <si>
    <t>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</si>
  <si>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Коригування проектно-кошторисної документації, початок реконструкції палацу культури</t>
  </si>
  <si>
    <t>ПрАТ "БК"Житлопромбуд-8"</t>
  </si>
  <si>
    <t>м.Миколаїв, вул. Дачна, 50</t>
  </si>
  <si>
    <t xml:space="preserve">Капітальний ремонт будівлі дитячої музичної школи №5 за адресою: м.Миколаїв, вул. Дачна, 50, в т.ч. виготовлення проектно-кошторисної документації та експертиза </t>
  </si>
  <si>
    <t>Заміна вікон, 3х зовнішніх дверних блоків, заміна світильників із заміною електрощитів, утеплення стін та гідроізоляція будівлі школи</t>
  </si>
  <si>
    <t>ТОВ "ЖИТЛОРЕМБУД-НІКА"</t>
  </si>
  <si>
    <t>Капітальний ремонт споруди "Водойом" (каскадний басейн) з благоустроєм прилеглої території у БУ  КІК "ДМ "Казка" по вул.Декабристів,38-а в м.Миколаєві, в т.ч. проектно-вишукувальні роботи та експертиза.</t>
  </si>
  <si>
    <t>Капітальний ремонт споруди, благоустрій прилеглої території</t>
  </si>
  <si>
    <t>Капітальний ремонт споруди "Корабель" з басейном та благоустроєм прилеглої території  в БУ КІК "ДМ "Казка" по вул.Декабристів,38-а в м.Миколаєві, в т.ч. проектно-вишукувальні роботи та експертиза.</t>
  </si>
  <si>
    <t>вул.Спортивна 1/1  м.Миколаїв</t>
  </si>
  <si>
    <t>Капітальний ремонт адміністративної будівлі Центрального міського стадіону</t>
  </si>
  <si>
    <t xml:space="preserve">відновлення стін,  улаштування перегородок, внутрішне опорядження, заміна каналізації, установка насосів та кондиціонерів, монтаж  опалення, монтаж вентиляції, монтаж радіофікації, монтаж телефонізації та відеоспостереження, монтаж обладнання. </t>
  </si>
  <si>
    <t>ТОВ Ді КОР-БУД"</t>
  </si>
  <si>
    <t>Капітальний ремонт роздягальні(В-1) з вбудованою топковою Центрального міського стадіону</t>
  </si>
  <si>
    <t xml:space="preserve">улаштування  підлоги, оздоблювальні роботи, зовнішне оздоблення, фарбування покрівлі , вмонтовання обладнання  в роздягальні  В-1  з  вбудованою топковою </t>
  </si>
  <si>
    <t xml:space="preserve"> Ремонт (рестравраційний)-заміна системи опалення будівлі  СДЮЩОР з фехтування, установка автономного опалення</t>
  </si>
  <si>
    <t>Нове будівництво футбольного поля №1 (тренувального)  Центрального міського стадіону по вул.Спортивна 1/1 в м.Миколаєві  у т.ч. проектні роботи та експертиза</t>
  </si>
  <si>
    <t>ТОВ " міленіум Спорт"</t>
  </si>
  <si>
    <t>Всього</t>
  </si>
  <si>
    <t>Адміральська площа вздовж будинку №1, 1-А в м. Миколаєві</t>
  </si>
  <si>
    <t>Поточний ремонт мереж зовнішнього освітлення</t>
  </si>
  <si>
    <t>КП ГДМБ</t>
  </si>
  <si>
    <t xml:space="preserve">Вул.1 Воєнна ріг вул.Потьомкінська в м.Миколаєві              </t>
  </si>
  <si>
    <t>Вул.8 Березня від вул.6 Поперечної до вул.7 Поперечної в м.Миколаєві</t>
  </si>
  <si>
    <t>Вул.Андрієва від вул.Сінна до вул.Погранична в м.Миколаєві</t>
  </si>
  <si>
    <t>Вул. Защука від вул. Рюміна до вул. Пушкінська в м. Миколаєві</t>
  </si>
  <si>
    <t>Вул.Знаменська в м.Миколаєві</t>
  </si>
  <si>
    <t>Вул.Космонавтів від буд.№95 до буд.№97 в м.Миколаєві</t>
  </si>
  <si>
    <t>Вул.Крилова віг пров.1Парниковий в м.Миколаєві</t>
  </si>
  <si>
    <t>Вул.Новозаводська у дворі ж/б№10 в м.Миколаєві</t>
  </si>
  <si>
    <t>Вул.Південна у дворі ж/б №31-Б в м.Миколаєві</t>
  </si>
  <si>
    <t>Вул.Потьомкінська від вул.1 Воєнна до вул.Садова в м.Миколаєві</t>
  </si>
  <si>
    <t>Вул.Рюміна вздовж буд.№2 в м.Миколаєві</t>
  </si>
  <si>
    <t>Вул.Староболгарська від вул.Омеляновича-Павленка до вул.Чижова в м.Миколаєві</t>
  </si>
  <si>
    <t>Вул.Чайковського від ж/б №21 до ж/б №23 в м.Миколаєві</t>
  </si>
  <si>
    <t>Вул.Шкільна від вул.8 Повздовжня до вул.11 Повздовжня в м.Миколаєві</t>
  </si>
  <si>
    <t>Вул.6 Слобідська від вул.Чкалова до вул.Погранична  в м.Миколаєві.</t>
  </si>
  <si>
    <t>Вул.Айвазовського у дворі ж/б №7, 7-А та №2-А по пр.Корабелів в м.Миколаєві</t>
  </si>
  <si>
    <t>Вул.Ген.Карпенка від вул.Крилова до вул.Морехідна в м.Миколаєві</t>
  </si>
  <si>
    <t>Вул.Лягіна від вул.Дунаєва до вул.Чкалова в м.Миколаєві</t>
  </si>
  <si>
    <t>Вул.Набережна від вул.Пушкінської до вул.Артилерійської в м.Миколаєві</t>
  </si>
  <si>
    <t>Вул.Новоодеська вздовж буд.№14 в м.Миколаєві</t>
  </si>
  <si>
    <t>Вул.Пушкінська від пр.Центральний до вул.Потьомкінська в м.Миколаєві</t>
  </si>
  <si>
    <t>Вул.Херсонське шосе вздовж буд.№46 в м.Миколаєві</t>
  </si>
  <si>
    <t>Вул.Чкалова від вул.5 Слобідська до вул.6 Слобідська в м.Миколаєві</t>
  </si>
  <si>
    <t>Вул.Чкалова у дворі ж/б №110,№110-А,№112 в м.Миколаєві</t>
  </si>
  <si>
    <t>Пр.Миру вздовж буд.№48 в м.Миколаєві</t>
  </si>
  <si>
    <t>Пр.Центральний від вул.4 Слобідська до вул.7 Слобідська в м.Миколаєві</t>
  </si>
  <si>
    <t>Пров.3 Прибузький вздовж буд.№7 в м.Миколаєві</t>
  </si>
  <si>
    <t>Технагляд</t>
  </si>
  <si>
    <t>Всього:</t>
  </si>
  <si>
    <t>вул.Чкалова,215-В(п.1,2) м.Миколаєві</t>
  </si>
  <si>
    <t>Пот.рем.ліфта в ж.б.</t>
  </si>
  <si>
    <t>ТОВ"ЦЕНТРЛІФТ"</t>
  </si>
  <si>
    <t>вул.Космонавтів,146-А(п.2) м.Миколаєві</t>
  </si>
  <si>
    <t>вул.Арх.Старова,6-А(п.1) м.Миколаєві</t>
  </si>
  <si>
    <t>вул.Арх.Старова,6-Б(п.1,2) м.Миколаєві</t>
  </si>
  <si>
    <t>пр.Г.України,13-А(п.1) м.Миколаєві</t>
  </si>
  <si>
    <t>вул.11-а Повздовжня,31-А(п.2,п.3) м.Миколаєві</t>
  </si>
  <si>
    <t>вул.Погранична,232(п.1,п.2) м.Миколаєві</t>
  </si>
  <si>
    <t>пр.Г.України,99(п.1,п.3) м.Миколаєві</t>
  </si>
  <si>
    <t>пр.Г.України,15-Б (п.2) в м.Миколаєві</t>
  </si>
  <si>
    <t>пр.Г.України,15-А (п.3) в м.Миколаєві</t>
  </si>
  <si>
    <t>вул.Арх.Старова,4-Б в м.Миколаєві</t>
  </si>
  <si>
    <t>Пот.рем.підїзд. і вікон сход.кліт.в ж.б.</t>
  </si>
  <si>
    <t>ТОВ Стеклосоюз</t>
  </si>
  <si>
    <t>вул.Арх.Старова,8-А в м.Миколаєві</t>
  </si>
  <si>
    <t>вул.Арх.Старова,4-Д в м.Миколаєві</t>
  </si>
  <si>
    <t>вул.Даля,1(між 3,4 флігел.) м.Миколаєві</t>
  </si>
  <si>
    <t>Пот.рем.тепл.мережі до ж.б.</t>
  </si>
  <si>
    <t xml:space="preserve">ФОП Медянцев В.В. </t>
  </si>
  <si>
    <t>вул.Казарського,1/2(2-3 під.) м.Миколаєві</t>
  </si>
  <si>
    <t>Пот.рем.сист.канал.ж.б.</t>
  </si>
  <si>
    <t>пров.Транспортний,2 у м. Миколаїв</t>
  </si>
  <si>
    <t>пот. рем. покрів.ж.б.</t>
  </si>
  <si>
    <t>ТОВ "СмартНикстрой"</t>
  </si>
  <si>
    <t>вул. Космонавтів,138-Б у м. Миколаєві</t>
  </si>
  <si>
    <t>Пот.рем.підїздів.ж.б.</t>
  </si>
  <si>
    <t>ТОВ"СТРОЙ-ТОС"</t>
  </si>
  <si>
    <t>вул.Арх.Старова,4-Г,м.Миколаїв</t>
  </si>
  <si>
    <t>Пот.рем.міжпанельн.стиків ж.б.</t>
  </si>
  <si>
    <t>СП"Альтус-Про"</t>
  </si>
  <si>
    <t>пот. рем. димовентканалів ж/б</t>
  </si>
  <si>
    <t>вул.Погранична,20(п.1) в м. Миколаєві</t>
  </si>
  <si>
    <t>КП"МИКОЛАЇВЛIФТ"</t>
  </si>
  <si>
    <t>вул.Защука,25(п.1) в м.Миколаєві</t>
  </si>
  <si>
    <t>вул.Лазурна,18-А(п.2) в м.Миколаєві</t>
  </si>
  <si>
    <t>вул.Лазурна,18-А(п.1) в м.Миколаєві</t>
  </si>
  <si>
    <t>вул.Погранична,22 (п.4) в м.Миколаєві</t>
  </si>
  <si>
    <t>вул.Крилова,40/1(п.1) в м.Миколаєві</t>
  </si>
  <si>
    <t>вул.Крилова,40(п.2) в м.Миколаєві</t>
  </si>
  <si>
    <t>вул.Крилова,40/1(п.3) в м.Миколаєві</t>
  </si>
  <si>
    <t>вул.Крилова,38/1(п.3) в м.Миколаєві</t>
  </si>
  <si>
    <t>пр.Центральний,166 в м.Миколаєві</t>
  </si>
  <si>
    <t>вул.Крилова,40/1(п.2) в м.Миколаєві</t>
  </si>
  <si>
    <t>пр.Центральний,184 в м.Миколаєві</t>
  </si>
  <si>
    <t>пр.Центральний,16(п.7) в м.Миколаєві</t>
  </si>
  <si>
    <t>пр.Центральний,16 (п.6)в м.Миколаєві</t>
  </si>
  <si>
    <t>вул.В.Морська,6-А в м. Миколаєві</t>
  </si>
  <si>
    <t>вул.Південна,33 2 під. м.Миколаєві</t>
  </si>
  <si>
    <t>Пот.рем.пандусу ж.б.</t>
  </si>
  <si>
    <t>ТОВ "Євроарх"</t>
  </si>
  <si>
    <t>вул.Очаківська,8 2під. м.Миколаєві</t>
  </si>
  <si>
    <t>вул.Миколаївська,26, 1 під. в м.Миколаєві</t>
  </si>
  <si>
    <t>вул.В.Морська,21, 3 під. в м.Миколаєві</t>
  </si>
  <si>
    <t>вул.Веселинівська, 60/4</t>
  </si>
  <si>
    <t>пот. рем.вікон сх.клітин та дв.блоків</t>
  </si>
  <si>
    <t>ПП Стародимов С.В. </t>
  </si>
  <si>
    <t>вул.Матросова,79</t>
  </si>
  <si>
    <t>вул.Ходченко, 58-А</t>
  </si>
  <si>
    <t>вул.Веселинівська,60/1</t>
  </si>
  <si>
    <t>вул.Матросова,75 в м.Мик</t>
  </si>
  <si>
    <t>вул.Д.Яворницького,6 в м.Миколаєві</t>
  </si>
  <si>
    <t>Пот.рем.мережі водовід. в ж.б.</t>
  </si>
  <si>
    <t>ТОВ"МЕГАШТАЛЬ-СТРОЙ"</t>
  </si>
  <si>
    <t>-</t>
  </si>
  <si>
    <t>проектно-кошторисна документація</t>
  </si>
  <si>
    <t>ТОВ "ІНПРОЕКТБУД"</t>
  </si>
  <si>
    <t>ТОВ "ЮЖНИЙ ГОРОД"</t>
  </si>
  <si>
    <t>ТОВ "АБ Масив"</t>
  </si>
  <si>
    <t>ФОП Павлов А.А.</t>
  </si>
  <si>
    <t>ДЕЕЗІТ ММР / Адміральська, 20, м. Миколаїв.</t>
  </si>
  <si>
    <t>м. Миколаїв, вул. Ш.Кобера 13а</t>
  </si>
  <si>
    <t>КУ ММР "Центр підтримки та дозвілля ВПО та ветеранів АТО"  (в т.ч. проектні роботи та експертиза)</t>
  </si>
  <si>
    <t>Капітальний ремонт (в т.ч. проектні роботи та експертиза)</t>
  </si>
  <si>
    <t>вул.1 Лінія 34 а у м.Миколаєві</t>
  </si>
  <si>
    <t xml:space="preserve">Капітальний ремонт бібліотеки-філії №8 Центральної міської бібліотеки ім. М.Л. Кропивницького ЦБС для дорослих за адресою:вул.1 Лінія 34 а у м.Миколаєві, в т.ч. проектно-вишукувальні роботи та експертиза </t>
  </si>
  <si>
    <t xml:space="preserve">Капітальний ремонт, в т.ч. проектно-вишукувальні роботи та експертиза  </t>
  </si>
  <si>
    <t>у мікрорайоні Ялти у м. Миколаєві</t>
  </si>
  <si>
    <t>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</si>
  <si>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Нове будівництво</t>
  </si>
  <si>
    <t>Нове будівництво Центру надання адміністративних послуг у м. Миколаєві, в т. ч. виготовлення проекту землеустрою, проектно-вишукувальні роботи та експертиза</t>
  </si>
  <si>
    <t>Капітальний ремонт АПС з ПКД ДНЗ № 117</t>
  </si>
  <si>
    <t>Капітальний ремонт АПС з ПКД ДНЗ №12</t>
  </si>
  <si>
    <t>Капітальний ремонт АПС з ПКД ДНЗ №49</t>
  </si>
  <si>
    <t>Капітальний ремонт АПС з ПКД ДНЗ №52</t>
  </si>
  <si>
    <t>Капітальний ремонт АПС з ПКД ДНЗ №141</t>
  </si>
  <si>
    <t>Капітальний ремонт АПС з ПКД ДНЗ №142</t>
  </si>
  <si>
    <t>Капітальний ремонт АПС з ПКД ДНЗ №148</t>
  </si>
  <si>
    <t>Капітальний ремонт АПС з ПКД ДНЗ №2</t>
  </si>
  <si>
    <t>Капітальний ремонт спортивного майданчику ЗОШ № 15</t>
  </si>
  <si>
    <t>Капітальний ремонт спортивного майданчику ЗОШ № 12</t>
  </si>
  <si>
    <t>Капітальний ремонт з ПКД та експертиза</t>
  </si>
  <si>
    <t>Капітальний ремонт АПС з ПКД ЗОШ №1</t>
  </si>
  <si>
    <t>Капітальний ремонт АПС з ПКД ЗОШ №6</t>
  </si>
  <si>
    <t>Капітальний ремонт АПС з ПКД ЗОШ №12</t>
  </si>
  <si>
    <t xml:space="preserve">м.Миколаїв, вул. Крилова,12/6 </t>
  </si>
  <si>
    <t>Капітальний ремонт АПС з ПКД ЗОШ №17</t>
  </si>
  <si>
    <t>Капітальний ремонт АПС з ПКД ЗОШ №18</t>
  </si>
  <si>
    <t>Капітальний ремонт АПС з ПКД ЗОШ №20</t>
  </si>
  <si>
    <t>Капітальний ремонт АПС з ПКД ЗОШ №22</t>
  </si>
  <si>
    <t>Капітальний ремонт АПС з ПКД ЗОШ №23</t>
  </si>
  <si>
    <t>Капітальний ремонт АПС з ПКД ЗОШ №28</t>
  </si>
  <si>
    <t>Капітальний ремонт АПС з ПКД ЗОШ №40</t>
  </si>
  <si>
    <t>Капітальний ремонт АПС з ПКД ЗОШ №42</t>
  </si>
  <si>
    <t>Капітальний ремонт АПС з ПКД ЗОШ №45</t>
  </si>
  <si>
    <t>Капітальний ремонт АПС з ПКД ЗОШ №46</t>
  </si>
  <si>
    <t>Капітальний ремонт АПС з ПКД ЗОШ №48</t>
  </si>
  <si>
    <t>Капітальний ремонт АПС з ПКД ЗОШ №50</t>
  </si>
  <si>
    <t>Капітальний ремонт АПС з ПКД ЗОШ №51</t>
  </si>
  <si>
    <t>Капітальний ремонт АПС з ПКД ЗОШ №52</t>
  </si>
  <si>
    <t>Капітальний ремонт АПС з ПКД ЗОШ №53</t>
  </si>
  <si>
    <t>Капітальний ремонт АПС з ПКД ЗОШ №56</t>
  </si>
  <si>
    <t>Капітальний ремонт АПС з ПКД ЗОШ №57</t>
  </si>
  <si>
    <t>Капітальний ремонт АПС з ПКД ЗОШ №60</t>
  </si>
  <si>
    <t>Капітальний ремонт АПС з ПКД Гімназії №4</t>
  </si>
  <si>
    <t>Капітальний ремонт АПС з ПКД ЗОШ №11</t>
  </si>
  <si>
    <t>Капітальний ремонт АПС з ПКД ЗОШ №19</t>
  </si>
  <si>
    <t>Капітальний ремонт АПС з ПКД академії дитячої творчості</t>
  </si>
  <si>
    <t>Капітальний ремонт АПС будиноку дитячої та юнацької творчості Заводського р-ну з ПКД</t>
  </si>
  <si>
    <t>Капітальний ремонт АПС будиноку дитячої та юнацької творчості Інгульського  р-ну з ПКД</t>
  </si>
  <si>
    <t>Капітальний ремонт АПС Палацу творчості учнів з ПКД</t>
  </si>
  <si>
    <t>вул.Робочій,8 в м.Миколаєві</t>
  </si>
  <si>
    <t>Прибудова  ЗОШ №22 по вул.Робочій,8 в м.Миколаєві (нове будівництво), у т.ч. проектно-вишукувальні роботи та експертиза</t>
  </si>
  <si>
    <t>мкр Північний м.Миколаїв</t>
  </si>
  <si>
    <t>вул. Ватутіна, 124 у м. Миколаєві</t>
  </si>
  <si>
    <t>Нове будівництво котельні ЗОШ №29 по вул. Ватутіна, 124 у м. Миколаєві, в т.ч. проектно-вишукувальні роботи та експертиза</t>
  </si>
  <si>
    <t xml:space="preserve"> вул. Генерала Карпенка 40а, у м. Миколаєві</t>
  </si>
  <si>
    <t>Капітальний ремонт системи опалення  та покрівлі  з утепленням фасаду  будівлі  СК "Надія" (СДЮШОР № 4) по вул. Генерала Карпенка 40а, у м. Миколаєві</t>
  </si>
  <si>
    <t>вул.Спортивна, 1/1 в м.Миколаєві</t>
  </si>
  <si>
    <t>Нове будівництво Центру легкої атлетики та ігрових видів спорту за адресою:  вул.Спортивна, 1/1 в м.Миколаєві, в т.ч. проектні роботи та експертиза</t>
  </si>
  <si>
    <t>пр. Героїв України, 4 в м. Миколаєві</t>
  </si>
  <si>
    <t>Нове будівництво борцівського манежу під куполом за адресою: пр. Героїв України, 4 в м. Миколаєві, у т. ч. проектно - вишукувальні роботи та експертиза</t>
  </si>
  <si>
    <t>Херсонське шосе, 112 в м. Миколаєві</t>
  </si>
  <si>
    <t>Нове будівництво  кладовища по Херсонському шосе, 112 в м. Миколаєві І черга, в т.ч. проектно-вишукувальні роботи та експертиза</t>
  </si>
  <si>
    <t>вул. Спортивна, 1/1 в. м. Миколаєві</t>
  </si>
  <si>
    <t>Реконструкція існуючого футбольного поля Центрального міського стадіону по вул. Спортивній, 1/1 в. м. Миколаєві, у т. ч. проектні роботи та експертиза</t>
  </si>
  <si>
    <t>Управління державного архітектурно-будівельного контролю Миколаївської міської ради / м. Миколаїв, вул. Херсонське шосе 48/8</t>
  </si>
  <si>
    <t>БФП лазерний CANON MF237WNE</t>
  </si>
  <si>
    <t>ФОП Новосьолов В.В.</t>
  </si>
  <si>
    <t>Комп'ютерна конфігурація у складі: системного блоку на базі Intel Celeron G3930, Asus H110M-K, HDD 1Tb, DDR4 4Gb, ATX400w, монітору Samsung S22F350FHIXCI, клавіатури A4-tech KR-83, миши Sven RX-111,операційна система Windows 10 Pro OEM</t>
  </si>
  <si>
    <t>Ноутбук ASUS X541UA-GQ1247 з операційною системою Windows Pro 10 64bit 1pk DVD</t>
  </si>
  <si>
    <t>м.Миколаїв</t>
  </si>
  <si>
    <t>КП ММР "Капітальне будівництво міста Миколаєва"</t>
  </si>
  <si>
    <t>м.Миколаїв, вул.Адміральська, 20</t>
  </si>
  <si>
    <t>Комп'ютер персональний</t>
  </si>
  <si>
    <t>ТОВ "ДІАВЕСТЕНД КОМПЕКСНІ РІШЕННЯ"</t>
  </si>
  <si>
    <t>Вул.Спортивна від вул. Миру до вул.Віктора Скаржинського у приватному секторі Заводського району м.Миколаєва</t>
  </si>
  <si>
    <t>Капітальний ремонт дороги по вул.Спортивна від вул. Миру до вул.Віктора Скаржинського у приватному секторі Заводського району м.Миколаєва</t>
  </si>
  <si>
    <t>Капітальний ремонт дороги</t>
  </si>
  <si>
    <t>Вул.Набережна від будинку №21 до вул.Віктора Скаржинського у приватному секторі Заводського району м.Миколаєва</t>
  </si>
  <si>
    <t>Капітальний ремонт дороги по вул.Набережна від будинку №21 до вул.Віктора Скаржинського у приватному секторі Заводського району м.Миколаєва</t>
  </si>
  <si>
    <t>вул. 6 Слобідська 46. 46А</t>
  </si>
  <si>
    <t>кап ремонт дитячого та спортивного майданчику</t>
  </si>
  <si>
    <t>ТОВ "Тринолл"</t>
  </si>
  <si>
    <t>технагляд за капремонтом</t>
  </si>
  <si>
    <t>ФОП Царюк</t>
  </si>
  <si>
    <t>пров. Дорожній</t>
  </si>
  <si>
    <t>капремонт дорожн. покриття по пров. Дорожній</t>
  </si>
  <si>
    <t>технагляд</t>
  </si>
  <si>
    <t>пров. Шевченка</t>
  </si>
  <si>
    <t>капремонт дорожн. Покриття по пров. Шевченка</t>
  </si>
  <si>
    <t>Херсонське шосе через дорогу вуд буд. Кругова № 95</t>
  </si>
  <si>
    <t>вул. Новозаводська по пр. Миру № 72</t>
  </si>
  <si>
    <t>капремонт зупинки громадського транспорту</t>
  </si>
  <si>
    <t>ТОВ "Тефітстайл"</t>
  </si>
  <si>
    <t>просп. Центральний буд. № 295</t>
  </si>
  <si>
    <t>пр. Богоявленський напротив концерт-холу "Юність"</t>
  </si>
  <si>
    <t>капремонт внутрішньоквартального проїзду</t>
  </si>
  <si>
    <t>вул. 2 Лінія</t>
  </si>
  <si>
    <t>капремонт доріг</t>
  </si>
  <si>
    <t>пров. 5 Інгульський від вул. Кругова до вул. 5 Інгульська</t>
  </si>
  <si>
    <t>вул. 5 Інгульська від № 47 до вул. Кругова</t>
  </si>
  <si>
    <t>пров. Першотравневий. Вул. 2 Лінія. Пров. 5 Інгульс від вул. Кругова до вул. 5 Інгульська. Вул. 5 Інгульська від № 47 до вул. Кругова</t>
  </si>
  <si>
    <t>виготовлення ПКД капремонту 4-х доріг</t>
  </si>
  <si>
    <t>Проведення робіт по відновленню асфальтового покриття прибудинкових територій та внутрішньоквартальних проїздів</t>
  </si>
  <si>
    <t>Разом</t>
  </si>
  <si>
    <t>Поточний ремонт зупинок громадського транспорту</t>
  </si>
  <si>
    <t>Поточний ремонт доріг</t>
  </si>
  <si>
    <t>Капітальний ремонт</t>
  </si>
  <si>
    <t>відновленню асфальтового покриття прибудинкових територій та внутрішньоквартальних проїздів вул. Безіменна,  99, 101</t>
  </si>
  <si>
    <t>Капітальний ремонт дорожнього покриття внутришньквартального проїздів по вул.Нікольська,9,9-А у Центральному районі м.Миколаєва</t>
  </si>
  <si>
    <t>оплата сертифікатів згідно ПКМУ від 13.04.11 №461</t>
  </si>
  <si>
    <t>УК у м.Миколаїв / 22012504</t>
  </si>
  <si>
    <t>вул. Майстерська від вул. 3 Воєнна до вул. 6 Воєнна у Центральному районі м. Миколаєва</t>
  </si>
  <si>
    <t>Капітальний ремонт дороги приватного сектору вул. Майстерська від вул. 3 Воєнна до вул. 6 Воєнна у Центральному районі м. Миколаєва</t>
  </si>
  <si>
    <t>вул. 6 Воєнна   від вул. 1 Екіпажна до вул. Котельна у Центральному районі м. Миколаєва</t>
  </si>
  <si>
    <t>Капітальний ремонт дороги приватного сектору по вул. 6 Воєнна   від вул. 1 Екіпажна до вул. Котельна у Центральному районі м. Миколаєва</t>
  </si>
  <si>
    <t>вул.Рекордна від буд.1 до вул. Урожайна у Центральному районі м. Миколаєва</t>
  </si>
  <si>
    <t>Капітальний ремонт дороги приватного сектору по вул.Рекордна від буд.1 до вул. Урожайна у Центральному районі м. Миколаєва</t>
  </si>
  <si>
    <t>вул. Західна у Центральному районі м. Миколаєва</t>
  </si>
  <si>
    <t>Капітальний ремонт дороги приватного сектору по вул. Західна у Центральному районі м. Миколаєва</t>
  </si>
  <si>
    <t>вул. Словянська від буд. №55 до пров. Військового  у Центральному районі м. Миколаєва</t>
  </si>
  <si>
    <t>Капітальний ремонт дороги приватного сектору по вул. Словянська від буд. №55 до пров. Військового  у Центральному районі м. Миколаєва</t>
  </si>
  <si>
    <t>пров.Матроському у Ц.р-ні</t>
  </si>
  <si>
    <t>Капітальний ремонт дороги приватного сектору по пров.Матроському у Ц.р-ні</t>
  </si>
  <si>
    <t>УК у м.Миколаїв / 22012500</t>
  </si>
  <si>
    <t>пров.Чумацькому  у Ц.р-ні</t>
  </si>
  <si>
    <t>Капітальний ремонт дороги приватного сектору по пров.Чумацькому  у Ц.р-ні</t>
  </si>
  <si>
    <t>вул. Цілинна від буд. №35 до вул. Сергія Цвєтка у Центральному районі м. Миколаєва</t>
  </si>
  <si>
    <t>Капітального ремонту дороги приватного сектору по вул. Цілинна від буд. №35 до вул. Сергія Цвєтка у Центральному районі м. Миколаєва</t>
  </si>
  <si>
    <t>вул. 10 Воєнна від вул. 2 Екіпажна до вул. Константинівська у приватному секторі Центрального району м.Миколаєва</t>
  </si>
  <si>
    <t>Капітальний ремонт дорожнього покриття по вул. 10 Воєнна від вул. 2 Екіпажна до вул. Константинівська у приватному секторі Центрального району м.Миколаєва</t>
  </si>
  <si>
    <t xml:space="preserve"> вул. Вишнева у Центральному районі м.Миколаєва</t>
  </si>
  <si>
    <t>Капітальний ремонт дороги приватного сектору по вул. Вишнева у Центральному районі м.Миколаєва</t>
  </si>
  <si>
    <t>Виконавчий комітет Миколаївської міської ради</t>
  </si>
  <si>
    <t>Департамент праці та соціального захисту населення Миколаївської міської ради</t>
  </si>
  <si>
    <t>вул. Адміральська,20</t>
  </si>
  <si>
    <t>адмінбудівля</t>
  </si>
  <si>
    <t>Управління з питань культури та охорони культурної спадщини Миколаївської міської ради</t>
  </si>
  <si>
    <t>Управління земельних ресурсів Миколаївської міської ради</t>
  </si>
  <si>
    <t>пр. Богоявленський, 307</t>
  </si>
  <si>
    <t>Поточний ремонт дитячих та спортивних майданчиків</t>
  </si>
  <si>
    <t>мкр. Богоявленський (за ТЦ "Таврія-В")</t>
  </si>
  <si>
    <t>вул. Приозерна (мкр. Причепівка)</t>
  </si>
  <si>
    <t>пр. Богоявленський, 334</t>
  </si>
  <si>
    <t>Поточний ремонт внутрішньоквартальних проїздів</t>
  </si>
  <si>
    <t>вул. Райдужна, 61</t>
  </si>
  <si>
    <t>вул. Океанівська, 28а</t>
  </si>
  <si>
    <t>вул. Океанівська, 56, 56а</t>
  </si>
  <si>
    <t>вул. Рибна, 1/2</t>
  </si>
  <si>
    <t>пр. Богоявленський вздовж лікарні</t>
  </si>
  <si>
    <t>Поточний ремонт тротуарів</t>
  </si>
  <si>
    <t>вул. Національної гвардії від вул. Новобудівної до вул. О. Вишні</t>
  </si>
  <si>
    <t>вул. Новобудівна</t>
  </si>
  <si>
    <t>Поточний ремонт дренажних, водовідвідних споруд</t>
  </si>
  <si>
    <t>пр. Богоявленський, 314/2</t>
  </si>
  <si>
    <t>Поточний ремонт контейнерних майданчиків</t>
  </si>
  <si>
    <t>пр. Богоявленський, 285</t>
  </si>
  <si>
    <t>Поточний ремонт МАФ</t>
  </si>
  <si>
    <t>пр. Богоявленському вздовж лікарні</t>
  </si>
  <si>
    <t>вул. Пшеницина від пр. Богоявленського до лісу</t>
  </si>
  <si>
    <t>вул. Волгоградська</t>
  </si>
  <si>
    <t>вул. Рильського від вул. Станіславського до вул. О. Вишні</t>
  </si>
  <si>
    <t>пров. Колективний від вул. 295-ї Стрілецької дивізії до вул. І. Франка</t>
  </si>
  <si>
    <t>вул. Уральська</t>
  </si>
  <si>
    <t>вул. Волкова та вул. Сімферопольська</t>
  </si>
  <si>
    <t>вул. Торгова, 210-216</t>
  </si>
  <si>
    <t>пров. Осінній</t>
  </si>
  <si>
    <t>вул. Кобзарська</t>
  </si>
  <si>
    <t>Виконавчий комітет  Миколаївської міської ради</t>
  </si>
  <si>
    <t>Управління містобудування та архітектури Миколаївської міської ради</t>
  </si>
  <si>
    <t>Департамент фінансів Миколаївської міської ради</t>
  </si>
  <si>
    <t>вул. Океанівська, 28</t>
  </si>
  <si>
    <t>Капітальний ремонт внутрішньоквартальних проїздів</t>
  </si>
  <si>
    <t>вул. Попеля, 162, 170</t>
  </si>
  <si>
    <t>пр. Богоявленський, 305, 307, вул. Новобудівна, 9</t>
  </si>
  <si>
    <t>вул. Ольжича, 3-д вздовж вул. Айвазовського, 5-а та ЗОШ №1</t>
  </si>
  <si>
    <t>вул. 295 Стрілецької дивізії вздовж будинків №91-а, 91-б, 91-в</t>
  </si>
  <si>
    <t>вул. Океанівська, 18, 18/1, 18/2, 20, 20/1</t>
  </si>
  <si>
    <t>пр. Корабелів вздовж ЗОШ №54 до ЗОШ №1</t>
  </si>
  <si>
    <t>пр. Богоявленський, 320, 324, 326</t>
  </si>
  <si>
    <t>вул. Знаменська, 35-43</t>
  </si>
  <si>
    <t>Капітальний ремонт тротуарів</t>
  </si>
  <si>
    <t>вул. 2, 9, 10, 11, 12 Козацька, вул. Воїнська дорога</t>
  </si>
  <si>
    <t>Капітальний ремонт мереж зовнішнього освітлення</t>
  </si>
  <si>
    <t>ТОВ "Светлолюкс-Электромонтаж"</t>
  </si>
  <si>
    <t>вул. Айвазовського та пр. Корабелів від вул. Айвазовського до профілакторію "Знання"</t>
  </si>
  <si>
    <t>вул. Ліванова</t>
  </si>
  <si>
    <t>ТОВ "Миколаївавтодор"</t>
  </si>
  <si>
    <t>вул. Єсеніна від №77 до вул. Фруктової</t>
  </si>
  <si>
    <t xml:space="preserve">Капітальний ремонт дороги </t>
  </si>
  <si>
    <t>вул. Галицинівська</t>
  </si>
  <si>
    <t>пров. 2-й Братський</t>
  </si>
  <si>
    <t>вул. Рибна від вул. Янтарної до вул. Торгової</t>
  </si>
  <si>
    <t>Благоустрій території та улаштування скверу в районі будинків по вул. О.Ольжича (Ленінградська), 1-а, 1-б, 1-в до вул. Айвазовського (нове будівництво), у т.ч. коригування проекту та експертиза</t>
  </si>
  <si>
    <t>Будівництво інших об’єктів соціальної та виробничої інфраструктури комунальної власності</t>
  </si>
  <si>
    <t>Покажчики з найменуванням вулиць</t>
  </si>
  <si>
    <t>503 шт.</t>
  </si>
  <si>
    <t>ФОП Петрушков</t>
  </si>
  <si>
    <t>Лавки</t>
  </si>
  <si>
    <t>40 од.</t>
  </si>
  <si>
    <t>Головний розпорядник коштів</t>
  </si>
  <si>
    <t>Загальний фонд</t>
  </si>
  <si>
    <t>Спеціальний фонд (без видатків, що здійснюються за рахунок власних надходжень бюджетних установ)</t>
  </si>
  <si>
    <t>Галузь</t>
  </si>
  <si>
    <t>02 Виконавчий комітет 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</si>
  <si>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</si>
  <si>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</si>
  <si>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</si>
  <si>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</si>
  <si>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</si>
  <si>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</si>
  <si>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06 Управління освіти Миколаївської міської ради</t>
  </si>
  <si>
    <t>1000      Освіта</t>
  </si>
  <si>
    <t>7300      Будівництво та регіональний розвиток</t>
  </si>
  <si>
    <t xml:space="preserve">07 Управління охоpони здоpов'я Миколаївської міської ради 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</si>
  <si>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</si>
  <si>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</si>
  <si>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</si>
  <si>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</si>
  <si>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</si>
  <si>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</si>
  <si>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</si>
  <si>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</si>
  <si>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</si>
  <si>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</si>
  <si>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</si>
  <si>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</si>
  <si>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</si>
  <si>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</si>
  <si>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</si>
  <si>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</si>
  <si>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</si>
  <si>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</si>
  <si>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</si>
  <si>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</si>
  <si>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</si>
  <si>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</si>
  <si>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Вул.Шосейна,46 у Заводському районі у м.Миколаєві</t>
  </si>
  <si>
    <t>Поточний ремонт спортивного та дитячого  майданчиків по вул.Шосейна,46 у Заводському районі у м.Миколаєві</t>
  </si>
  <si>
    <t>Поточний ремонт</t>
  </si>
  <si>
    <t>Технічний нагляд</t>
  </si>
  <si>
    <t>Вул.Кузнецька,58, 58-А у Заводському районі у м.Миколаєві</t>
  </si>
  <si>
    <t>Поточний ремонт спортивного та дитячого  майданчиків по вул.Кузнецька,58, 58-А у Заводському районі у м.Миколаєві</t>
  </si>
  <si>
    <t>Вул.Крилова, 11/1,13/1 в Заводському районі у м.Миколаєві</t>
  </si>
  <si>
    <t>Поточний ремонт дитячого спортивно-ігрового майданчика по вул.Крилова, 11/1,13/1 в Заводському районі у м.Миколаєві</t>
  </si>
  <si>
    <t>Вул.Г.Карпенка,37 та Крилова,3Б в Заводському районі у м.Миколаєві</t>
  </si>
  <si>
    <t>Поточний ремонт дитячого спортивно-ігрового майданчика по вул.Г.Карпенка,37 та Крилова,3Б в Заводському районі у м.Миколаєві</t>
  </si>
  <si>
    <t>Поточний ремонт  дитячого ігрового  майданчику по вул.Крилова,38,40,40/1 у Заводському районі  м.Миколаєва</t>
  </si>
  <si>
    <t>Вул.Сидорчука,25 у Заводському районі  м.Миколаєва</t>
  </si>
  <si>
    <t>Поточний ремонт  дитячого ігрового  майданчику по вул.Сидорчука,25 у Заводському районі  м.Миколаєва</t>
  </si>
  <si>
    <t>Вул.Крилова,15 у Заводському районі  м.Миколаєва</t>
  </si>
  <si>
    <t>Поточний ремонт  дитячого ігрового  майданчику по вул.Крилова,15 у Заводському районі  м.Миколаєва</t>
  </si>
  <si>
    <t>ФОП Дейнеко Іван Вікторович</t>
  </si>
  <si>
    <t>Вул.4 Слобідська,105 у Заводському районі  м.Миколаєва</t>
  </si>
  <si>
    <t>Поточний ремонт  дитячого ігрового  майданчику по вул.4 Слобідська,105 у Заводському районі  м.Миколаєва</t>
  </si>
  <si>
    <t>Вул.Курортна,3 у Заводському районі  м.Миколаєва</t>
  </si>
  <si>
    <t>Поточний ремонт  дитячого ігрового  майданчику по вул.Курортна,3 у Заводському районі  м.Миколаєва</t>
  </si>
  <si>
    <t>Вул.Г.Карпенко,4,6 у Заводському районі  м.Миколаєва</t>
  </si>
  <si>
    <t>Поточний ремонт  дитячого ігрового  майданчику по вул.Г.Карпенко,4,6 у Заводському районі  м.Миколаєва</t>
  </si>
  <si>
    <t>Поточний ремонт внутрішньоквартальних проїздів вздовж будинків № 9-А, 9-Б по вул. Лазурна у Заводському районі м.Миколаєва</t>
  </si>
  <si>
    <t>ТОВ "Миколаївавтодор" (№36954743)</t>
  </si>
  <si>
    <t>Поточний ремонт внутрішньоквартального проїзду вздовж будинку № 8-Б по вул.Київська у Заводському районі м.Миколаєва</t>
  </si>
  <si>
    <t>Поточний ремонтвнутрішньоквартадьного проїзду вздовж будинку № 82 по вул.Біла у Заводському районі м.Миколаєва</t>
  </si>
  <si>
    <t>Поточний ремонт тротуару прибудинкової території навпроти будинків по вул.Крилова,19б,19в в Заводському районі м.Миколаєва</t>
  </si>
  <si>
    <t>Вул.3-а Слобідська від вул.Погранична до буд.по вул.3-а Слобідська 107 (непарна сторона) у приватному секторі Заводського району м.Миколаєва</t>
  </si>
  <si>
    <t>Поточний ремонт тротуару прибудинкової теріторії по вул.3-а Слобідська від вул.Погранична до буд.по вул.3-а Слобідська 107 (непарна сторона) у приватному секторі Заводського району м.Миколаєва</t>
  </si>
  <si>
    <t>Вул.Чкалова від вул.2-га Слобідська до буд.по вул.Чкалова 115 (непарна сторона) у приватному секторі Заводського району м.Миколаєва</t>
  </si>
  <si>
    <t>Поточний ремонт тротуару прибудинкової теріторії по вул.Чкалова від вул.2-га Слобідська до буд.по вул.Чкалова 115 (непарна сторона) у приватному секторі Заводського району м.Миколаєва</t>
  </si>
  <si>
    <t>Вул. Лазурна,24 в Заводському районі м.Миколаєва</t>
  </si>
  <si>
    <t>Поточний ремонт внутрішньоквартального тротуару по вул. Лазурна,24 в Заводському районі м.Миколаєва</t>
  </si>
  <si>
    <t>ФОП Царюк С.В.</t>
  </si>
  <si>
    <t>Поточний ремонт внутрішньоквартального тротуару по вул. Леваневців,25/1 в Заводському районі м.Миколаєва</t>
  </si>
  <si>
    <t>Поточний ремонт тротуару по вул.Біла від вул.Генерала Карпенка до будинку № 58 у приватному секторі Заводського району м.Миколаєва</t>
  </si>
  <si>
    <t>ТОВ "Дорбудсервіс" (№41121296)</t>
  </si>
  <si>
    <t>ФОП Дейнеко Іван Вікторович (№2989513713)</t>
  </si>
  <si>
    <t>Поточний ремонт тротуару вздовж будинку № 5 по вул.Дачна у  Заводському районі м.Миколаєва</t>
  </si>
  <si>
    <t>Поточний ремонт тротуару по вул.Курортна до будинку № 5 у  Заводському районі м.Миколаєва</t>
  </si>
  <si>
    <t>Поточний ремонт внутрішньоквартального тротуару по вул.Крилова, 2,4 у  Заводському районі м.Миколаєва</t>
  </si>
  <si>
    <t>ФОП Царюк С.В. (№2231000227)</t>
  </si>
  <si>
    <t>Поточний ремонт тротуару по вул.Дмитрієва від вул.Даля до вул.Левадівська (непарна сторона) у приватному секторі Заводського району м.Миколаєва</t>
  </si>
  <si>
    <t>Поточний ремонт внутрішньоквартального тротуару по вул.Шосейна,83  Заводського району м.Миколаєва</t>
  </si>
  <si>
    <t>Пр.Центральний,4-А у Заводському районі м.Миколаєва</t>
  </si>
  <si>
    <t>Поточний ремонт майданчика під контейнери для ТПВ по пр.Центральний,4-А у Заводському районі м.Миколаєва</t>
  </si>
  <si>
    <t>Вул.Наваринська поблизу житлового будинку № 15</t>
  </si>
  <si>
    <t>Благоустрій зони відпочинку по вул.Наваринська поблизу житлового будинку № 15</t>
  </si>
  <si>
    <t>Виготовлення ПКД</t>
  </si>
  <si>
    <t xml:space="preserve">ФОП Ваховський Максим Олегович </t>
  </si>
  <si>
    <t>Вул.Біла поблизу житлового будинку № 65</t>
  </si>
  <si>
    <t>Благоустрій зони відпочинку по вул.Біла поблизу житлового будинку № 65</t>
  </si>
  <si>
    <t>Вул.Г.Карпенка ріг вул.Білої</t>
  </si>
  <si>
    <t>Благоустрій скверу по вул.Г.Карпенка ріг вул.Білої</t>
  </si>
  <si>
    <t>Вул. Покровська вздовж будинків від № 2 до № 8 в мкр. Велика Корениха в Заводському районі м.Миколаєва</t>
  </si>
  <si>
    <t>Поточний ркемонт мереж зовнішнього освітлення по вул. Покровська вздовж будинків від № 2 до № 8 в мкр. Велика Корениха в Заводському районі м.Миколаєва</t>
  </si>
  <si>
    <t>Вул.Ольвійська в мкр.Велика Корениха в Заводському районі м.Миколаєва</t>
  </si>
  <si>
    <t>Поточний ремонт мереж зовнішнього освітлення по вул.Ольвійська в мкр.Велика Корениха в Заводському районі м.Миколаєва</t>
  </si>
  <si>
    <t xml:space="preserve">Поточний ремонт мереж зовнішнього освітлення </t>
  </si>
  <si>
    <t>Поточний ремонт дорожнього покриття по вул.2-а Слобідська від вул.Погранична до вул.Кузнецька у Заводському районі м.Миколаєва</t>
  </si>
  <si>
    <t>Поточний ремонт дорожнього покриття по вул.3-а Слобідська від вул.Погранична до вул.Чкалова у Заводському районі м.Миколаєва</t>
  </si>
  <si>
    <t>Поточний ремонт дорожнього покриття по вул.4-а Слобідська від вул.Млинна до вул.Чкалова у Заводському районі м.Миколаєва</t>
  </si>
  <si>
    <t>Поточний ремонт дорожнього покриття по вул.5-а Слобідська від вул.Погранична до вул.Кузнецька у Заводському районі м.Миколаєва</t>
  </si>
  <si>
    <t xml:space="preserve">ТОВ "ДОРБУДСЕРВІС" </t>
  </si>
  <si>
    <t>Авторський нагляд</t>
  </si>
  <si>
    <t>ФОП Ваховський Максим Олегович</t>
  </si>
  <si>
    <t xml:space="preserve">ФОП Царюк С.В. </t>
  </si>
  <si>
    <t>Вул. Антична від вул. Покровська до будинку № 8 у приватному секторі Заводського району м.Миколаєва</t>
  </si>
  <si>
    <t>Проектно-кошторисна документація по об’єкту "Капітальний ремонт дороги по вул. Антична від вул. Покровська до будинку № 8 у приватному секторі Заводського району м.Миколаєва"</t>
  </si>
  <si>
    <t>Проектно-кошторисна документація</t>
  </si>
  <si>
    <t>Лавка зі спинкою</t>
  </si>
  <si>
    <t>35 шт.</t>
  </si>
  <si>
    <t>ФОП Хіврич В.Г.</t>
  </si>
  <si>
    <t>Поточний ремонт дитячого майданчику по пр. Богоявленський, 307 у Корабельному районі м. Миколаєва</t>
  </si>
  <si>
    <t>вул. Приміська ріг, 25 вул. Польової</t>
  </si>
  <si>
    <t>Поточний ремонт дитячого майданчику по вул. Приміська, 25 у Корабельному районі м. Миколаєва</t>
  </si>
  <si>
    <t>Поточний ремонт дитячого майданчику у мкрн. Богоявленський Корабельного району м. Миколаєва</t>
  </si>
  <si>
    <t>Поточний ремонт дитячого майданчику по вул. Приозерна у Корабельному районі м. Миколаєва</t>
  </si>
  <si>
    <t xml:space="preserve">пр. Богоявленський, 326 </t>
  </si>
  <si>
    <t>Поточний ремонт дитячого майданчику по пр. Богоявленський, 326 у Корабельному районі м. Миколаєва</t>
  </si>
  <si>
    <t>вул. Лиманська на перетині з вул. Генерала Шепетова</t>
  </si>
  <si>
    <t>Поточний ремонт внутрішньоквартального проїзду по проспекту Богоявленський буд. 334 у Корабельному районі м. Миколаєва</t>
  </si>
  <si>
    <t>Поточний ремонт внутрішньоквартального проїзду по вул. Райдужній, 61 у Корабельному районі м. Миколаєва</t>
  </si>
  <si>
    <t>Поточний ремонт внутрішньоквартального проїзду по вул. Океанівська, 28а (ЖЕК №24) у Корабельному районі м. Миколаєва</t>
  </si>
  <si>
    <t>Поточний ремонт внутрішньоквартального проїзду по вул. Океанівська, 56, 56а у Корабельному районі м. Миколаєва</t>
  </si>
  <si>
    <t>Поточний ремонт внутрішньоквартального проїзду по вул. Рибній, 1/2 у Корабельному районі м. Миколаєва</t>
  </si>
  <si>
    <t>вул. Національної Гвардії від вул. Новобудівної до вул. Остапа Вишні</t>
  </si>
  <si>
    <t>вул. Новобудівна, 1</t>
  </si>
  <si>
    <t>Поточний ремонт зливової каналізації за адресою вул. Новобудівна, 1 у Корабельному районі м. Миколаєва</t>
  </si>
  <si>
    <t>пр. Богоявленський, 298 і 302</t>
  </si>
  <si>
    <t>Поточний ремонт зливової каналізації в районі будинків №298 і 302 по пр. Богоявленському у Корабельному районі м. Миколаєва</t>
  </si>
  <si>
    <t>вул. Торгова, 72</t>
  </si>
  <si>
    <t>Поточний ремонт зливової каналізації за адресою вул. Торгова, 72 у Корабельному районі м. Миколаєва</t>
  </si>
  <si>
    <t>пр. Богоявленський, 415 (ріг вул. Л. Українки)</t>
  </si>
  <si>
    <t>Поточний ремонт зливової каналізації за адресою пр. Богоявленський, 415 у Корабельному районі м. Миколаєва</t>
  </si>
  <si>
    <t>Заводська площа, 1</t>
  </si>
  <si>
    <t>Поточний ремонт зупинного комплекса "Завод Океан" за адресою: Заводська площа, 1 у Корабельному районі м. Миколаєва</t>
  </si>
  <si>
    <t>Поточний ремонт зупинок</t>
  </si>
  <si>
    <t>вул. Оранжерейна</t>
  </si>
  <si>
    <t>Поточний ремонт зупинки громадського транспорту по вул. Оранжерейта у Корабельному районі м. Миколаєва</t>
  </si>
  <si>
    <t>Поточний ремонт контейнерного майданчика по пр. Богоявленський, 314/2 у Корабельному районі м. Миколаєва</t>
  </si>
  <si>
    <t>Поточний ремонт контейнерного майданчика по пр. Богоявленський, 285 у Корабельному районі м. Миколаєва</t>
  </si>
  <si>
    <t>вул. Океанівська, 56а</t>
  </si>
  <si>
    <t>Поточний ремонт контейнерного майданчика по вул. Океанівська, 56а у Корабельному районі м. Миколаєва</t>
  </si>
  <si>
    <t>вул. Океанівська, 54а</t>
  </si>
  <si>
    <t>Поточний ремонт контейнерного майданчика по вул. Океанівська, 54-а у Корабельному районі м. Миколаєва</t>
  </si>
  <si>
    <t>Поточний ремонт контейнерного майданчика по вул. Океанівська, 28а у Корабельному районі м. Миколаєва</t>
  </si>
  <si>
    <t>територія Корабельного району</t>
  </si>
  <si>
    <t>вул.  Райдужна, 61</t>
  </si>
  <si>
    <t>Поточний ремонт дитячого майданчика (огорожі) по вул. Райдужна, 61 у Корабельному районі м. Миколаєва</t>
  </si>
  <si>
    <t>Поточний ремонт дорожнього огородженя по пр. Богоявленський від вул. Океанівська до вул. Самойловича (східна сторона) у Корабельному районі м. Миколаєва</t>
  </si>
  <si>
    <t>пр. Богоявленський</t>
  </si>
  <si>
    <t>Поточний ремонт мереж вуличного освітлення по вул. Пшеницина від просп. Богоявленського до лісу</t>
  </si>
  <si>
    <t>Поточний ремонт вуличного освітлення вул. Волгоградська</t>
  </si>
  <si>
    <t>Поточний ремонт мереж вуличного освітлення вул. Рильського від вул. Станіславського до вул. О. Вишні</t>
  </si>
  <si>
    <t>Поточний ремонт мереж вуличного освітлення по пров. Колективний від вул. 295-ї Стрілецької дивізії до вул. І. Франка</t>
  </si>
  <si>
    <t xml:space="preserve">вул. Приозерна, 126 </t>
  </si>
  <si>
    <t>Поточний ремонт мереж вуличного освітлення по вул. Приозерна від №126 до Об’їздної дороги у Корабельному районі м. Миколаєва</t>
  </si>
  <si>
    <t>Поточний ремонт мереж вуличного освітлення по вул. Уральська у Корабельному районі м. Миколаєва</t>
  </si>
  <si>
    <t>Поточний ремонт мереж вуличного освітлення по вул. Волкова, вул. Сімферопольська</t>
  </si>
  <si>
    <t>Поточний ремонт мереж вуличного освітлення по вул. Торгова у Корабельному районі м. Миколаєва</t>
  </si>
  <si>
    <t>Поточний ремонт мереж вуличного освітлення по пров. Осінній у Корабельному районі м. Миколаєва</t>
  </si>
  <si>
    <t>вул. Попеля, 137-147 та вул. О. Ольжича (непарна сторона)</t>
  </si>
  <si>
    <t>Поточний ремонт мереж вуличного освітлення по вул. Попеля, 137-147 та вул. О. Ольжича (непарна сторона) у Корабельному районі м. Миколаєва</t>
  </si>
  <si>
    <t>вул. Г. Сагайдачного, 121-269</t>
  </si>
  <si>
    <t>Поточний ремонт дорожнього одягу дороги по вул. Гетьмана Сагайдачного від буд.№121 до буд.№269 у Корабельному районі м. Миколаєва</t>
  </si>
  <si>
    <t>вул. Ольшанців від пр. Богоявленського до Об’їзної дороги</t>
  </si>
  <si>
    <t>Поточний ремонт дорожнього одягу дороги по вул. Ольшанців від пр. Богоявленського до Об’їзної дороги у Корабельному районі м. Миколаєва</t>
  </si>
  <si>
    <t>пров. 1-й Шосейний до пров. Шосейний</t>
  </si>
  <si>
    <t>Поточний ремонт дорожнього одягу дороги перехрестя від пров. 1-й Шосейний до пров. Шосейний у Корабельному районі м. Миколаєва</t>
  </si>
  <si>
    <t>вул. Рибна від вул. Самойловича до міні-стадіону</t>
  </si>
  <si>
    <t>Поточний ремонт дороги по вул. Рибній від вул. Самойловича до міні-стадіону у Корабельному районі м. Миколаєва</t>
  </si>
  <si>
    <t>Поточний ремонт дороги по вул. Кобзарська від вул. Гетьмана Мазепи до проспекту Богоявленського у Корабельному районі м. Миколаєва</t>
  </si>
  <si>
    <t>ТОВ "МОНОЛИТ МК"</t>
  </si>
  <si>
    <t>ФОП Королюк М.А. (технічний нагляд)</t>
  </si>
  <si>
    <t>ФОП Стеценко О.М.</t>
  </si>
  <si>
    <t>ТОВ "Укрспецоборудование"</t>
  </si>
  <si>
    <t>ФОП Петрушков А.Є.</t>
  </si>
  <si>
    <t>ФОП Дейнеко І.В. (технічний нагляд)</t>
  </si>
  <si>
    <t>Капітальний ремонт спортивно-кінологічного майданчика по вул. Новобудівній у Корабельному районі м. Миколаєва</t>
  </si>
  <si>
    <t>Капітальний ремонт ігрових та спортивних майданчиків</t>
  </si>
  <si>
    <t>Капітальний ремонт внутрішньоквартальних проїздів по вул. Океанівська, 28</t>
  </si>
  <si>
    <t>ФОП Гурко А.М.</t>
  </si>
  <si>
    <t>Капітальний ремонт внутрішньоквартальних проїздів по вул. Попеля, 162, 170 у Корабельному районі м. Миколаєва</t>
  </si>
  <si>
    <t>Капітальний ремонт внутрішньоквартальних проїздів по пр. Богоявленському, 305, 307, вул. Новобудівний, 9</t>
  </si>
  <si>
    <t>Капітальний ремонт внутрішньоквартальних проїздів від будинку по вул. Олега Ольжича, 3-д вздовж будинку по вул. Айвазовського, 5-а та ЗОШ №1</t>
  </si>
  <si>
    <t>Капітальний ремонт внутрішньоквартальних проїзду по вул. 295 Стрілецької дивізії вздовж будинків №91-а, 91-б, 91-в</t>
  </si>
  <si>
    <t>Капітальний ремонт внутрішньоквартальних проїздів по вул. Океанівській, 18, 18/1, 18/2, 20, 20/1 і пр. Богоявленському, 317, 319</t>
  </si>
  <si>
    <t>Капітальний ремонт внутрішньоквартальних проїздів по пр. Корабелів вздовж ЗОШ №54 до ЗОШ №1</t>
  </si>
  <si>
    <t>Капітальний ремонт внутрішньоквартальних проїзду по пр. Богоявленському, 320, 324, 326</t>
  </si>
  <si>
    <t>Капітальний ремонт дорожнього одягу міжквартального проїзду по вул. Знаменській від буд. №35 до буд. №43</t>
  </si>
  <si>
    <t>пр. Богоявленський, 332</t>
  </si>
  <si>
    <t>Капітальний ремонт тротуарної частини по пр. Богоявленському від №332 до вул. Новобудівної у Корабельному районі м. Миколаєва</t>
  </si>
  <si>
    <t>ФОП Озейчук С.М.</t>
  </si>
  <si>
    <t xml:space="preserve">вул. Попеля, 162, 170 </t>
  </si>
  <si>
    <t>Капітальний ремонт тротуару по вул. Попеля, 162, 170 у Корабельному районі м. Миколаєва</t>
  </si>
  <si>
    <t>Капітальний ремонт зовнішніх ліній електроосвітлення по вул. 2-а Козацька, вул. 9-а Козацька, вул. 10-а Козацька, вул. 11-а Козацька, вул. 12-а Козацька, вул. Воїнська дорога</t>
  </si>
  <si>
    <t>вул. Приміська</t>
  </si>
  <si>
    <t>Капітальний ремонт мереж зовнішнього освітлення по вул. Приміській у Корабельному районі м. Миколаєва</t>
  </si>
  <si>
    <t xml:space="preserve">Капітальний ремонт мереж зовнішнього освітлення по вул. Айвазовського та пр. Корабелів від вул. Айвазовського до профілакторію "Знання"  у Корабельному районі м. Миколаєва </t>
  </si>
  <si>
    <t>Капітальний ремонт дороги приватного сектору по пров. Ліванова</t>
  </si>
  <si>
    <t>вул. Металургів від вул. Леваневського до вул. Львівської</t>
  </si>
  <si>
    <t>Капітальний ремонт дорожнього одягу дороги по вул. Металургів від вул. Леваневського до вул. Львівської в м. Миколаєві</t>
  </si>
  <si>
    <t xml:space="preserve">пров. Шосейний від пр. Богоявленського до пров. 1-й Шосейний </t>
  </si>
  <si>
    <t>Капітальний ремонт дорожнього покриття приватного сектору по пров. Шосейному від пр. Богоявленського до пров. 1-й Шосейний у Корабельному районі м. Миколаєва</t>
  </si>
  <si>
    <t>вул. Ударна від вул. Родинної до вул. Гагаріна</t>
  </si>
  <si>
    <t>Капітальний ремонт дорожнього одягу дороги по вулиці Ударна від вул. Родинної до вул. Гагаріна в м. Миколаєві</t>
  </si>
  <si>
    <t>ТОВ "Кайсер"</t>
  </si>
  <si>
    <t>пров. Широкий</t>
  </si>
  <si>
    <t>Капітальний ремонт дорожнього покриття по провулку Широкому в приватному секторі житлової забудови Корабельного району м. Миколаєва</t>
  </si>
  <si>
    <t xml:space="preserve">вул. Приозерна від Об'їзної дороги до буд. №178 </t>
  </si>
  <si>
    <t>Капітальний ремонт дорожнього покриття по вул. Приозерній від Об'їзної дороги до буд. №178 в приватному секторі житлової забудови Корабельного району м. Миколаєва</t>
  </si>
  <si>
    <t xml:space="preserve">вул. Приозерна від пр. Богоявленського до вул. Академіка Рильського </t>
  </si>
  <si>
    <t>Капітальний ремонт дорожнього покриття по вул. Приозерній від пр. Богоявленського до вул. Академіка Рильського в приватному секторі житлової забудови Корабельного району м. Миколаєва</t>
  </si>
  <si>
    <t>Територія Корабельного району</t>
  </si>
  <si>
    <t>Територія Корабельного району: КЖЕП-24, КП ДЄЗ "Пілот", КП ДЄЗ "Корабел", КП ДЄЗ "Океан", ДЮСОК, ОСББ по вул. Ольжича, 7а</t>
  </si>
  <si>
    <t>Господарчі товари</t>
  </si>
  <si>
    <t>20 шт</t>
  </si>
  <si>
    <t xml:space="preserve">ФОП Стрижиков </t>
  </si>
  <si>
    <t>Інформаційні таблички</t>
  </si>
  <si>
    <t>71 найменув.</t>
  </si>
  <si>
    <t>ФОП Сімонян Алік</t>
  </si>
  <si>
    <t>вул. Очаківській в районі будинку №2 Д</t>
  </si>
  <si>
    <t>«Поточний ремонт зупинки громадського транспорту по вул. Очаківській в районі будинку №2 Д в мкр. Варварівка  Центрального району м. Миколаєва»</t>
  </si>
  <si>
    <t xml:space="preserve"> вул. Очаківській в районі будинку № 62</t>
  </si>
  <si>
    <t>«Поточний ремонт зупинки громадського транспорту по вул. Очаківській в районі будинку № 62 в мкр. Варварівка  Центрального району м. Миколаєва»</t>
  </si>
  <si>
    <t xml:space="preserve"> вул. Рекордній  в районі будинку № 12</t>
  </si>
  <si>
    <t>«Поточний ремонт зупинки громадського транспорту по вул. Рекордній  в районі будинку № 12 в мкр. Варварівка  Центрального району м. Миколаєва»</t>
  </si>
  <si>
    <t>мікрорайон Матвіївка,Тернівка, Варварівка</t>
  </si>
  <si>
    <t>Планування земельного полотна</t>
  </si>
  <si>
    <t>ФОП Озейчук Сергій Миколаєвич</t>
  </si>
  <si>
    <t>відновленню асфальтового покриття прибудинкових територій та внутрішньоквартальних проїздів вул. Чкалова, 58, 60</t>
  </si>
  <si>
    <t>ФОП "Дейнеко Олена Сергіївна"</t>
  </si>
  <si>
    <t>авторський нагляд</t>
  </si>
  <si>
    <t>ФОП " Літвіненнко Аліна Олегівна"</t>
  </si>
  <si>
    <t>відновленню асфальтового покриття прибудинкових територій та внутрішньоквартальних проїздів вул. Чкалова, 62</t>
  </si>
  <si>
    <t>відновленню асфальтового покриття прибудинкових територій та внутрішньоквартальних проїздів вул. Пр.Центрральний,139</t>
  </si>
  <si>
    <t>ФОП "Ваховський Максим Олегович"</t>
  </si>
  <si>
    <t>пров. Рейдовий у  у Центральному районі м. Миколаєва</t>
  </si>
  <si>
    <t>Капітальний ремонт дороги приватного сектору по пров. Рейдовий  у Центральному районі м. Миколаєва</t>
  </si>
  <si>
    <t>ФОП Дробуш Є.В.</t>
  </si>
  <si>
    <t>ТОВ "Будівельна фірма Укрінбуд"</t>
  </si>
  <si>
    <t>ТОВ "Держдорпроект"</t>
  </si>
  <si>
    <t>по вул.Соколина від буд.2а до пров.Сонячний. від.пров.Сонячного до вул.Буревісників</t>
  </si>
  <si>
    <t xml:space="preserve">виготовлення ПКД </t>
  </si>
  <si>
    <t xml:space="preserve"> пров. Сонячний</t>
  </si>
  <si>
    <t xml:space="preserve"> вул.9 Лінія від вул.12 Повздовжня до Херсонського шосе </t>
  </si>
  <si>
    <t>м. Миколаїв. Вул. Потьомкінська. 17.  кв. 48</t>
  </si>
  <si>
    <t>Комп'ютерна система АМD Office</t>
  </si>
  <si>
    <t>ФОП Вакар В.В.</t>
  </si>
  <si>
    <t>Багатофункціональний пристрій Canon IR 2520</t>
  </si>
  <si>
    <t>ТОВ "САНТАРЕКС"</t>
  </si>
  <si>
    <t xml:space="preserve">Поточний ремонт коридору та каб.№25 в приміщенні підвалу  МТЦ СО НСП за адресою:  м.Миколаїв, вул. Морехідна,9/2 (дог.№ 34 від 02.04.18р.)   </t>
  </si>
  <si>
    <t>ТОВ "Фаворит-люкс"</t>
  </si>
  <si>
    <t>Поточний ремонт актової зали у відділенні денного перебування Заводського району міського територіального центру соціального обслуговування(надання соціальних послуг) за адресою: м.Миколаїв, Кузнецька,83 (дог.№32 від 02.04.18р.)  Технагляд за поточним ремонтом (дог№13/18 від 10.04.2018р.)</t>
  </si>
  <si>
    <t xml:space="preserve">Поточний ремонт актової зали у відділенні денного перебування Заводського району </t>
  </si>
  <si>
    <t>Технагляд  за поточним ремонтом</t>
  </si>
  <si>
    <t>КП ММР Капітальне будівництво</t>
  </si>
  <si>
    <t>Поточний ремонт приміщень  у відділеннях Центрального району МТЦ</t>
  </si>
  <si>
    <t>Поточний ремонт приміщень у відділеннях Заводського району МТЦ СО НСП за адресою:  м.Миколаїв,  вул. Кузнецька,1/3, (дог.№31   від 02.04.18р.)  Технагляд за поточним ремонтом (дог№14/18 від 10.04.2018р.)</t>
  </si>
  <si>
    <t>Поточний ремонт приміщень у відділеннях Заводського району МТЦ</t>
  </si>
  <si>
    <t>Поточний ремонт приміщення відділення Міського центру соціальної реабілітації дітей-інвалідів за адресою: Новобудівна 1/1, м. Миколаєва</t>
  </si>
  <si>
    <t>поточний ремонт</t>
  </si>
  <si>
    <t>ТОВ "АГРО МАКС ПОРТ"</t>
  </si>
  <si>
    <t>Департамент ПСЗН / вул. М.Морська, 19</t>
  </si>
  <si>
    <t>Персональний комп'ютер</t>
  </si>
  <si>
    <t>УСВіК Центрального району / вул.Декабристів, 25</t>
  </si>
  <si>
    <t>Комп'ютер  в зборі</t>
  </si>
  <si>
    <t>Багатофункціональний пристрій RICOH</t>
  </si>
  <si>
    <t>УСВіК Корабельного району / вул.Новобудівна, 1</t>
  </si>
  <si>
    <t>УСВіК Заводського району / вул.Морехідна, 9</t>
  </si>
  <si>
    <t>УСВіК Інгульського району / вул.Миколаївська, 26</t>
  </si>
  <si>
    <t>ТОВ "Сантарекс"</t>
  </si>
  <si>
    <t>ТОВ "Епіцентр К"</t>
  </si>
  <si>
    <t>БФП монохромний формату А3 KONIKA MINOLTA Bizhub 226S</t>
  </si>
  <si>
    <t>ФОП Буцно С.Г.</t>
  </si>
  <si>
    <t>Кондиціонер Sakata SIH-020SHDB/SOH-020VHDB</t>
  </si>
  <si>
    <t>ТОВ "Атмосфера-клімат"</t>
  </si>
  <si>
    <t>Кондиціонер Sakata SIH-035SHDB/SOH-035VHDB</t>
  </si>
  <si>
    <t>м. Миколаїв, вул. Херсонське шосе, 48/8</t>
  </si>
  <si>
    <t xml:space="preserve">Офісне приміщення управління державного архітектурно-будівельного контролю Миколаївської міської ради </t>
  </si>
  <si>
    <t>Поточний ремонт офісного приміщення управління державного архітектурно-будівельного контролю Миколаївської міської ради (установка металопластових виробів).</t>
  </si>
  <si>
    <t>ПАТ "Будівельна Компанія "Житлопромбуд-8"</t>
  </si>
  <si>
    <t>м. Миколаїв, вул. 1 Госпітальна, 1</t>
  </si>
  <si>
    <t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</t>
  </si>
  <si>
    <t>Реставраційні роботи, посилення конструкцій перекриття між 1-м та 2-м поверхами. Оздоблювальні роботи. Завершення початих у 2017 році робіт.</t>
  </si>
  <si>
    <t>ТОВ "Ді Кор-Буд"</t>
  </si>
  <si>
    <t xml:space="preserve">м. Миколаїв, вул.Сергія Цвєтка, 17 </t>
  </si>
  <si>
    <t>Реконструкція Дитячої школи мистецтва №1 (добудова концертної зали) по вул.Сергія Цвєтка, 17 в м.Миколаєві, в т.ч. проектно-вишукувальні роботи та експертиза</t>
  </si>
  <si>
    <t xml:space="preserve">м.Миколаїв, п. Корабелів, 12 </t>
  </si>
  <si>
    <t>Капітальний ремонт у бібліотеці-філії №8 ЦМБ для дітей ім.Ш.Кобера і В.Хоменко за адресою: п. Корабелів, 12 у м.Миколаєві, в т.ч. виготовлення проектно-кошторисної документації та експертиза</t>
  </si>
  <si>
    <t>заміна вітражів, вхідних дверей, ремонт фасаду, ганку, пандусу</t>
  </si>
  <si>
    <t>м.Миколаїв, вул. Силікатна, 174</t>
  </si>
  <si>
    <t>Капітальний ремонт бібліотеки-філіалу № 21  ЦМБ  ім. М.Л. Кропивницького Центральної бібліотечної системи для дорослих, в т.ч. виготовлення проектно-кошторисної документації та експертиза</t>
  </si>
  <si>
    <t>м. Миколаїв, пр.Богоявленський, 328</t>
  </si>
  <si>
    <t xml:space="preserve">Капітальний ремонт малого залу  "Миколаївського міського палацу культури "Корабельний" за адресою: м.Миколаїв, пр.Богоявленський, 328" в т.ч. проектно-вишукувальні роботи та експертиза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</si>
  <si>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малої зали після усунення аварійного стану даху. (оздоблення стін, ремонт підлоги, ремонт сцени, заміна вікон, електромонтажні роботи) </t>
  </si>
  <si>
    <t xml:space="preserve">Капітальний ремонт теплотраси Миколаївського міського палацу культури "Корабельний" , в т.ч.проектно-вишукувальні роботи та експертиза </t>
  </si>
  <si>
    <t>витрати згідно судового провадження</t>
  </si>
  <si>
    <t>згідно рішення суду по справі № 915/263/18 від 05.06.18</t>
  </si>
  <si>
    <t>пр.Миру, 2а</t>
  </si>
  <si>
    <t>захисна споруда</t>
  </si>
  <si>
    <t>встановлення насосу, монтаж світильників для люмінесцентних ламп, становление вимикачів, встановлення змішувачів, регулювання змивних бачків з ремонтом, очищення вручну внутрішніх поверхонь стін від вапняної фарби, антисептування стін, грунтування стін та стелі, вапняне фарбування раніше пофарбованих поверхонь усередині будівлі, прочищення вентиляційних коробів</t>
  </si>
  <si>
    <t>ТОВ «ГЕРК»</t>
  </si>
  <si>
    <t>вул. Адміральська,14</t>
  </si>
  <si>
    <t>адміністративна будівля</t>
  </si>
  <si>
    <t>заміна вхідних дверей</t>
  </si>
  <si>
    <t>СПД Гончаров М.І.</t>
  </si>
  <si>
    <t xml:space="preserve"> Склади матеріального резерву</t>
  </si>
  <si>
    <t>Капітальний ремонт покрівлі</t>
  </si>
  <si>
    <t>управління
  капітального будівництва</t>
  </si>
  <si>
    <t>ТОВ "ИСКОБАР"</t>
  </si>
  <si>
    <t>вул. Ген. Свиридова, 38</t>
  </si>
  <si>
    <t>вул. Чкалова, 80</t>
  </si>
  <si>
    <t>м. Миколаїв вул. Урицького, 2</t>
  </si>
  <si>
    <t>ТОВ "Ласкардо"</t>
  </si>
  <si>
    <t>вул. Айвазовського, 8</t>
  </si>
  <si>
    <t>ФОП Круліковський К.Я.</t>
  </si>
  <si>
    <t>вул. Курортна, 2А</t>
  </si>
  <si>
    <t>м. Миколаїв, вул.1-й Екіпажна, 2</t>
  </si>
  <si>
    <t>вул. Дачна, 2</t>
  </si>
  <si>
    <t>вул. Космонавтів, 70</t>
  </si>
  <si>
    <t>вул. Чорноморська, 1</t>
  </si>
  <si>
    <t>вул. Передова, 11А</t>
  </si>
  <si>
    <t>вул. Потьомкінська, 147А</t>
  </si>
  <si>
    <t>вул. Олійника, 36</t>
  </si>
  <si>
    <t>Капітальний ремонт будівлі ЗОШ № 32</t>
  </si>
  <si>
    <t>Капітальний ремонт спортивного майданчику ЗОШ № 53</t>
  </si>
  <si>
    <t>Капітальний ремонт будівлі ЗОШ № 59</t>
  </si>
  <si>
    <t>вул.М.Морська, 78 у м. Миколаєві</t>
  </si>
  <si>
    <t>Нове будівництво котельні ЗОШ №4 по вул.М.Морська, 78 у м. Миколаєві, в т.ч. проектно-вишукувальні роботи та експертиза</t>
  </si>
  <si>
    <t>нове будівництво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</si>
  <si>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</si>
  <si>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Нове будівництво (коригування ПКД)</t>
  </si>
  <si>
    <t>ТОВ "Миколаїв-Проект"</t>
  </si>
  <si>
    <t>Нове будівництво (розробка ПКД)</t>
  </si>
  <si>
    <t>ТОВ "ЕСГ-України"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</si>
  <si>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</si>
  <si>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Реконструкція топкової (із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м.Миколаїв, вул.Шевченка, 19-А, у т.ч. проектно-вишукувальні роботи та експертиза</t>
  </si>
  <si>
    <t>Нове будівництво  велодоріжки по пр. Богоявленському  від Широкобальського шляхопроводу до вул. Гагаріна в м. Миколаєві, в т.ч. проектно-вишукувальні роботи та експертиза</t>
  </si>
  <si>
    <t>м. Миколаїв, вул. Рюміна,5</t>
  </si>
  <si>
    <t>Поточний ремонт адміністративно-побітової будівлі міської дитячої лікарні №2</t>
  </si>
  <si>
    <t xml:space="preserve">Поточний ремонт </t>
  </si>
  <si>
    <t>ФОП Васильченко Р.І.</t>
  </si>
  <si>
    <t>м. Миколаїв, вул. Ад,Макарова,1</t>
  </si>
  <si>
    <t>Поточний ремонт кабінету міської лікарні №4</t>
  </si>
  <si>
    <t>ТОВ "Надежда-ТВ"</t>
  </si>
  <si>
    <t>Поточний ремонт приміщень міської лікарні №3 з заміною вікон та дверей на металопластикові</t>
  </si>
  <si>
    <t xml:space="preserve">Поточний ремонт системи автоматичної пожежної сигналізації в основному корпусі пологового будинку №1 </t>
  </si>
  <si>
    <t xml:space="preserve">Поточний ремонт та виготовлення ПКД </t>
  </si>
  <si>
    <t xml:space="preserve">м. Миколаїв, вул. М.Морська,7 </t>
  </si>
  <si>
    <t xml:space="preserve">Виготовлення ПКД по поточному ремонту системи автоматичної пожежної сигналізації в жіночій консультації пологового будинку №1 </t>
  </si>
  <si>
    <t>м. Миколаїв, вул. Київська,3</t>
  </si>
  <si>
    <t>м. Миколаїв, вул. Садова,30</t>
  </si>
  <si>
    <t>Поточний ремонт системи опалення міської дитячої поліклініки №4</t>
  </si>
  <si>
    <t>ДП "Миколаївхолод"</t>
  </si>
  <si>
    <t>Поточний ремонт системи протипожежної сигналізації та обробка дерев'яних конструкцій  міської дитячої поліклініки №4</t>
  </si>
  <si>
    <t>ПП "Протипожежних робіт Добровільного пожежного товариства України"</t>
  </si>
  <si>
    <t>м. Миколаїв, вул. Чкалова,93</t>
  </si>
  <si>
    <t>м. Миколаїв, вул. Шосейна, 58</t>
  </si>
  <si>
    <t>ФОП Круліковський Костянтин Ярославович</t>
  </si>
  <si>
    <t>м. Миколаїв, вул. Дачна,5</t>
  </si>
  <si>
    <t>ФОП Руденко Аліна Артурівна</t>
  </si>
  <si>
    <t>м. Миколаїв, пров. 1 Шосейний, 1</t>
  </si>
  <si>
    <t xml:space="preserve">Капітальний ремонт сімейної амбулаторії КЗ ММР «ЦПМСД №1» </t>
  </si>
  <si>
    <t>Будівельні роботи, виготовлення проекту, авторський та технічний нагляд</t>
  </si>
  <si>
    <t>ТОВ "МОНАРХ СТРОЙ"; ТОВ "Ласкардо"; ФОП Щербаченя О.В.</t>
  </si>
  <si>
    <t>Реконструкція; коригування проекту</t>
  </si>
  <si>
    <t>ТОВ "Н.Проет-Тайм"; ТОВ "Антарес-Буд"</t>
  </si>
  <si>
    <t>Стійка реєстратури</t>
  </si>
  <si>
    <t>ФОП Панов В.В.</t>
  </si>
  <si>
    <t>Холодильник</t>
  </si>
  <si>
    <t>ФОП Стоянов А.Л.</t>
  </si>
  <si>
    <t>Стерилізатор повітряний</t>
  </si>
  <si>
    <t>ФОП Усов О.О.</t>
  </si>
  <si>
    <t>Фотометр</t>
  </si>
  <si>
    <t>ФОП Бездітко П.О.</t>
  </si>
  <si>
    <t>Спірометр</t>
  </si>
  <si>
    <t>ФОП Пасічник В.А.</t>
  </si>
  <si>
    <t>Електрокардіограф</t>
  </si>
  <si>
    <t>ТОВ "ЗДРАВО"</t>
  </si>
  <si>
    <t>Індикатори глазного тиску</t>
  </si>
  <si>
    <t>Телевізор</t>
  </si>
  <si>
    <t>ТОВ "Комфі Трейд"</t>
  </si>
  <si>
    <t>Кондиціонер</t>
  </si>
  <si>
    <t>Прибиральна система</t>
  </si>
  <si>
    <t>ТОВ ЕКОМЕД</t>
  </si>
  <si>
    <t>Реконструкція з термосанацією</t>
  </si>
  <si>
    <t xml:space="preserve"> м. Миколаїв, пр. Богоявленський, 297.</t>
  </si>
  <si>
    <t>дошкільний навчальний заклад № 106 за адресою: м. Миколаїв, пр. Богоявленський, 297.</t>
  </si>
  <si>
    <t>м. Миколаїв, вул. Радісна, 4.</t>
  </si>
  <si>
    <t>дошкільний навчальний заклад № 123 за адресою: м. Миколаїв, вул. Радісна, 4.</t>
  </si>
  <si>
    <t>м. Миколаїв, вул. Привільна, 57.</t>
  </si>
  <si>
    <t>дошкільний навчальний заклад № 87 за адресою: м. Миколаїв, вул. Привільна, 57.</t>
  </si>
  <si>
    <t xml:space="preserve"> м. Миколаїв, вул. Квітнева, 4. </t>
  </si>
  <si>
    <t xml:space="preserve">дошкільний навчальний заклад № 66 за адресою: м. Миколаїв, вул. Квітнева, 4. </t>
  </si>
  <si>
    <t xml:space="preserve"> м. Миколаїв, пров. Парусний, 7-Б.</t>
  </si>
  <si>
    <t>дошкільний навчальний заклад № 52 за адресою: м. Миколаїв, пров. Парусний, 7-Б.</t>
  </si>
  <si>
    <t xml:space="preserve"> м. Миколаїв, вул. Чорноморська, 1-а. </t>
  </si>
  <si>
    <t xml:space="preserve">перший корпус Миколаївської загальноосвітньої школи І-ІІІ ступенів №60 за адресою: м. Миколаїв, вул. Чорноморська, 1-а. </t>
  </si>
  <si>
    <t>Експертний звіт від 06.11.2017 №15-0580-17
ТОВ "ФАСАД-ЦЕНТР"
ФОП Мовенко С.Н.
ТОВ "ІНПРОЕКТБУД"</t>
  </si>
  <si>
    <t xml:space="preserve">м. Миколаїв, вул. Чкалова, 114. </t>
  </si>
  <si>
    <t xml:space="preserve">загальноосвітня школа І-ІІІ ступенів №3 за адресою: м. Миколаїв, вул. Чкалова, 114. </t>
  </si>
  <si>
    <t>м. Миколаїв, вул. Вільна (Свободна), 38 .</t>
  </si>
  <si>
    <t>загальноосвітня школа І-ІІІ ступенів № 14 за адресою: м. Миколаїв, вул. Вільна (Свободна), 38 .</t>
  </si>
  <si>
    <t xml:space="preserve"> м. Миколаїв, пр.Г. Сталінграду (пр. Героїв України), 85-А .</t>
  </si>
  <si>
    <t>дошкільний навчальний заклад № 141 за адресою: м. Миколаїв, пр.Г. Сталінграду (пр. Героїв України), 85-А .</t>
  </si>
  <si>
    <t>м. Миколаїв, вул. Океанівська, 43.</t>
  </si>
  <si>
    <t>дошкільний навчальний заклад № 103 за адресою: м. Миколаїв, вул. Океанівська, 43.</t>
  </si>
  <si>
    <t>м. Миколаїв, вул. Океанівська, 42.</t>
  </si>
  <si>
    <t>дошкільний навчальний заклад № 144 за адресою: м. Миколаїв, вул. Океанівська, 42.</t>
  </si>
  <si>
    <t>м. Миколаїв,  вул. Крилова, 42.</t>
  </si>
  <si>
    <t>загальноосвітня школа І-ІІІ ступенів № 52 за адресою: м. Миколаїв,  вул. Крилова, 42.</t>
  </si>
  <si>
    <t xml:space="preserve"> м. Миколаїв,  вул. Передова, 11-А.</t>
  </si>
  <si>
    <t>загальноосвітня школа  І-ІІІ ступенів № 19 за адресою: м. Миколаїв,  вул. Передова, 11-А.</t>
  </si>
  <si>
    <t>м. Миколаїв, вул. Космонавтів, 70.</t>
  </si>
  <si>
    <t>загальноосвітня школа І-ІІІ ступенів № 20 за адресою: м. Миколаїв, вул. Космонавтів, 70.</t>
  </si>
  <si>
    <t>м. Миколаїв, вул. Горького (вул. Христо Ботєва), 41.</t>
  </si>
  <si>
    <t>загальноосвітня школаІ-ІІІ ступенів № 16 за адресою: м. Миколаїв, вул. Горького (вул. Христо Ботєва), 41.</t>
  </si>
  <si>
    <t xml:space="preserve"> м. Миколаїв, вул. Гарнізонна, 10.</t>
  </si>
  <si>
    <t>загальноосвітня школа І-ІІІ ступенів № 23 за адресою: м. Миколаїв, вул. Гарнізонна, 10.</t>
  </si>
  <si>
    <t>м. Миколаїв, вул. Знаменська, 2/6.</t>
  </si>
  <si>
    <t>загальноосвітня школа  І-ІІІ ступенів № 44 за адресою: м. Миколаїв, вул. Знаменська, 2/6.</t>
  </si>
  <si>
    <t>м. Миколаїв, вул. Надпрудна, 15.</t>
  </si>
  <si>
    <t>дитячий будинок сімейного типу за адресою: м. Миколаїв, вул. Надпрудна, 15.</t>
  </si>
  <si>
    <t>м. Миколаїв, вул. Гетьмана Сагайдачного (Ватутіна),124.</t>
  </si>
  <si>
    <t>загальноосвітня школа  І-ІІІ ступенів № 29 за адресою: м. Миколаїв, вул. Гетьмана Сагайдачного (Ватутіна),124.</t>
  </si>
  <si>
    <t>Експертний звіт від 31.01.2018 №124/17-М</t>
  </si>
  <si>
    <t xml:space="preserve"> м. Миколаїв, вул. Генерала Попеля,164.</t>
  </si>
  <si>
    <t>загальноосвітня школа  І-ІІІ ступенів № 48 за адресою: м. Миколаїв, вул. Генерала Попеля,164.</t>
  </si>
  <si>
    <t xml:space="preserve"> м. Миколаїв, вул. Колодязна, 9.</t>
  </si>
  <si>
    <t>дошкільний навчальний заклад № 29 за адресою: м. Миколаїв, вул. Колодязна, 9.</t>
  </si>
  <si>
    <t>м. Миколаїв, вул. Чкалова, 80.</t>
  </si>
  <si>
    <t>дошкільний навчальний заклад № 148 за адресою: м. Миколаїв, вул. Чкалова, 80.</t>
  </si>
  <si>
    <t xml:space="preserve"> м. Миколаїв, вул. Колодязна, 41.</t>
  </si>
  <si>
    <t>дошкільний навчальний заклад № 5 за адресою: м. Миколаїв, вул. Колодязна, 41.</t>
  </si>
  <si>
    <t>м. Миколаїв, вул. Лазурна,46.</t>
  </si>
  <si>
    <t>загальноосвітня школа  І-ІІІ ступенів № 57 за адресою: м. Миколаїв, вул. Лазурна,46.</t>
  </si>
  <si>
    <t>м. Миколаїв, вул. Космонавтів, 138-А.</t>
  </si>
  <si>
    <t>загальноосвітня школа  І-ІІІ ступенів № 56 за адресою: м. Миколаїв, вул. Космонавтів, 138-А.</t>
  </si>
  <si>
    <t>м. Миколаїв, вул. Оберегова (Гайдара), 1.</t>
  </si>
  <si>
    <t>загальноосвітня школа  І-ІІІ ступенів № 32 за адресою: м. Миколаїв, вул. Оберегова (Гайдара), 1.</t>
  </si>
  <si>
    <t>м. Миколаїв, вул. Потьомкінська, 154.</t>
  </si>
  <si>
    <t>загальноосвітня школа  І-ІІІ ступенів № 53 за адресою: м. Миколаїв, вул. Потьомкінська, 154.</t>
  </si>
  <si>
    <t xml:space="preserve"> м. Миколаїв, вул. Лазурна, 48.</t>
  </si>
  <si>
    <t>гімназія № 4 за адресою: м. Миколаїв, вул. Лазурна, 48.</t>
  </si>
  <si>
    <t>м. Миколаїв, вул. Мала Морська, 78.</t>
  </si>
  <si>
    <t>загальноосвітня школа  І-ІІІ ступенів № 4 за адресою: м. Миколаїв, вул. Мала Морська, 78.</t>
  </si>
  <si>
    <t>м. Миколаїв, вул. 4 Поздовжня, 58.</t>
  </si>
  <si>
    <t>загальноосвітня школа  І-ІІІ ступенів № 45 за адресою: м. Миколаїв, вул. 4 Поздовжня, 58.</t>
  </si>
  <si>
    <t>Капітальний ремонт в частині заміни вікон та вхідних дверей в під’їздах будинків</t>
  </si>
  <si>
    <t>м. Миколаїв, вул. Космонавтів, 130 А</t>
  </si>
  <si>
    <t>вул. Космонавтів, 130 А</t>
  </si>
  <si>
    <t>ФОП Канівченко В.Г.,ТОВ Голден-Буд</t>
  </si>
  <si>
    <t>м. Миколаїв, вул. Електронна, 56</t>
  </si>
  <si>
    <t>вул. Електронна, 56</t>
  </si>
  <si>
    <t>ФОП Канівченко В.Г.</t>
  </si>
  <si>
    <t>м. Миколаїв, вул. Електронна, 68</t>
  </si>
  <si>
    <t>вул. Електронна, 68</t>
  </si>
  <si>
    <t xml:space="preserve">м. Миколаїв, вул. Електронна, 70 </t>
  </si>
  <si>
    <t>вул. Електронна, 70</t>
  </si>
  <si>
    <t xml:space="preserve">м. Миколаїв, вул. Космонавтів, 140 Б </t>
  </si>
  <si>
    <t>вул. Космонавтів, 140 Б</t>
  </si>
  <si>
    <t>ФОП Канівченко В.Г., ТОВ Голден-Буд</t>
  </si>
  <si>
    <t>м. Миколаїв, вул. Космонавтів, 140</t>
  </si>
  <si>
    <t>вул. Космонавтів, 140</t>
  </si>
  <si>
    <t>ФОП Канівченко В.Г.,ФОП Ястреб Г.А.</t>
  </si>
  <si>
    <t>м. Миколаїв, вул. Космонавтів, 140 А</t>
  </si>
  <si>
    <t>вул. Космонавтів, 140 А</t>
  </si>
  <si>
    <t>м. Миколаїв, вул. Космонавтів, 140 В</t>
  </si>
  <si>
    <t>вул. Космонавтів, 140 В</t>
  </si>
  <si>
    <t>м. Миколаїв, пр. Миру, 23 А</t>
  </si>
  <si>
    <t>пр. Миру, 23 А</t>
  </si>
  <si>
    <t>м. Миколаїв, пр. Миру, 23 Б</t>
  </si>
  <si>
    <t>пр. Миру, 23 Б</t>
  </si>
  <si>
    <t>м. Миколаїв, вул. Миколаївська, 40</t>
  </si>
  <si>
    <t>вул. Миколаївська, 40</t>
  </si>
  <si>
    <t>м. Миколаїв, вул. Театральна, 47 А</t>
  </si>
  <si>
    <t>вул. Театральна, 47 А</t>
  </si>
  <si>
    <t>м. Миколаїв, вул. Погранична, 232</t>
  </si>
  <si>
    <t>вул. Погранична, 232</t>
  </si>
  <si>
    <t xml:space="preserve">м. Миколаїв, </t>
  </si>
  <si>
    <t>вул. 295-ї Стрілецької Дивізії, 75-а</t>
  </si>
  <si>
    <t>м. Миколаїв, вул. 295-ї Стрілецької Дивізії, 75-а</t>
  </si>
  <si>
    <t>вул. Космонавтів, 104</t>
  </si>
  <si>
    <t>м. Миколаїв, вул. Вінграновського, 56</t>
  </si>
  <si>
    <t>вул. Вінграновського, 56</t>
  </si>
  <si>
    <t>м. Миколаїв, пр. Миру, 54</t>
  </si>
  <si>
    <t>пр. Миру, 54</t>
  </si>
  <si>
    <t>пр. Миру, 56</t>
  </si>
  <si>
    <t>м. Миколаїв, пр. Миру, 56</t>
  </si>
  <si>
    <t>пр. Миру, 58</t>
  </si>
  <si>
    <t>м. Миколаїв, пр. Миру, 44</t>
  </si>
  <si>
    <t>пр. Миру, 44</t>
  </si>
  <si>
    <t>м. Миколаїв, вул. Театральна,51</t>
  </si>
  <si>
    <t>вул. Театральна,51</t>
  </si>
  <si>
    <t>м. Миколаїв, вул. 12 Поздовжня,47</t>
  </si>
  <si>
    <t>вул. 12 Поздовжня,47</t>
  </si>
  <si>
    <t>м. Миколаїв, вул. Космонавтів, 146 А</t>
  </si>
  <si>
    <t>вул. Космонавтів, 146 А</t>
  </si>
  <si>
    <t>м. Миколаїв, вул. Космонавтів, 146 В</t>
  </si>
  <si>
    <t>вул. Космонавтів, 146 В</t>
  </si>
  <si>
    <t>м. Миколаїв, вул. Космонавтів, 146 Б</t>
  </si>
  <si>
    <t>вул. Космонавтів, 146 Б</t>
  </si>
  <si>
    <t>м. Миколаїв, вул. Нагірна, 11</t>
  </si>
  <si>
    <t>вул. Нагірна, 11</t>
  </si>
  <si>
    <t>м. Миколаїв, пр. Миру, 60</t>
  </si>
  <si>
    <t>пр. Миру, 60</t>
  </si>
  <si>
    <t>м. Миколаїв, пр. Миру, 62</t>
  </si>
  <si>
    <t>пр. Миру, 62</t>
  </si>
  <si>
    <t>м. Миколаїв, вул. Космонавтів, 74</t>
  </si>
  <si>
    <t>вул. Космонавтів, 74</t>
  </si>
  <si>
    <t>м. Миколаїв, вул. Космонавтів, 74-а</t>
  </si>
  <si>
    <t>вул. Космонавтів, 74-а</t>
  </si>
  <si>
    <t>м. Миколаїв, вул. Новозаводська, 10</t>
  </si>
  <si>
    <t>вул. Новозаводська, 10</t>
  </si>
  <si>
    <t>м. Миколаїв, вул. Олійника, 30</t>
  </si>
  <si>
    <t>вул. Олійника, 30</t>
  </si>
  <si>
    <t>м. Миколаїв, вул. Олійника, 32</t>
  </si>
  <si>
    <t>вул. Олійника, 32</t>
  </si>
  <si>
    <t>м. Миколаїв, пр. Богоявленський, 35</t>
  </si>
  <si>
    <t>пр. Богоявленський, 35</t>
  </si>
  <si>
    <t>м. Миколаїв, вул. Космонавтів, 84</t>
  </si>
  <si>
    <t>вул. Космонавтів, 84</t>
  </si>
  <si>
    <t>м. Миколаїв, вул. Космонавтів, 86</t>
  </si>
  <si>
    <t>вул. Космонавтів, 86</t>
  </si>
  <si>
    <t xml:space="preserve">м. Миколаїв, вул. Космонавтів, 57 </t>
  </si>
  <si>
    <t xml:space="preserve">вул. Космонавтів, 57 </t>
  </si>
  <si>
    <t>м. Миколаїв, вул. В.Чорновола, 7</t>
  </si>
  <si>
    <t>вул. В.Чорновола, 7</t>
  </si>
  <si>
    <t>м. Миколаїв, вул. Вокзальна, 59</t>
  </si>
  <si>
    <t>вул. Вокзальна, 59</t>
  </si>
  <si>
    <t>м. Миколаїв, вул. Вокзальна, 61</t>
  </si>
  <si>
    <t>вул. Вокзальна, 61</t>
  </si>
  <si>
    <t>м. Миколаїв, вул. Райдужна, 55</t>
  </si>
  <si>
    <t>вул. Райдужна, 55</t>
  </si>
  <si>
    <t>м. Миколаїв, вул. Знаменська, 39</t>
  </si>
  <si>
    <t>вул. Знаменська, 39</t>
  </si>
  <si>
    <t>м. Миколаїв, вул. Знаменська, 51</t>
  </si>
  <si>
    <t>вул. Знаменська, 51</t>
  </si>
  <si>
    <t>м. Миколаїв, провул. Полярний, 2 В</t>
  </si>
  <si>
    <t>провул. Полярний, 2 В</t>
  </si>
  <si>
    <t>м. Миколаїв, пр. Корабелів, 8</t>
  </si>
  <si>
    <t>пр. Корабелів, 8</t>
  </si>
  <si>
    <t>м. Миколаїв, пр. Корабелів 6</t>
  </si>
  <si>
    <t>пр. Корабелів 6</t>
  </si>
  <si>
    <t>м. Миколаїв, пр. Корабелів, 4</t>
  </si>
  <si>
    <t>пр. Корабелів, 4</t>
  </si>
  <si>
    <t>м. Миколаїв, вул. Металургів,36-2</t>
  </si>
  <si>
    <t>вул. Металургів,36-2</t>
  </si>
  <si>
    <t>м. Миколаїв, вул. Металургів, 34</t>
  </si>
  <si>
    <t>вул. Металургів, 34</t>
  </si>
  <si>
    <t>м. Миколаїв, вул. Металургів, 32</t>
  </si>
  <si>
    <t>вул. Металургів, 32</t>
  </si>
  <si>
    <t>м. Миколаїв, вул. Молодогвардійська, 28 А</t>
  </si>
  <si>
    <t>вул. Молодогвардійська, 28 А</t>
  </si>
  <si>
    <t>м. Миколаїв, вул. Лазурна,6</t>
  </si>
  <si>
    <t>вул. Лазурна,6</t>
  </si>
  <si>
    <t>ФОП Канівченко В.Г.
ФОП Ястреб Г.А.</t>
  </si>
  <si>
    <t>м. Миколаїв, вул. Лазурна, 10 В</t>
  </si>
  <si>
    <t>вул. Лазурна, 10 В</t>
  </si>
  <si>
    <t>м. Миколаїв, вул. Крилова, 38</t>
  </si>
  <si>
    <t>вул. Крилова, 38</t>
  </si>
  <si>
    <t>м. Миколаїв, вул. Крилова, 48</t>
  </si>
  <si>
    <t>вул. Крилова, 48</t>
  </si>
  <si>
    <t>м. Миколаїв, вул. Крилова, 50 А</t>
  </si>
  <si>
    <t>вул. Крилова, 50 А</t>
  </si>
  <si>
    <t>м. Миколаїв, вул. Крилова, 52</t>
  </si>
  <si>
    <t>вул. Крилова, 52</t>
  </si>
  <si>
    <t>м. Миколаїв, вул. Озерна, 19 Б</t>
  </si>
  <si>
    <t>вул. Озерна, 19 Б</t>
  </si>
  <si>
    <t>м. Миколаїв, вул. Озерна, 19 В</t>
  </si>
  <si>
    <t>вул. Озерна, 19 В</t>
  </si>
  <si>
    <t>м. Миколаїв, вул. Київська, 4</t>
  </si>
  <si>
    <t>вул. Київська, 4</t>
  </si>
  <si>
    <t>м. Миколаїв, вул. Генерала Карпенка, 2/1</t>
  </si>
  <si>
    <t>вул. Генерала Карпенка, 2/1</t>
  </si>
  <si>
    <t>м. Миколаїв, вул. Курортна, 5</t>
  </si>
  <si>
    <t>вул. Курортна, 5</t>
  </si>
  <si>
    <t>м. Миколаїв, вул. Абрикосова, 5</t>
  </si>
  <si>
    <t>вул. Абрикосова, 5</t>
  </si>
  <si>
    <t>Капітальний ремонт в частині заміни вікон та вхідних дверей</t>
  </si>
  <si>
    <t>м. Миколаїв, вул. Крилова 12/6</t>
  </si>
  <si>
    <t>загальноосвітня школа І-ІІІ ст. № 17, вул. Крилова, 12/6, м. Миколаїв</t>
  </si>
  <si>
    <t>Капітальний ремонт з енергомодернізації загальноосвітня школа І-ІІІ ст. № 24 за адресою м. Миколаїв, вул. Лісова,1</t>
  </si>
  <si>
    <t>м. Миколаїв, вул. Лісова,1</t>
  </si>
  <si>
    <t>"Громадський бюджет"</t>
  </si>
  <si>
    <t xml:space="preserve">Капітальний ремонт з енергомодернізації </t>
  </si>
  <si>
    <t>ФОП Біла Т.О.</t>
  </si>
  <si>
    <t>"Теплий Миколаїв"</t>
  </si>
  <si>
    <t>ФОП Ігнатьєва Ю.О.
ФОП Біла Т.О.</t>
  </si>
  <si>
    <t>Капітальний ремонт вуличного освітлення</t>
  </si>
  <si>
    <t>м. Миколаїв, пр. Корабелів</t>
  </si>
  <si>
    <t>пр.Корабелів</t>
  </si>
  <si>
    <t>Капітальний ремонт з термомодернізацією</t>
  </si>
  <si>
    <t>м. Миколаїв, вул. Електронна,73</t>
  </si>
  <si>
    <t>загальноосвітня школа І-ІІІ ст. №42, вул. Електронна,73, м. Миколаїв</t>
  </si>
  <si>
    <t xml:space="preserve"> м. Миколаїв, вул. Айвазовського , 8</t>
  </si>
  <si>
    <t>загальноосвітня школа І-ІІІ ст. №1 О.Ольжича, вул. Айвазовського , 8, м. Миколаїв</t>
  </si>
  <si>
    <t>м. Миколаїв,  вул. Космнавтів, 128 А</t>
  </si>
  <si>
    <t>дитячий будинок творчості дітей та юнацтва, вул. Космнавтів, 128 А</t>
  </si>
  <si>
    <t xml:space="preserve">Капітальний ремонт системи опалення, вентиляції та кондиціонування </t>
  </si>
  <si>
    <t>Комп'ютер BUSINESS Intel Pentium/4Gb/120Gb/22'TFT</t>
  </si>
  <si>
    <t>ФОП Зубаєв Олександр Михайлович</t>
  </si>
  <si>
    <t>Кондиціонер Fujico ACF-09AH</t>
  </si>
  <si>
    <t>ФОП Таран Сергій Миколайович</t>
  </si>
  <si>
    <t>Кондиціонер Olmo OSH-14LD7W</t>
  </si>
  <si>
    <t>м. Миколаїв,  пр. Богоявленський, 39-А</t>
  </si>
  <si>
    <t>концерт-хол "Юність", пр. Богоявленський, 39-А</t>
  </si>
  <si>
    <t>ФОП Ігнатьєва Ю.О.</t>
  </si>
  <si>
    <t>вул. Лазурна, 44</t>
  </si>
  <si>
    <t>вул.Адміральська ,20</t>
  </si>
  <si>
    <t>ФОП Зубарєв О.М.</t>
  </si>
  <si>
    <t>БФП</t>
  </si>
  <si>
    <t>Струменевий принтер</t>
  </si>
  <si>
    <t>ТОВ "Металбудсервіс"</t>
  </si>
  <si>
    <t>вул. Адміральська, 20</t>
  </si>
  <si>
    <t>диван</t>
  </si>
  <si>
    <t>ФОП Майорович</t>
  </si>
  <si>
    <t>54038
м. Миколаїв
вул.Крилова, 42</t>
  </si>
  <si>
    <t>поточний ремонт системи опалення АСИКО</t>
  </si>
  <si>
    <t>54039
м. Миколаїв, вул. 1-ша Екіпажна, 2</t>
  </si>
  <si>
    <t>54034
м. Миколаїв,
вул. 9 Поздовжня, 10</t>
  </si>
  <si>
    <t>54003 м. Миколаїв пр. Центральний,166</t>
  </si>
  <si>
    <t xml:space="preserve"> поточний ремонт будівлі Миколаївського міського будинку учителя в м.Миколаєва </t>
  </si>
  <si>
    <t>54001 м.Миколаїв вул. Інгульський узвіз, 2</t>
  </si>
  <si>
    <t>Клую юних моряків</t>
  </si>
  <si>
    <t xml:space="preserve">поточний ремонт електроопалювального котла ВЕК-60  Клубу юних моряків в м.Миколаєва </t>
  </si>
  <si>
    <t>54056 м.Миколаїв вул. Театральна, 51-А</t>
  </si>
  <si>
    <t>Дошкільний навчальний заклад № 37  "Казка" м.Миколаєва</t>
  </si>
  <si>
    <t>поточний ремонт системи каналізації ДНЗ № 37 в м.Миколаєві</t>
  </si>
  <si>
    <t>54034 м.Миколаїв пр. Миру, 13-А</t>
  </si>
  <si>
    <t>Дошкільний навчальний заклад № 47  "Барвинок" м.Миколаєва</t>
  </si>
  <si>
    <t>поточний ремонт двору ДНЗ № 47 в м.Миколаєві</t>
  </si>
  <si>
    <t>54028 м.Миколаїв вул. 3 Лінія, 17-А</t>
  </si>
  <si>
    <t>Дошкільний навчальний заклад № 75  "Волошка" м.Миколаєва</t>
  </si>
  <si>
    <t>поточний ремонт приміщень ДНЗ № 75 в м.Миколаєві</t>
  </si>
  <si>
    <t>54034 м.Миколаїв пр.Богояваленський, 20-А</t>
  </si>
  <si>
    <t>Дошкільний навчальний заклад № 82  "Лебідь"  м.Миколаєва</t>
  </si>
  <si>
    <t>поточний ремонт системи електропостачання ДНЗ № 82 в м.Миколаєві</t>
  </si>
  <si>
    <t>54036 м.Миколаїв  вул. Гастело, 14-А</t>
  </si>
  <si>
    <t>Дошкільний навчальний заклад № 92  "Світлячок"  м.Миколаєва</t>
  </si>
  <si>
    <t>поточний ремонт системи електропостачання ДНЗ № 92 в м.Миколаєві</t>
  </si>
  <si>
    <t>54052 м. Миколаїв пр-т Корабелів, 22</t>
  </si>
  <si>
    <t>Дошкільний навчальний заклад № 101  "Дружба"  м.Миколаєва</t>
  </si>
  <si>
    <t>поточний ремонт системи водопостачання ДНЗ № 101 в м.Миколаєві</t>
  </si>
  <si>
    <t>54050 м. Миколаїв вул. Глинки, 7 А</t>
  </si>
  <si>
    <t>Дошкільний навчальний заклад № 140  "Малятко"  м.Миколаєва</t>
  </si>
  <si>
    <t>поточний ремонт приміщень ДНЗ № 140 в м.Миколаєві</t>
  </si>
  <si>
    <t>54025 м.Миколаїв пр.Героїв України, 85-А</t>
  </si>
  <si>
    <t>Дошкільний навчальний заклад № 141  "Зірочка"  м.Миколаєва</t>
  </si>
  <si>
    <t>поточний ремонт приміщень ДНЗ № 141 в м.Миколаєві</t>
  </si>
  <si>
    <t>54058 м. Миколаїв вул. Озерна, 5 В</t>
  </si>
  <si>
    <t>Дошкільний навчальний заклад № 143  "Чайка"  м.Миколаєва</t>
  </si>
  <si>
    <t>поточний ремонт системи опалення ДНЗ № 143 в м.Миколаєві</t>
  </si>
  <si>
    <t>54017
м. Миколаїв
вул.Мала Морьська, 78</t>
  </si>
  <si>
    <t>Миколаївська
загальноосвітня школа І-ІІІ ступенів № 4
Миколаївської міської ради Миколаївської області</t>
  </si>
  <si>
    <t>поточний ремонт приміщень ЗОШ № 4 в м.Миколаєві</t>
  </si>
  <si>
    <t>54038
м. Миколаїв, вул. Крилова, 12/6</t>
  </si>
  <si>
    <t>Миколаївська
загальноосвітня школа І-ІІІ ступенів №17
Миколаївської міської ради Миколаївської області</t>
  </si>
  <si>
    <t>54002
м. Миколаїв
вул.Даля, 11-А</t>
  </si>
  <si>
    <t>Миколаївська
загальноосвітня школа І-ІІІ ступенів № 37
Миколаївської міської ради Миколаївської області</t>
  </si>
  <si>
    <t>поточний ремонт системи каналізації ЗОШ № 37 в м.Миколаєві</t>
  </si>
  <si>
    <t>54031
м. Миколаїв
вул. Електронна, 73</t>
  </si>
  <si>
    <t>Миколаївська
загальноосвітня школа І-ІІІ ступенів № 42
Миколаївської міської ради Миколаївської області</t>
  </si>
  <si>
    <t>поточний ремонт приміщень ЗОШ № 42 в м.Миколаєві</t>
  </si>
  <si>
    <t>54056
м. Миколаїв
пр. Миру, 50</t>
  </si>
  <si>
    <t>Миколаївська
загальноосвітня школа І-ІІІ ступенів № 50
Миколаївської міської ради Миколаївської області</t>
  </si>
  <si>
    <t>поточний ремонт санвузлів ЗОШ № 50 в м.Миколаєві</t>
  </si>
  <si>
    <t>54030
м. Миколаїв
вул. Нікольська, 34</t>
  </si>
  <si>
    <t>Перша українська гімназія імені Миколи Аркаса 
Миколаївської міської ради Миколаївської області</t>
  </si>
  <si>
    <t>поточний ремонт системи опалення Першої української гімназії в м.Миколаєві</t>
  </si>
  <si>
    <t>54020
м. Миколаїв
вул. Пушкінська, 73-А</t>
  </si>
  <si>
    <t>Миколаївська
вечірня  школа з заочною формою навчання
Миколаївської міської ради Миколаївської області</t>
  </si>
  <si>
    <t xml:space="preserve"> поточний ремонт фасаду будівлі МВЗШ в м.Миколаєва </t>
  </si>
  <si>
    <t>54001
м. Миколаїв
вул. Адміральська, 31</t>
  </si>
  <si>
    <t>Палац творчості учнів</t>
  </si>
  <si>
    <t xml:space="preserve">поточний ремонт : вогнезахисна обробка деревини та вогнезахисна обробка тканини ПТУ в м.Миколаєві </t>
  </si>
  <si>
    <t>54028
м. Миколаїв
вул. Космонавтів, 128А</t>
  </si>
  <si>
    <t xml:space="preserve">Будинок творчості дітей та юнацтва Інгульського району </t>
  </si>
  <si>
    <t>поточний ремонт системи енергопостачання з заміною електролічильника БТДЮ Інгульського району в м.Миколаєві</t>
  </si>
  <si>
    <t>54051                                   м. Миколаїв                        вул. Океанівська, 28-А</t>
  </si>
  <si>
    <t>Дошкільний навчальний заклад № 139 «Золотий півник» м.Миколаєва</t>
  </si>
  <si>
    <t>поточний ремонт приміщень ДНЗ №139 в м. Миколаєві</t>
  </si>
  <si>
    <t xml:space="preserve">54017                                  м.Миколаїв  пр.Корабелів,6 </t>
  </si>
  <si>
    <t xml:space="preserve">Дошкільний навчальний заклад № 20 «Юний чорноморець» м.Миколаєва
</t>
  </si>
  <si>
    <t>поточний ремонт ганків у ДНЗ№ 20 в м.Миколаєві</t>
  </si>
  <si>
    <t xml:space="preserve">54038                                       м. Миколаїв вул. Біла, 72-А
</t>
  </si>
  <si>
    <t>Дошкільний навчальний заклад № 118 "«Соколятко» м.Миколаєва</t>
  </si>
  <si>
    <t>поточний ремонт системи опалення у ДНЗ  №118 в м.Миколаєві</t>
  </si>
  <si>
    <t>54050                                   м. Миколаїв                        вул. Металургів, 30</t>
  </si>
  <si>
    <t>Дошкільний навчальний заклад № 133 «Золота рибка» м.Миколаєва</t>
  </si>
  <si>
    <t>поточний ремонт санвузлів у ДНЗ  №133 в м.Миколаєві</t>
  </si>
  <si>
    <t>54037                                   м. Миколаїв                        вул. Знаменська, 5А</t>
  </si>
  <si>
    <t>Дошкільний навчальний заклад № 130  м.Миколаєва</t>
  </si>
  <si>
    <t>поточний ремонт системи водопостачання ДНЗ № 130 в м.Миколаєві</t>
  </si>
  <si>
    <t>54003                                   м. Миколаїв                        вул. Фалеєвська, 11</t>
  </si>
  <si>
    <t>Дошкільний навчальний заклад № 70 «Чарівний птах» м.Миколаєва</t>
  </si>
  <si>
    <t>поточний ремонт покрівлі ДНЗ № 70 в м.Миколаєві</t>
  </si>
  <si>
    <t>54018                                   м. Миколаїв                        вул. Космонавтів, 56</t>
  </si>
  <si>
    <t>Дошкільний навчальний заклад № 50 «Дельфін» м.Миколаєва</t>
  </si>
  <si>
    <t>поточний ремонт двору ДНЗ № 50 в м.Миколаєві</t>
  </si>
  <si>
    <t>54046                                   м. Миколаїв                        вул. Архитектора Старова, 6-Г</t>
  </si>
  <si>
    <t>Дошкільний навчальний заклад № 1 «Північне сяйво» м.Миколаєва</t>
  </si>
  <si>
    <t>поточний ремонт приміщень з установкою протипожежних дверей ДНЗ № 1 в м. Миколаєві</t>
  </si>
  <si>
    <t>54050                                   м. Миколаїв                        вул. Торгова, 59</t>
  </si>
  <si>
    <t>Дошкільний навчальний заклад № 104 «Троянда» м.Миколаєва</t>
  </si>
  <si>
    <t>поточний ремонт санвузла ДНЗ № 104 в м.Миколаєві</t>
  </si>
  <si>
    <t>54018                                м. Миколаїв                        вул. Чайковського, 16</t>
  </si>
  <si>
    <t>Дошкільний навчальний заклад № 71 «Маяк» м.Миколаєва</t>
  </si>
  <si>
    <t>поточний ремонт системи електропостачання у ДНЗ  № 71 в м.Миколаєві</t>
  </si>
  <si>
    <t>54015                                м. Миколаїв                        вул. Бузника, 12а</t>
  </si>
  <si>
    <t>Дошкільний навчальний заклад № 59 «Перлинка» м.Миколаєва</t>
  </si>
  <si>
    <t>поточний ремонт системи опалення та водопостачання у ДНЗ  № 59 в м.Миколаєві</t>
  </si>
  <si>
    <t>54025                                м. Миколаїв                        прт. Героїв України, 57-А</t>
  </si>
  <si>
    <t>Дошкільний навчальний заклад № 84 «Журавлик» м.Миколаєва</t>
  </si>
  <si>
    <t>поточний ремонт системи електропостачання у ДНЗ  № 84 в м.Миколаєві</t>
  </si>
  <si>
    <t>54029                                м. Миколаїв                        вул. 8Березня, 22Б</t>
  </si>
  <si>
    <t>Дошкільний навчальний заклад № 85 «Світлячок» м.Миколаєва</t>
  </si>
  <si>
    <t>поточний ремонт системи електропостачання у ДНЗ  № 85 в м.Миколаєві</t>
  </si>
  <si>
    <t>54002                                м. Миколаїв                        вул. Радісна, 4</t>
  </si>
  <si>
    <t>Дошкільний навчальний заклад № 123 «Синичка» м.Миколаєва</t>
  </si>
  <si>
    <t>поточний ремонт системи електропостачання у ДНЗ  № 123 в м.Миколаєві</t>
  </si>
  <si>
    <t>54048                                м. Миколаїв                        вул. Курчатова, 22</t>
  </si>
  <si>
    <t>Дошкільний навчальний заклад № 99 «Ластівка» м.Миколаєва</t>
  </si>
  <si>
    <t>поточний ремонт системи електропостачання у ДНЗ  № 99 в м.Миколаєві</t>
  </si>
  <si>
    <t>54028                               м. Миколаїв                        вул. Космонавтів, 67А</t>
  </si>
  <si>
    <t>Дошкільний навчальний заклад № 95 «Бджілка» м.Миколаєва</t>
  </si>
  <si>
    <t>поточний ремонт приміщень з заміною металопластикових вікон у  ДНЗ № 95 в м. Миколаєві</t>
  </si>
  <si>
    <t>54050                               м. Миколаїв                        вул. Рибна, 4</t>
  </si>
  <si>
    <t>Дошкільний навчальний заклад № 110 «Гніздечко» м.Миколаєва</t>
  </si>
  <si>
    <t>поточний ремонт системи опалення ДНЗ № 110 в м.Миколаєві</t>
  </si>
  <si>
    <t>54025
м. Миколаїв
провулок  Парусний, 3</t>
  </si>
  <si>
    <t>Миколаївська
загальноосвітня школа І-ІІІ ступенів № 51
Миколаївської міської ради Миколаївської області</t>
  </si>
  <si>
    <t>поточний ремонт огорожі ЗОШ № 51 в м.Миколаєві</t>
  </si>
  <si>
    <t>54038                               м. Миколаїв                        вул.Крилова, 42</t>
  </si>
  <si>
    <t>послуги з улаштування блискавка захисту будівлі ЗОШ № 52 в м.Миколаєві</t>
  </si>
  <si>
    <t>54003                               м. Миколаїв                        вул.Потьомкінська, 154</t>
  </si>
  <si>
    <t>Миколаївська
загальноосвітня школа І-ІІІ ступенів № 53
Миколаївської міської ради Миколаївської області</t>
  </si>
  <si>
    <t>54037                               м. Миколаїв                        вул.Знаменгська, 2/6</t>
  </si>
  <si>
    <t>Миколаївська
загальноосвітня школа І-ІІІ ступенів № 44
Миколаївської міської ради Миколаївської області</t>
  </si>
  <si>
    <t>поточний ремонт системи опалення ЗОШ № 44 в м.Миколаєві</t>
  </si>
  <si>
    <t>54002                              м. Миколаїв                        вул.Даля, 11-А</t>
  </si>
  <si>
    <t>поточний ремонт системи електропостачання у ЗОШ  № 37 в м.Миколаєві</t>
  </si>
  <si>
    <t>54029                               м. Миколаїв                        вул. Робоча, 8</t>
  </si>
  <si>
    <t>Миколаївська
загальноосвітня школа І-ІІІ ступенів № 22
Миколаївської міської ради Миколаївської області</t>
  </si>
  <si>
    <t>поточний ремонт системи електропостачання з заміною електролічильника у ЗОШ  № 22 в м.Миколаєві</t>
  </si>
  <si>
    <t>54048                               м. Миколаїв                        вул. Лісова, 1</t>
  </si>
  <si>
    <t>Миколаївська
загальноосвітня школа І-ІІІ ступенів № 24
Миколаївської міської ради Миколаївської області</t>
  </si>
  <si>
    <t>поточний ремонт системи електропостачання з заміною трансформаторів у ЗОШ  № 24 в м.Миколаєві</t>
  </si>
  <si>
    <t>54030                               м. Миколаїв                        вул.Потьомкінська, 22-а</t>
  </si>
  <si>
    <t>Миколаївська
загальноосвітня школа І-ІІІ ступенів № 15
Миколаївської міської ради Миколаївської області</t>
  </si>
  <si>
    <t>поточний ремонт приміщень ЗОШ № 15 в м.Миколаєві</t>
  </si>
  <si>
    <t>54056                               м. Миколаїв                        вул.Христо Ботєва, 41</t>
  </si>
  <si>
    <t>Миколаївська
загальноосвітня школа І-ІІІ ступенів № 16
Миколаївської міської ради Миколаївської області</t>
  </si>
  <si>
    <t>поточний ремонт приміщень з установкою протипожежних дверей ЗОШ № 16 в м.Миколаєві</t>
  </si>
  <si>
    <t>54020                              м. Миколаїв                        вул.Защука, 2А</t>
  </si>
  <si>
    <t>Миколаївська
загальноосвітня школа І-ІІІ ступенів № 25
Миколаївської міської ради Миколаївської області</t>
  </si>
  <si>
    <t>поточний ремонт системи електропостачання у ЗОШ  № 25 в м.Миколаєві</t>
  </si>
  <si>
    <t>54017                             м. Миколаїв                        вул.Мала Морьська, 78</t>
  </si>
  <si>
    <t>поточний ремонт системи електропостачання з заміною електролічильника у ЗОШ  № 4 в м.Миколаєві</t>
  </si>
  <si>
    <t>54056 м.Миколаїв                       вул. Китобоїв, 3-Б</t>
  </si>
  <si>
    <t>Миколаївська
загальноосвітня школа І-ІІІ ступенів № 11
Миколаївської міської ради Миколаївської області</t>
  </si>
  <si>
    <t>поточний ремонт приміщень з заміною дверей, поточний ремонт системи опалення ЗОШ № 11 в м.Миколаєві</t>
  </si>
  <si>
    <t>54042 м.Миколаїв                       вул. Передова, 11-А</t>
  </si>
  <si>
    <t>Миколаївська
загальноосвітня школа І-ІІІ ступенів № 19
Миколаївської міської ради Миколаївської області</t>
  </si>
  <si>
    <t>поточний ремонт спортивної зали у ЗОШ  № 19 в м.Миколаєві</t>
  </si>
  <si>
    <t>54015 м.Миколаїв                       вул. Робоча, 2</t>
  </si>
  <si>
    <t>Миколаївський економічний ліцей № 2                                      Миколаївської міської ради Миколаївської області</t>
  </si>
  <si>
    <t>поточний ремонт приміщень Ек.ліцея № 2 в м.Миколаєві</t>
  </si>
  <si>
    <t>ФОП Залітко В.В.</t>
  </si>
  <si>
    <t>ТОВ МНП "Комток"</t>
  </si>
  <si>
    <t>ФОП Вербицький Д.С.</t>
  </si>
  <si>
    <t>ФОП Кілочек С.В.</t>
  </si>
  <si>
    <t>БМК "Факіл"</t>
  </si>
  <si>
    <t>ТОВ ГЕРК</t>
  </si>
  <si>
    <t>ТОВ "СтройМирИндастриз"</t>
  </si>
  <si>
    <t>ФОП Заклепний В.М.</t>
  </si>
  <si>
    <t>ФОП Жорова А.М.</t>
  </si>
  <si>
    <t>ФОП Писаренко В.В.</t>
  </si>
  <si>
    <t>ТОВ "Искобар"</t>
  </si>
  <si>
    <t>ФОП Поліщук О.В.</t>
  </si>
  <si>
    <t>ФОП Волошин О.Г.</t>
  </si>
  <si>
    <t>ТОВ "Герк"</t>
  </si>
  <si>
    <t>ТОВ "Нікпожтехсервіс"</t>
  </si>
  <si>
    <t>ТОВ "Фенікс Юг"</t>
  </si>
  <si>
    <t>ТОВ Інтехнно</t>
  </si>
  <si>
    <t>ФОП Білецький А.В.</t>
  </si>
  <si>
    <t xml:space="preserve">м.Миколаїв,                                                                                          вул. Китобоїв, 3 </t>
  </si>
  <si>
    <t>ТОВ " Промбут 2 "</t>
  </si>
  <si>
    <t>54055
м. Миколаїв, вул.Погранична, 143</t>
  </si>
  <si>
    <t xml:space="preserve">технагляд по капітальному  ремонту будівлі  ЗОШ № 36 по вул.Погранична (Чигрина), 143 у м.Миколаєві                                               </t>
  </si>
  <si>
    <t>54003
м. Миколаїв, вул.Чкалова, 114</t>
  </si>
  <si>
    <t xml:space="preserve"> капітальний ремонт спортивного майданчику ЗОШ № 3 по вул. Чкалова, 114 у м.Миколаєві                                    </t>
  </si>
  <si>
    <t xml:space="preserve">технагляд по капітальному ремонту спортивного майданчику ЗОШ № 3 по вул. Чкалова, 114 в м.Миколаєві                                        </t>
  </si>
  <si>
    <t xml:space="preserve"> капітальний ремонт харчоблоку ЗОШ № 12 по вул. 1-й Екіпажний (Урицького), 2 у м.Миколаїв                                                </t>
  </si>
  <si>
    <t xml:space="preserve">технагляд по капітальному  ремонту харчоблоку ЗОШ № 12 по вул. 1-й Екіпажний (Урицького), 2 у м.Миколаїв                                       </t>
  </si>
  <si>
    <t>54056
м. Миколаїв
вул. Космонавтів, 70</t>
  </si>
  <si>
    <t>Миколаївська
загальноосвітня школа І-ІІІ ступенів № 20
Миколаївської міської ради Миколаївської області</t>
  </si>
  <si>
    <t xml:space="preserve">капітальний ремонт огорожі ЗОШ № 20 по вул. Космонавтів, 70 у м.Миколаєві                                                   </t>
  </si>
  <si>
    <t>ТОВ "Житлорембуд - Ніка"</t>
  </si>
  <si>
    <t>54030
м. Миколаїв
вул. Нікольська, 6</t>
  </si>
  <si>
    <t xml:space="preserve">капітальний ремонт покрівлі ЗОШ № 39 по вул. Нікольська, 6 у м.Миколаєві                                                       </t>
  </si>
  <si>
    <t>ТОВ "Автобіолюкс"</t>
  </si>
  <si>
    <t>54036
м. Миколаїв
вул. Олександра Матросова, 2</t>
  </si>
  <si>
    <t>Миколаївська
загальноосвітня школа І-ІІІ ступенів № 61
Миколаївської міської ради Миколаївської області</t>
  </si>
  <si>
    <t>корегування ПКД по проекту :Капітальний ремонт спортивного майданчику ЗОШ №61 по вул.Матросова,2 у м.Миколаєві</t>
  </si>
  <si>
    <t>54056
м. Миколаїв
пр. Миру, 50    Миколаївська
загальноосвітня школа І-ІІІ ступенів № 50 Миколаївської міської ради Миколаївської області</t>
  </si>
  <si>
    <t xml:space="preserve">машини для обробки даних (ноутбуки в комплекті) </t>
  </si>
  <si>
    <t>54029
м. Миколаїв
вул. Робоча, 8     Миколаївська
загальноосвітня школа І-ІІІ ступенів № 22 з поглибленим вивченням англійської мови
Миколаївської міської ради Миколаївської області</t>
  </si>
  <si>
    <t>54056
м. Миколаїв
вул. Космонавтів, 70    Миколаївська
загальноосвітня школа І-ІІІ ступенів № 20
Миколаївської міської ради Миколаївської області</t>
  </si>
  <si>
    <t>54018
м. Миколаїв
вул. Театральна, 41                                        Гімназія № 41
Миколаївської міської ради Миколаївської області</t>
  </si>
  <si>
    <t>54058
м. Миколаїв
вул. Лазурна, 48                                                     Гімназія № 4
Миколаївської міської ради Миколаївської області</t>
  </si>
  <si>
    <t>54025
м. Миколаїв
провулок  Парусний, 3-А             Миколаївська
загальноосвітня школа І-ІІІ ступенів № 51
Миколаївської міської ради Миколаївської області</t>
  </si>
  <si>
    <t>54050
м. Миколаїв
вул. Металургів, 97/1  Миколаївська
загальноосвітня школа І-ІІІ ступенів № 40
Миколаївської міської ради Миколаївської області</t>
  </si>
  <si>
    <t>54031
м. Миколаїв
вул. Космонавтів, 138-а      Миколаївська
загальноосвітня школа І-ІІІ ступенів № 56
Миколаївської міської ради Миколаївської області</t>
  </si>
  <si>
    <t>54038
м. Миколаїв
вул. Крилова, 42      Миколаївська
загальноосвітня школа І-ІІІ ступенів № 52
Миколаївської міської ради Миколаївської області</t>
  </si>
  <si>
    <t>вул.Погранична 45 м.миколавї</t>
  </si>
  <si>
    <t>Капітальний ремонт огорожі  ДЮСШ №3</t>
  </si>
  <si>
    <t>установка фіртону</t>
  </si>
  <si>
    <t>Капітальний ремонт футбольного майданчика із штучним покритям ДЮСШ №3</t>
  </si>
  <si>
    <t>установлення освітлення та  штучного покриття</t>
  </si>
  <si>
    <t>вул.Світанкова 1 м.Миколаїв</t>
  </si>
  <si>
    <t>Капітальний ремонт трибун дворового туалету  та госпордарських приміщень  стадіону " Колос" ДЮСШ №3</t>
  </si>
  <si>
    <t>монтування  трибун, доріжок та туалету</t>
  </si>
  <si>
    <t>вул.Олійника 11а м.Миколаїв</t>
  </si>
  <si>
    <t>Капітальний ремонт приміщення СДЮШОР №6</t>
  </si>
  <si>
    <t>ремонт спортивної зали та роздягалень</t>
  </si>
  <si>
    <t>вул.Скульптора Ізмалкова 132а м.Миколаїв</t>
  </si>
  <si>
    <t>Капітальний ремонт частини будівлі ДЮСШ №7</t>
  </si>
  <si>
    <t>утеплення стін, ремонт даху,</t>
  </si>
  <si>
    <t>вул.2 Екіпажна  245 м.Миколаїв</t>
  </si>
  <si>
    <t>Капітальний ремонт веслувальної бази спортивної зали ШВСМ</t>
  </si>
  <si>
    <t>заміна електроосвітлення,водосточних труб,улаштування підлоги та кокрівлі,внутрішне опорядження,зовнішне оздоблення.</t>
  </si>
  <si>
    <t xml:space="preserve"> на футбольмоу полі установлення табло,навісу, трибун,  перенесення щита ЩС-0,4кВ,установка зовнішнього контуру заземлення,енергозабезпечення насосоної, дренаж  поля, зливна  каналізація, поливочний водопровід,</t>
  </si>
  <si>
    <t>пр.Героїв України 2/4 м.Миколаїв</t>
  </si>
  <si>
    <t>Будівництво спортивного майданчика КДЮСШ "Комунарівець"за адресою пр.Героїв України 2/4 в м.Миколаєві в т.ч. проектні роботи та експертиза</t>
  </si>
  <si>
    <t>укладання штучного покриття</t>
  </si>
  <si>
    <t>кап.післяек.рем.вуз.та обл.ліфт.ж/б в.8 Березня,71(п.1,п.2,п.3,п.4) м.Мик.</t>
  </si>
  <si>
    <t xml:space="preserve"> </t>
  </si>
  <si>
    <t>кап.рем. ж/б по вул.Заводська,1, корп.,2 м.Мик.</t>
  </si>
  <si>
    <t>кап.рем.м"як.покр.ж/б по вул.Космонавт.,138-г м.Мик.</t>
  </si>
  <si>
    <t xml:space="preserve">ТОВ "Проект-Комплект Строй"   </t>
  </si>
  <si>
    <t>ПКД та пров.експ.з посл.відш.вит. К.р.покр.ж/б в.Нікольс.16/18м.Мик.</t>
  </si>
  <si>
    <t>кап.рем.гуртожитку по пр.Богоявленс.,309 м.Мик.</t>
  </si>
  <si>
    <t>кап.рем.покр.6-ти під.9-ти пов.ж/б пров.Парусний11, м.Мик.</t>
  </si>
  <si>
    <t>ПКД Кап.рем.ел.мереж багатокв.ж/б в.Шосейна,58 м.Мик.</t>
  </si>
  <si>
    <t>ПКД Кап.рем.ел.мереж багатокв.ж/б в.Озерна,12 м.Мик.</t>
  </si>
  <si>
    <t>ПКД та пров.експ.Кап.рем.покр.ж/б в.Новобудівна,1 м.Мик.</t>
  </si>
  <si>
    <t>ПКД Кап.рем.сист.зовн.каналіз.ж/б в.Адмір.Макарова,16 м.Мик.</t>
  </si>
  <si>
    <t xml:space="preserve">ТОВ"Ніковіта-Сервіс" </t>
  </si>
  <si>
    <t>ПКД "Модерніз.вузл.та облад.ліфт.ж/б в.Декабристів,25(п.1) м.Мик.</t>
  </si>
  <si>
    <t>ПКД та пров.експ.Кап.рем.покр.ж/б в.Чкалова,212-А м.Мик.</t>
  </si>
  <si>
    <t>ПКД та пров.експ.Кап.рем.покр.ж/б в.Сінна,33-Б м.Мик.</t>
  </si>
  <si>
    <t>ПКД та пров.експ.Кап.рем.покр.ж/б в.Чкалова,212-Б м.Мик.</t>
  </si>
  <si>
    <t>ПКД та пров.експ.Кап.рем.м"як.покр.ж/б в.Космонавт.,138-Г м.Мик.</t>
  </si>
  <si>
    <t>ПКД та пр.експ.Кап.рем.м"як.покр.ж/б пр.Корабелів,5 м.Мик.</t>
  </si>
  <si>
    <t>кап.рем.покрівлі ж/б по пр.Богоявленс.,39 м.Мик.</t>
  </si>
  <si>
    <t>кап.рем.покрівлі ж/б по в.Адміральська,12 м.Мик.</t>
  </si>
  <si>
    <t>кап.рем.покрівлі ж/б по пр.Миру,25-А м.Мик.</t>
  </si>
  <si>
    <t>кап.рем.вуз.та обл.ліфт. ж/б вул.12Поздовжня,3(п.1) м.Мик.</t>
  </si>
  <si>
    <t>кап.рем.вуз.та обл.ліфт. ж/б вул.Казарського,5-а(п.2) м.Мик.</t>
  </si>
  <si>
    <t>кап.рем.вуз.та обл.ліфт. ж/б вул.Новозаводс.,2-а(л.А) м.Мик.</t>
  </si>
  <si>
    <t xml:space="preserve">Технагляд </t>
  </si>
  <si>
    <t>кап.рем.м.зов.ос.пер.пр.Бог. в.Мет,в.Ок,в.Пр,в.Тор,в.Нов,пр.Б.м.Мик.</t>
  </si>
  <si>
    <t>ТОВ "ГАЛЕД Україна"</t>
  </si>
  <si>
    <t>кап.рем.м.зов.ос.пер.пр.Бог. в.Мет,в.Ок,в.Пр,в.Тор,в.Нов,пр.Б.м.Мик.;</t>
  </si>
  <si>
    <t>кап.рем.м.зов.ос.пер.пр.Цен. в.Б,в.П,в.Ф,в.Д,в.С,в.Мос,в.М.Мор.в.Ін.мМик</t>
  </si>
  <si>
    <t>пкд К.р.м.з.ос.пер. пр.Цен,в.Буз. в.Пуш.в.Фал.в.Дек.в.Соб.в.Мос.в.М.Мор.в.Інж. м.Мик</t>
  </si>
  <si>
    <t xml:space="preserve">ТОВ "Проект-Комплект Строй" </t>
  </si>
  <si>
    <t>Авт.К.р.м.з.ос.пер. пр.Цен,в.Буз. в.Пуш.в.Фал.в.Дек.в.Соб.в.Мос.в.М.Мор.в.Інж. м.Мик</t>
  </si>
  <si>
    <t>Авт.наг.К.р.м.з.ос.пер.пр.Бог. в.Мет,в.Ок,в.Пр,в.Тор,в.Ост.В.,пр.Бал.м.Мик.</t>
  </si>
  <si>
    <t xml:space="preserve">ТОВ "Проект-Комплект" </t>
  </si>
  <si>
    <t>ПКД та пров.екс.з відш.витр. Кап.р.мер.зов.осв. в.Ост.Виш, в.в.Янт.до в.Стан.в Кор.р. м.Мик.</t>
  </si>
  <si>
    <t xml:space="preserve">ТОВ "Светолюкс-Електромонтаж" </t>
  </si>
  <si>
    <t>кап.рем.окр.вуз.обл.тепл.ввод.ж/б вул.Крилова,13 м.Мик.</t>
  </si>
  <si>
    <t xml:space="preserve">Югтепломер-Сервіс </t>
  </si>
  <si>
    <t>кап.рем.окр.вуз.обл.тепл.ввод.ж/б вул.Декабристів,4м.Мик.</t>
  </si>
  <si>
    <t>кап.рем.окр.вуз.обл.тепл.ввод.ж/б вул.Ходирєва,16 м.Мик.</t>
  </si>
  <si>
    <t xml:space="preserve">ТОВ "НІК-ИНСЕРВІС" </t>
  </si>
  <si>
    <t>ПКД та пр.експ.з відш.Кап.рем.окр.вуз.обл.тепл.вводу в ж/б м.Мик.</t>
  </si>
  <si>
    <t>ФОП Мігунова І.І.</t>
  </si>
  <si>
    <t>МКП "Миколаївводоканал"</t>
  </si>
  <si>
    <t>кориг.ПКД та пр.екс.з відш.вит."Нове буд.світл.об.в м.Мик.в.Троїцькій ріг в.Новозав."</t>
  </si>
  <si>
    <t xml:space="preserve">ПП "Зодчий" </t>
  </si>
  <si>
    <t>кориг.ПКД та пр.екс.з відш.вит."Нове буд.світл.об.в м.Мик.в.Космонавт.ріг в.Турбін."</t>
  </si>
  <si>
    <t xml:space="preserve">ПрАТ"БК ЖИТЛОПРОМБУД-8"  </t>
  </si>
  <si>
    <t>лік.нас.під.с.Гор.-будівн.др.к. д.зах.в.під.с.Гор.м.Мик.</t>
  </si>
  <si>
    <t>Реконструкція житлового будинку по вул.Айвазовського,3 у м.Миколаєві, у тому числі коригування проектно-кошторисної документації та експертиза</t>
  </si>
  <si>
    <t>КП МКП "Капітальне будівництво міста Миколаєва"</t>
  </si>
  <si>
    <t xml:space="preserve"> Пр.Богоявл.у дв.буд.№30 та на перехр.з в.Гагар.в м.Мик.</t>
  </si>
  <si>
    <t>Вул.6 Воєнна від вул.Столярна до вул.Купорна в м.Мик.</t>
  </si>
  <si>
    <t>Перехр.вул.Херс.шосе та в.5Лінія в м.Мик.</t>
  </si>
  <si>
    <t>Інг.спуск біля пішох.мосту в м.Мик.</t>
  </si>
  <si>
    <t>Інг.спуск від Соборної площі до пішохідн.мосту в м.Мик.</t>
  </si>
  <si>
    <t>Вул.Веселин.від вул.Ізмаїльська до в.Поштова в м.Мик.</t>
  </si>
  <si>
    <t>Вул.Космонавтів у дв.буд.№140В,146,148,150 в м.Мик.</t>
  </si>
  <si>
    <t>Вул.Океанівська у дв.буд.№32А,32Б,32В,40А,38А,38Бв м.Мик.</t>
  </si>
  <si>
    <t>Вул.Потьомкінська у дв.буд.№141,143 в м.Мик.</t>
  </si>
  <si>
    <t>Вул.2 Екіпажна від вул.3 Воєнна до вул.10 Воєнна м.Мик.</t>
  </si>
  <si>
    <t>Вул.295 Стрілкової Дивізії в м.Мик.</t>
  </si>
  <si>
    <t>Вул.3 Слобідська у дворі буд.від№50до№56 в м.Мик.</t>
  </si>
  <si>
    <t>Вул.5 Інгульська в м.Мик.</t>
  </si>
  <si>
    <t>Вул.5Слобідська від буд.№18по в.Колодязна до в.Потьомкінська в мМик.</t>
  </si>
  <si>
    <t>Вул.5Слобідська від вул.Чкалова до вул.Севастопольська в м.Мик.</t>
  </si>
  <si>
    <t>Вул.6 Слобідська взд.буд.№51 в м.Мик.</t>
  </si>
  <si>
    <t>Вул.6 Слобідська у дворі буд.від№43до№49 в м.Мик.</t>
  </si>
  <si>
    <t>Вул.8Березня від в.2Поперечна до в.9Поперечна в м.Мик.</t>
  </si>
  <si>
    <t>Вул.8Поперечна в.в.8 Березня до в.Водопр.в м.Мик.</t>
  </si>
  <si>
    <t>Вул.Інгульська взд.буд.№12-14 в м.Мик.</t>
  </si>
  <si>
    <t>Вул.А.Олійника від буд.№28-А до пров.Південний в м.Мик.</t>
  </si>
  <si>
    <t>Вул.А.Олійника взд.буд.№1-24 в м.Мик.</t>
  </si>
  <si>
    <t>Вул.Адм.Макарова від в.Осберваторна до в.Нікольській в м.Мик.</t>
  </si>
  <si>
    <t>Вул.Адміральська біля буд.№20 в м.Мик.</t>
  </si>
  <si>
    <t>Вул.Ак.Рильського взд.буд.№116 в м.Мик.</t>
  </si>
  <si>
    <t>Вул.Ан.Олійника взд.буд.№28А в м.Мик.</t>
  </si>
  <si>
    <t>Вул.Б.Бульв.від буд.№1до вул.Терасної в м.Мик.</t>
  </si>
  <si>
    <t>Вул.Бойченка в м.Мик.</t>
  </si>
  <si>
    <t>Вул.Братська в м.Мик.</t>
  </si>
  <si>
    <t>Вул.Вінграновського від вул.Троїцька до вул.Космонавтів в м.Мик.</t>
  </si>
  <si>
    <t>Вул.Вінграновського у дв.буд.№25,№27 в м.Мик.</t>
  </si>
  <si>
    <t>Вул.Веселинівська взд.буд.№14,№16А в м.Мик.</t>
  </si>
  <si>
    <t>Вул.Втората взд.буд.№21 та №95 в мкр.Терн. в м.Мик.</t>
  </si>
  <si>
    <t>Вул.Втората у дв.буд.№6,№14 в м.Мик.</t>
  </si>
  <si>
    <t>Вул.Галицинівська взд.буд.№83 в м.Мик.</t>
  </si>
  <si>
    <t>Вул.Ген.Карпенка від буд.№3 до пр.Центральний в м.Мик.</t>
  </si>
  <si>
    <t>Вул.Ген.Карпенка у дв.буд.№43-47 в м.Мик.</t>
  </si>
  <si>
    <t>Вул.Гетьм.Мазепи у дв.буд.№66,№69 в м.Мик.</t>
  </si>
  <si>
    <t>Вул.Гончарова взд.буд.№32-54 в м.Мик.</t>
  </si>
  <si>
    <t>Вул.Д.Самойловича взд.буд.№2-А в м.Мик.</t>
  </si>
  <si>
    <t>Вул.Дачна від вул.Привокзальна до вул.Крилова в м.Мик.</t>
  </si>
  <si>
    <t>Вул.Дачна взд.буд.№45-50 в м.Мик.</t>
  </si>
  <si>
    <t>Вул.Декабристів від в.Погран.до в.Образцова в м.Мик.</t>
  </si>
  <si>
    <t>Вул.Доктора Самойловича взд.буд.№4А в м.Мик.</t>
  </si>
  <si>
    <t>Вул.Знамянська в м.Мик.</t>
  </si>
  <si>
    <t>Вул.Квітнева взд.буд.№50-52 в м.Мик.</t>
  </si>
  <si>
    <t>Вул.Китобоїв у дв.буд.№12 в м.Мик.</t>
  </si>
  <si>
    <t>Вул.Колодязна у дв.буд.№4,6,8,10 в м.Мик.</t>
  </si>
  <si>
    <t>Вул.Косм.Волкова взд.буд.№15-17 в м.Мик.</t>
  </si>
  <si>
    <t>Вул.Космонавтів взд.буд.№70 в м.Мик.</t>
  </si>
  <si>
    <t>Вул.Космонавтів у дв.буд.№142 в м.Мик.</t>
  </si>
  <si>
    <t>Вул.Котельна в м.Мик.</t>
  </si>
  <si>
    <t>Вул.Кузн.від пров.Суднобуд.до в.Садова в м.Мик.</t>
  </si>
  <si>
    <t>Вул.Лагерна взд.буд.№6А-14 в м.Мик.</t>
  </si>
  <si>
    <t>Вул.Лазурна взд.буд.№34 в м.Мик.</t>
  </si>
  <si>
    <t>Вул.Лазурна у дв.буд.№2,4,6 в м.Мик.</t>
  </si>
  <si>
    <t>Вул.Лягіна від пр.Центр.до вул.В.Морська в м.Мик.</t>
  </si>
  <si>
    <t>Вул.М.Малин.від вул.2Екіпажна до вул.Караз.в м.Мик.</t>
  </si>
  <si>
    <t>Вул.М.Морська взд.буд.№3 в м.Мик.</t>
  </si>
  <si>
    <t>Вул.Металургів взд.буд.№34-36 в м.Мик.</t>
  </si>
  <si>
    <t>Вул.Микоаївська від вул.1Лінія до вул.Південна  в м.Мик.</t>
  </si>
  <si>
    <t>Вул.Молодогвар.від буд.№51 до пров.Полярний в м.Мик.</t>
  </si>
  <si>
    <t>Вул.Морех.від в.Бузника до в.Г.Карпенка в м.Мик.</t>
  </si>
  <si>
    <t>Вул.Нікольська біля буд.№40 в м.Мик.</t>
  </si>
  <si>
    <t>Вул.Нікольська від в.Садової до в.Лягіна в м.Мик.</t>
  </si>
  <si>
    <t>Вул.Нікольська взд.буд№34 в м.Мик.</t>
  </si>
  <si>
    <t>Вул.Нагірна в м.Мик.</t>
  </si>
  <si>
    <t>Вул.Новобудівна взд.буд.№18 в м.Мик.</t>
  </si>
  <si>
    <t>Вул.О.Ольжича взд.буд.№15-А в м.Мик.</t>
  </si>
  <si>
    <t>Вул.О.Янати в м.Мик.</t>
  </si>
  <si>
    <t>Вул.Озерна прохід між буд.№1 та №3 в м.Мик.</t>
  </si>
  <si>
    <t>Вул.Озерна у дв.буд.№1-11 в м.Мик.</t>
  </si>
  <si>
    <t>Вул.Озерна у скв.ім.Ю.Макарова в м.Мик.</t>
  </si>
  <si>
    <t>Вул.Океанівська у дв.буд.№28-30А в м.Мик.</t>
  </si>
  <si>
    <t>Вул.Океанівська взд.буд.№28-30А в м.Мик.</t>
  </si>
  <si>
    <t>Вул.Очаківська від в.Веселин.до пров.Очак.в м.Мик.</t>
  </si>
  <si>
    <t>Вул.Південна від буд.№49 до пров.Залізн.в м.Мик.</t>
  </si>
  <si>
    <t>Вул.Південна у дв.буд.№49А в м.Мик.</t>
  </si>
  <si>
    <t>Вул.Погранична взд.буд.№47-А в м.Мик.</t>
  </si>
  <si>
    <t>Вул.Потьомк.від в.5Слоб.до в.Нікольська в м.Мик.</t>
  </si>
  <si>
    <t>Вул.Потьомкінська взд.буд.№149 в м.Мик.</t>
  </si>
  <si>
    <t>Вул.Поштова від буд.№146 до буд.№160А в м.Мик.</t>
  </si>
  <si>
    <t>Вул.Привільна від в.2Екіпажна до пр.Прохол.в м.Мик.</t>
  </si>
  <si>
    <t>Вул.Пушкінська від пр.Центр.до вул.Адм.Макар.в м.Мик.</t>
  </si>
  <si>
    <t>Вул.Райдужна в м.Мик.</t>
  </si>
  <si>
    <t>Вул.Рюміна взд.буд.№15 в м.Мик.</t>
  </si>
  <si>
    <t>Вул.Севастопольська від вул.5Слоб.до в.6Слоб.в м.Мик.</t>
  </si>
  <si>
    <t>Вул.Соборна від в.Чкалова до пр.Центр.в м.Мик.</t>
  </si>
  <si>
    <t>Вул.Столярна від в.6Воєнна до вул.8Воєнна в м.Мик.</t>
  </si>
  <si>
    <t>Вул.Театральна у дв.буд.№27в м.Мик.</t>
  </si>
  <si>
    <t>Вул.Театральна від вул.Перед.до вул.Микол. в м.Мик.</t>
  </si>
  <si>
    <t>Вул.Терасна від в.Б.Бульв.до в.Нікольська в мМик.</t>
  </si>
  <si>
    <t>Вул.Тернопільська в м.Мик.</t>
  </si>
  <si>
    <t>Вул.Торгова від вул.Патона до пр.Богоявл.в м.Мик.</t>
  </si>
  <si>
    <t>Вул.Традиційна у дв.буд.№22/1,22/2 в м.Мик.</t>
  </si>
  <si>
    <t>Вул.Троїцька від в.Круг.до в.Електронна в м.Мик.</t>
  </si>
  <si>
    <t>Вул.Троїцька від вул.Традиц.до вул.Електр.в м.Мик.</t>
  </si>
  <si>
    <t>Вул.Троїцька від вул.Традиц.до вул.Квітнева в м.Мик.</t>
  </si>
  <si>
    <t>Вул.Фалєєвська від в.Спаська до в.Нікол.в м.Мик.</t>
  </si>
  <si>
    <t>Вул.Фонтанна в м.Мик.</t>
  </si>
  <si>
    <t>Вул.Фонтанна взд.буд.№145 в м.Мик.</t>
  </si>
  <si>
    <t>Вул.Чайковского у дв.буд.№20 в м.Мик.</t>
  </si>
  <si>
    <t>Вул.Чайковського у дв.буд.№9 в м.Мик.</t>
  </si>
  <si>
    <t>Вул.Чехова в м.Мик.</t>
  </si>
  <si>
    <t>Вул.Чкалова у дв.буд.№110Б,110А,112 в м.Мик.</t>
  </si>
  <si>
    <t>Вул.Чкалова у дв.буд.№118-122 в м.Мик.</t>
  </si>
  <si>
    <t>Вул.Чкалова у мкр.В.Корениха в м.Мик.</t>
  </si>
  <si>
    <t>Вул.Шевченко від буд.№6А до в.Декабр.в м.Мик.</t>
  </si>
  <si>
    <t>Вул.Шевченка від вул.Лягіна до вул.Соборна в м.Мик.</t>
  </si>
  <si>
    <t>Вул.Шкільна від в.8 Поздовжня до в.11 Поздовжня  в м.Мик.</t>
  </si>
  <si>
    <t>Вул.Шосейна від в.7Попер.до в.Нікольська в м.Мик.</t>
  </si>
  <si>
    <t>Вул.Янтарна взд.буд.№151-161 в м.Мик.</t>
  </si>
  <si>
    <t>Пр.Богоявленський взд.буд.№225-307 в м.Мик.</t>
  </si>
  <si>
    <t>Пр.Гер.України взд.буд.№15-17,№55-57 в м.Мик.</t>
  </si>
  <si>
    <t>Пр.Гер.України в м.Мик.</t>
  </si>
  <si>
    <t>Пр.Корабелів взд.буд.№12 в м.Мик.</t>
  </si>
  <si>
    <t>Пр.Корабелів у дв.буд.№2А в м.Мик.</t>
  </si>
  <si>
    <t>Пр.Миру від в.Космонавтів до в.Новозаводська  в м.Мик.</t>
  </si>
  <si>
    <t>Пр.Миру у дв.буд.№17-21 в м.Мик.</t>
  </si>
  <si>
    <t>Пр.Миру у дв.буд.№34,34-А,36 в м.Мик.</t>
  </si>
  <si>
    <t>Пр.Центр. у дв.ж/б№181,183,183-А в м.Мик.</t>
  </si>
  <si>
    <t>Пр.Центр.у дв.буд.№171 до №185 в м.Мик.</t>
  </si>
  <si>
    <t>Пр.Центр.у дворі буд.від №159 до №161 в м.Мик.</t>
  </si>
  <si>
    <t>Пров.1 Лінії в м.Мик.</t>
  </si>
  <si>
    <t>Пров.4 Братський в м.Мик.</t>
  </si>
  <si>
    <t>Пров.Зустр.від в.Од.шосе до в.Зустр. в м.Мик.</t>
  </si>
  <si>
    <t>Пров.Кобера у дв.буд.№15 в м.Мик.</t>
  </si>
  <si>
    <t>Пров.Ожиновий взд.буд.№35 в м.Мик.</t>
  </si>
  <si>
    <t>Пров.Парусний в м.Мик.</t>
  </si>
  <si>
    <t>Пров.Парусний взд.буд.№9-13 в м.Мик.</t>
  </si>
  <si>
    <t>Пров.Такелажний в м.Мик.</t>
  </si>
  <si>
    <t>Пров.Чорноморський в м.Мик.</t>
  </si>
  <si>
    <t xml:space="preserve"> Вул.Погранична від пр.Богоявленського до вул.М.Морська(парний бік),та вул.М.Морська до вул.5 Слобідська(непарний бік) в м.Мик.</t>
  </si>
  <si>
    <t>Поточний (дрібний) ремонт дорожного покриття</t>
  </si>
  <si>
    <t xml:space="preserve">            
ТОВ "СНУ ОПТІМУМ ДОРБУДІНВЕСТ"</t>
  </si>
  <si>
    <t>Вул. Новозаводська в м.Миколаєві</t>
  </si>
  <si>
    <t xml:space="preserve">ТОВ "МИКОЛАЇВАВТОДОР"         </t>
  </si>
  <si>
    <t>Вул.6 Слобідська від пр.Центральний до вул.Чкалова в м.Миколаєві</t>
  </si>
  <si>
    <t>Вул.Казарського від в.О.Янати до залізн.переїзду в м.Миколаєві</t>
  </si>
  <si>
    <t>Вул.Театральна від вул.Миколаївська до пр.Миру в м.Миколаєві</t>
  </si>
  <si>
    <t>Вул.Озерна від в.Курортна до в.Лазурна в м.Миколаєві</t>
  </si>
  <si>
    <t>Вул.1 Лінія в м.Миколаєві</t>
  </si>
  <si>
    <t>Вул.2 Екіпажна в м.Миколаєві</t>
  </si>
  <si>
    <t>Вул.28 Армії в м.Миколаєві</t>
  </si>
  <si>
    <t>Вул.9 Воєнна в м.Миколаєві</t>
  </si>
  <si>
    <t>Вул.Ген.Карпенка в м.Миколаєві</t>
  </si>
  <si>
    <t>Вул.Крилова в м.Миколаєві</t>
  </si>
  <si>
    <t>Вул.Курортна в м.Миколаєві</t>
  </si>
  <si>
    <t>Вул.Новобудівна в м.Миколаєві</t>
  </si>
  <si>
    <t>Вул.Скульптора Ізмалкова в м.Миколаєві</t>
  </si>
  <si>
    <t>Вул.Чкалова в м.Миколаєві</t>
  </si>
  <si>
    <t>Об'їзна дорога в Корабельному р-ні в м.Миколаєві</t>
  </si>
  <si>
    <t>Пр.Богоявленський від в.Авангардна до в.Космонавтів в м.Миколаєві</t>
  </si>
  <si>
    <t>Пр.Богоявленський ріг вул.Океанівська в м.Миколаєві</t>
  </si>
  <si>
    <t>Пр.Корабелів в м.Миколаєві</t>
  </si>
  <si>
    <t>Пр.Миру в м.Миколаєві</t>
  </si>
  <si>
    <t>Пр.Центральний в м.Миколаєві</t>
  </si>
  <si>
    <t>Розв.кільц.типу по вул.Гагаріна в м.Миколаєві</t>
  </si>
  <si>
    <t>Підїзд.дороги до цвинтаря в мкр.Матвіївка м.Миколаєві</t>
  </si>
  <si>
    <t>Дорога взд.міського кладовища (біля селища М-Погорілово)в м.Миколаєві</t>
  </si>
  <si>
    <t>Поточний  ремонт дорожного покриття</t>
  </si>
  <si>
    <t>Вул.Погранична від в.5Слобідська до пр.Богоявленський (непарний бік)у м.Миколаєві</t>
  </si>
  <si>
    <t xml:space="preserve">ТОВ БК "Дорлідер"             </t>
  </si>
  <si>
    <t>вул.Арх.Старова,4-В(п.2) м.Миколаєві</t>
  </si>
  <si>
    <t>пр.Миру,18-А(п.1,п.2) м.Миколаєві. Пот.рем.ліфта в ж.б.</t>
  </si>
  <si>
    <t>вул.Арх.Старова,4-Г в м.Миколаєві. Пот.рем.підїзд. і вікон сход.кліт.в ж.б.</t>
  </si>
  <si>
    <t>, вул.Заводська, 13/1</t>
  </si>
  <si>
    <t>вул.Лазурна,18-А(п.3) в м.Миколаєві</t>
  </si>
  <si>
    <t>пр.Центральний,16 (1п) в м.Миколаєві</t>
  </si>
  <si>
    <t>вул. Одеське шосе, 84/1</t>
  </si>
  <si>
    <t xml:space="preserve"> вул.Ламбертівська, 45</t>
  </si>
  <si>
    <t>вул.Веселинівська, 54</t>
  </si>
  <si>
    <t>в.Океанів.до б.25 по в.Д.Самойл.в м.Мик.</t>
  </si>
  <si>
    <t>Пот.рем.вн.кв.пр</t>
  </si>
  <si>
    <t xml:space="preserve">              
ДП"Лидер"                     </t>
  </si>
  <si>
    <t>вз.буд.№35 по в.Океанів.в м.Мик.</t>
  </si>
  <si>
    <t>Пот.рем.вн.кварт.пр.</t>
  </si>
  <si>
    <t>вул.Чкалова,106(п.2) в м.Мик.</t>
  </si>
  <si>
    <t>Пот.рем.ліфта у ж.б.</t>
  </si>
  <si>
    <t>вул.Январьова,28 (п.3) в м.Мик.</t>
  </si>
  <si>
    <t>Пот.рем.ліфта у ж.б.,вул.Январьова,28 (п.1) в м.Мик.</t>
  </si>
  <si>
    <t>пр.Центральний,187(п.1) в м.Мик.</t>
  </si>
  <si>
    <t>пр.Центральний,183 (п.1) в м.Мик.</t>
  </si>
  <si>
    <t>вул.Чкалова,120(п.1) в м.Мик.</t>
  </si>
  <si>
    <t>вул.Колодязна,3 (п.3) в м.Мик.</t>
  </si>
  <si>
    <t>вул.Океанівська,34 (п.3) в м.Мик.</t>
  </si>
  <si>
    <t>вул.Колодязна,13 (п.1) в м.Мик.</t>
  </si>
  <si>
    <t>пр.Центральний,171(п.5) в м.Мик.</t>
  </si>
  <si>
    <t>вул.Погранична, 22 (п.1) в м.Мик.</t>
  </si>
  <si>
    <t>вул.Лазурна,36-Б (п.3) в м.Мик.</t>
  </si>
  <si>
    <t>вул.Озерна,6 (п.1) в м.Мик.</t>
  </si>
  <si>
    <t>вул.Озерна,13 (п.2) в м.Мик.</t>
  </si>
  <si>
    <t>вул.6 Слобідська,3 (п.1) в м.Мик.</t>
  </si>
  <si>
    <t>вул.Озерна,25 (п.2) в м.Мик.</t>
  </si>
  <si>
    <t>вул.Озерна,33 (п.1) в м.Мик.</t>
  </si>
  <si>
    <t>вул.Океанівська,54 (п.1)в м.Мик.</t>
  </si>
  <si>
    <t>вул.Чкалова,110-А (п.2) в м.Мик.</t>
  </si>
  <si>
    <t>вул.Соборна,9 (пас) в м.Мик.</t>
  </si>
  <si>
    <t>вул.Шосейна,58 (п.1) в м.Мик.</t>
  </si>
  <si>
    <t>вул.Галини Петрової,1 в м.Мик.</t>
  </si>
  <si>
    <t>вул.8 Березня,14-А (п.3) в м.Мик.</t>
  </si>
  <si>
    <t>вул.Крилова,48(п.2) в м.Мик.</t>
  </si>
  <si>
    <t>вул.Лазурна,18-Б (п.3) в м.Мик.</t>
  </si>
  <si>
    <t>вул.Лазурна,18-Б (п.1) в м.Мик.</t>
  </si>
  <si>
    <t>вул.Лазурна,36-Б (п.4) в м.Мик.</t>
  </si>
  <si>
    <t>пр.Центральний,139(п.2) в м.Мик.</t>
  </si>
  <si>
    <t>вул.В.Морська,6-А в м.Мик.</t>
  </si>
  <si>
    <t>вул.3 Слобідська,51-Б (п.1) в м.Мик.</t>
  </si>
  <si>
    <t>пр.Богоявленський,325/1 (п.4) в м.Мик.</t>
  </si>
  <si>
    <t>вул.Озерна,12 (п.2) в м.Мик.</t>
  </si>
  <si>
    <t>вул.Озерна,11 (п.6) в м.Мик.</t>
  </si>
  <si>
    <t>вул. Київська,8-А (п.3) в м.Мик.</t>
  </si>
  <si>
    <t>пр.Центральний,21 (п.3) в м.Мик.</t>
  </si>
  <si>
    <t>пр.Центральний,21 (п.1) в м.Мик.</t>
  </si>
  <si>
    <t>пр.Центральний,139 (п.1) в м.Мик.</t>
  </si>
  <si>
    <t>пр.Центральний,183-А (п.3) в м.Мик.</t>
  </si>
  <si>
    <t>вул.Металургів,6 (п.1) в м.Мик.</t>
  </si>
  <si>
    <t>вул.1 Слобідська,43 (п.1) в м.Мик.</t>
  </si>
  <si>
    <t>вул.1 Слобідська,43 (п.2) в м.Мик.</t>
  </si>
  <si>
    <t>вул.Океанівська,58 (п.2) в м.Мик.</t>
  </si>
  <si>
    <t>вул.Садова,50 (п.3) в м.Мик.</t>
  </si>
  <si>
    <t>вул. Озерна,11 (п.5) в м.Мик.</t>
  </si>
  <si>
    <t>вул.Озерна,3 (п.1) в м.Мик.</t>
  </si>
  <si>
    <t>пр.Центральний,138 (п.1) в м.Мик.</t>
  </si>
  <si>
    <t>пр.Центральний,12 в м.Мик.</t>
  </si>
  <si>
    <t>вул.Колодязна,10 (п.1) в м.Мик.</t>
  </si>
  <si>
    <t>вул.1Слобідська,43 (п.3) в м.Мик.</t>
  </si>
  <si>
    <t>вул.3 Слобідська,24 (п.1) в м.Мик.</t>
  </si>
  <si>
    <t>вул.3 Слобідська,26 (п.1) в м.Мик.</t>
  </si>
  <si>
    <t>вул.Колодязна,8 (п.1)в м.Мик.</t>
  </si>
  <si>
    <t>вул.Потьомкінська,147(п.2)в м.Мик.</t>
  </si>
  <si>
    <t>вул.3 Слобідська,28 (п.2)в м.Мик.</t>
  </si>
  <si>
    <t>вул.3 Слобідська,28 (п.1)в м.Мик.</t>
  </si>
  <si>
    <t>вул.О.Ольжича,3-Б (п.2) в м.Мик.</t>
  </si>
  <si>
    <t>Пот.рем.ліфта ж.б.вул.Колодязна,10 (п.4) в м.Мик.</t>
  </si>
  <si>
    <t>вул.Колодязна,10 (п.2) в м.Мик.</t>
  </si>
  <si>
    <t>вул.Ген.Карпенко,12Б(п.1) в м.Мик.</t>
  </si>
  <si>
    <t>вул.Київська,2 в м.Мик.</t>
  </si>
  <si>
    <t xml:space="preserve"> в.Севастопольська,61А(п.2) в м.Мик.</t>
  </si>
  <si>
    <t>вул.Ген.Карпенко,12Б(п.2) в м.Мик.</t>
  </si>
  <si>
    <t>вул.6Слобідська,47(п.1) в м.Мик.</t>
  </si>
  <si>
    <t>вул.Ген.Карпенко,42(п.1) в м.Мик.</t>
  </si>
  <si>
    <t>вул.Чкалова,82(п.2) в м.Мик.</t>
  </si>
  <si>
    <t>вул.Озерна,12(п.1) в м.Мик.</t>
  </si>
  <si>
    <t>вул.Озерна,11(п.7) в м.Мик.</t>
  </si>
  <si>
    <t xml:space="preserve"> пр.Корабелів,4(п.4) в м.Мик.</t>
  </si>
  <si>
    <t>вул.Озерна,13А(п.2) в м.Мик.</t>
  </si>
  <si>
    <t>вул.Московська,13 в м.Мик.</t>
  </si>
  <si>
    <t>Пот.рем.спор.цив.захис.в ж.б.</t>
  </si>
  <si>
    <t xml:space="preserve">             
ПГО "ЦВПІ АТО Літопис"        
</t>
  </si>
  <si>
    <t>в.Чкалова,110-Б(п.3) в м.Мик.</t>
  </si>
  <si>
    <t>в.Севастопольська,47 в м.Мик.</t>
  </si>
  <si>
    <t>Пот.рем.електр. мер. ж/б</t>
  </si>
  <si>
    <t>в.Чкалова,110-А(п.5) в м.Мик.</t>
  </si>
  <si>
    <t>Пот.рем.спор.цив.захис.в ж/б</t>
  </si>
  <si>
    <t>в.Шевченка,16 м.Мик.</t>
  </si>
  <si>
    <t>Пот.рем.сис.хол.водоп.каналіз.та опал.ж/б.</t>
  </si>
  <si>
    <t xml:space="preserve">           
ПП "Будремком"                
</t>
  </si>
  <si>
    <t>в.Одеське ш.,84/1в м.Мик.</t>
  </si>
  <si>
    <t>Пот.рем.вік.сх.кліт.та дв.блок.ж.б.</t>
  </si>
  <si>
    <t xml:space="preserve">          
ПП Стародимов С.В.            
</t>
  </si>
  <si>
    <t>вул. Веселинівська,60/4в м.Мик.</t>
  </si>
  <si>
    <t>Пот.рем.вік.сх.кл.та дв.бл.ж.б.</t>
  </si>
  <si>
    <t>в.Матросова,79 в м.Мик.</t>
  </si>
  <si>
    <t>в.Веселинів.,54в м.Мик.</t>
  </si>
  <si>
    <t>в.Веселинівська,60/1 в м.Мик.</t>
  </si>
  <si>
    <t>в.Ходченко,58-А в м.Мик.</t>
  </si>
  <si>
    <t>в.Ламбертівська,45 в м.Мик.</t>
  </si>
  <si>
    <t>в.Матросова,75 в м.Мик.</t>
  </si>
  <si>
    <t>вул. Московська,5 в м.Мик.</t>
  </si>
  <si>
    <t>Пот.рем.ж.б.</t>
  </si>
  <si>
    <t xml:space="preserve">       
СП"Альтус-Про"                
</t>
  </si>
  <si>
    <t>вул.Декабристів,69 в м.Мик.</t>
  </si>
  <si>
    <t>Пот.рем.дим.вент.кан.ж.б.</t>
  </si>
  <si>
    <t>вул.Декабристів,67 в м.Мик.</t>
  </si>
  <si>
    <t>пр.Гер.України,69 в м.Мик.</t>
  </si>
  <si>
    <t>пр.Гер.України,75 в м.Мик.</t>
  </si>
  <si>
    <t>в.Озерна,25, 1під.в м.Мик.</t>
  </si>
  <si>
    <t>Пот.рем.пандусу ж/б</t>
  </si>
  <si>
    <t xml:space="preserve">       
ТОВ "Євроарх"                 
</t>
  </si>
  <si>
    <t>в.Крилова,40/1, 1під.в м.Мик.</t>
  </si>
  <si>
    <t>в.Озерна,37, 3під.в м.Мик.</t>
  </si>
  <si>
    <t>в.Карпенко,77, 3під.в м.Мик.</t>
  </si>
  <si>
    <t>в.Лазурна,50А, 2під.в м.Мик.</t>
  </si>
  <si>
    <t>пр.Центральн.,22, 2під.в м.Мик.</t>
  </si>
  <si>
    <t>вул. Фалєєвська,91-А в м.Мик.</t>
  </si>
  <si>
    <t>Пот.рем.вимощення ж.б.</t>
  </si>
  <si>
    <t xml:space="preserve">             
ТОВ "МИКОЛАЇВАВТОДОР"         </t>
  </si>
  <si>
    <t>вдз.буд.,вул.Г.Гонгадзе,26/3 в м.Мик.</t>
  </si>
  <si>
    <t>Пот.рем.вн.кв.проїз</t>
  </si>
  <si>
    <t>вул.Пушкінська,68 в м.Мик.</t>
  </si>
  <si>
    <t>в.Бузький бульвар,1в м.Мик.</t>
  </si>
  <si>
    <t>Пот.рем.вн.кв.проїз.вз.буд.</t>
  </si>
  <si>
    <t>№151-А по пр.Центральний в м.Мик.</t>
  </si>
  <si>
    <t>Пот.рем.дор.пок.приб.тер.ж.б.</t>
  </si>
  <si>
    <t>вз.б.51-Б по в.3 Слобід.в м.Мик.</t>
  </si>
  <si>
    <t>Пот.рем.дор.покр.вн.кв.проїз.</t>
  </si>
  <si>
    <t>б.№3-А по в.Бузьк.бульв.в м.Мик.;</t>
  </si>
  <si>
    <t>Пот.рем.вн.кв.проїз.вз.</t>
  </si>
  <si>
    <t>б.157 по пр.Центральн.в м.Мик.</t>
  </si>
  <si>
    <t>Пот.рем.дор.покр.вн.кв.проїз.вз.</t>
  </si>
  <si>
    <t>буд.44по вул.12 Поздовжня в м.Мик.</t>
  </si>
  <si>
    <t>Пот.рем.вн.кв.трот.вз.</t>
  </si>
  <si>
    <t xml:space="preserve">            
ТОВ"АБЗ-М"                    
</t>
  </si>
  <si>
    <t>50-а по вул.Крилова в м.Мик.</t>
  </si>
  <si>
    <t>Пот.рем.вн.кв.проїз.взд.буд.</t>
  </si>
  <si>
    <t xml:space="preserve"> по пр.Центральному взд.б.155 в м.Мик.</t>
  </si>
  <si>
    <t>Пот.рем.вимощення</t>
  </si>
  <si>
    <t>до буд.№49-А по вул.Південна в м.Мик.</t>
  </si>
  <si>
    <t>Пот.рем.вн.кв.проїз.</t>
  </si>
  <si>
    <t>взд.буд.№44-А по вул.Крилова в м.Мик.</t>
  </si>
  <si>
    <t>4-Г по в.Арх.Старова, в м.Мик.</t>
  </si>
  <si>
    <t>Пот.рем.вн.кв.проїз.взд.буд</t>
  </si>
  <si>
    <t xml:space="preserve">              
ТОВ"НІКА-ДОРБУД"              
</t>
  </si>
  <si>
    <t>вул.Безіменна,78 у м.Мик.</t>
  </si>
  <si>
    <t>Пот.рем.мереж водовідв.ж.б.</t>
  </si>
  <si>
    <t xml:space="preserve">             
ТОВ"Ніковіта-Сервіс"          
</t>
  </si>
  <si>
    <t>вул.Севастопольська, 3 у м.Мик.</t>
  </si>
  <si>
    <t xml:space="preserve">              
ТОВ"Південьторгмонтаж"        
</t>
  </si>
  <si>
    <t>вул. Космонавтів,138-В у м.Мик.</t>
  </si>
  <si>
    <t>Пот.рем.підїзд.ж.б.</t>
  </si>
  <si>
    <t xml:space="preserve">           
ТОВ"СТРОЙ-ТОС"                
</t>
  </si>
  <si>
    <t>пр.Центральн.189 м.Мик.</t>
  </si>
  <si>
    <t>Пот.рем.сис.водоп.та водовідв.ж/б.</t>
  </si>
  <si>
    <t>вул.Космонавтів,84(п.2) в м.Мик.</t>
  </si>
  <si>
    <t xml:space="preserve">           
ТОВ"ЦЕНТРЛІФТ"                
</t>
  </si>
  <si>
    <t>вул.Новобузька,101(п.2) в м.Мик.</t>
  </si>
  <si>
    <t>в.Херсонське ш.,46/1(п.1) в м.Мик.</t>
  </si>
  <si>
    <t>пр.Миру,58(п.3) в м.Мик.</t>
  </si>
  <si>
    <t>вул.Ізмалкова,7(п.1) в м.Мик.</t>
  </si>
  <si>
    <t>вул.Електронна,56(п.2) в м.Мик.</t>
  </si>
  <si>
    <t>вул.Космонавтів,126/1(п.3) м.Мик.</t>
  </si>
  <si>
    <t>пр.Богоявленський,27-А в м.Мик.</t>
  </si>
  <si>
    <t>вул.Космонавтів,146-Б(п.2)в м.Мик.</t>
  </si>
  <si>
    <t>вул.Космонавтів,82(п.4)в м.Мик.</t>
  </si>
  <si>
    <t>вул.Новозаводській,10(п.1) в м.Мик.</t>
  </si>
  <si>
    <t>вул.Будівельників,18-В(п.1) в м.Мик.</t>
  </si>
  <si>
    <t>вул.Театральна,49 (п.2)в м.Мик.</t>
  </si>
  <si>
    <t>вул.Ізмалкова,132(п.4)в м.Мик.</t>
  </si>
  <si>
    <t>пр.Гер.України,13-Г (п.3) в м.Мик.</t>
  </si>
  <si>
    <t>пр.Миру,60 (п.3) в м.Мик.</t>
  </si>
  <si>
    <t>вул.Новозаводська,2 (п.1)в м.Мик.</t>
  </si>
  <si>
    <t>по в.Театральна,51 в м.Мик.</t>
  </si>
  <si>
    <t xml:space="preserve">Пот.рем.ганку 5-го під.ж/б </t>
  </si>
  <si>
    <t xml:space="preserve">          
ФОП Агафонова Т.О.            
</t>
  </si>
  <si>
    <t>по вул.Металургів,36 в м.Мик.</t>
  </si>
  <si>
    <t>Пот.рем.сист.водопост. ж.б.</t>
  </si>
  <si>
    <t xml:space="preserve">        
ФОП Жуковский                 
</t>
  </si>
  <si>
    <t>вул.Райдужна,59 в м.Мик.</t>
  </si>
  <si>
    <t>Пот.рем.сист.водовідв.ж.б.</t>
  </si>
  <si>
    <t>пр.Богоявленському,26 в м.Мик.</t>
  </si>
  <si>
    <t>по вул. Сінна,31в м.Мик.</t>
  </si>
  <si>
    <t>Пот.рем.мер.хол.водопр.та кан.ж.б.</t>
  </si>
  <si>
    <t xml:space="preserve">            
ФОП Медянцев В.В.             </t>
  </si>
  <si>
    <t>вул.Потьомкінська,17 в м.Мик.</t>
  </si>
  <si>
    <t>Пот.рем.мереж канал.ж.б.</t>
  </si>
  <si>
    <t>по в.Південна, 39-А в м.Мик.</t>
  </si>
  <si>
    <t xml:space="preserve">Пот.рем.сист.водопост.та каналіз.ж/б </t>
  </si>
  <si>
    <t>в.Казарського,1/2(2-3 під.) в м.Мик.</t>
  </si>
  <si>
    <t>Пот.рем.сист.водоп.та каналіз.ж/б</t>
  </si>
  <si>
    <t>по вул.Будівельників,16 в м.Мик.</t>
  </si>
  <si>
    <t>Пот.рем.покрівлі  ж.б.</t>
  </si>
  <si>
    <t xml:space="preserve">        
ФОП Седнєв І.В.               
</t>
  </si>
  <si>
    <t>вул.Будівельників,16 в м.Мик.</t>
  </si>
  <si>
    <t xml:space="preserve"> в.Севастоп.,19 кв.23 в м.Мик.</t>
  </si>
  <si>
    <t>Пот.рем.сист.газопост.ж/б</t>
  </si>
  <si>
    <t xml:space="preserve">       
Югтепломер-Сервіс             
</t>
  </si>
  <si>
    <t xml:space="preserve"> по вул.Даля,1 у м.Мик.</t>
  </si>
  <si>
    <t>обст.та оцін.тех.ст.двоповерхн. ж/б</t>
  </si>
  <si>
    <t>ТОВ "Проект-Комплект Строй"</t>
  </si>
  <si>
    <t>Шафа архівна на4- двері</t>
  </si>
  <si>
    <t>Фоп Дрожжин І.М.</t>
  </si>
  <si>
    <t xml:space="preserve">Інформація про виконання поточних ремонтів за 2018 рік по міському бюджету м. Миколаєва в розрізі головних розпорядників коштів 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</si>
  <si>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2018 рік по міському бюджету м. Миколаєва в розрізі головних розпорядників коштів </t>
  </si>
  <si>
    <t xml:space="preserve">Інформація про придбання основних засобів за 2018 рік по міському бюджету м. Миколаєва в розрізі головних розпорядників коштів </t>
  </si>
  <si>
    <t xml:space="preserve"> Інформація про невикористані залишки асигнувань у   розрізі  головних розпорядників коштів                                                за  2018 рік</t>
  </si>
  <si>
    <t>Персональні компютери</t>
  </si>
  <si>
    <t>Компютер в зборі</t>
  </si>
  <si>
    <t>ФОП Новицький</t>
  </si>
  <si>
    <t>Поточний ремонт дитячого майданчику по вул. Лиманська на перехресті з вул. Генерала Шепетова у Корабельному районі м. Миколаєва</t>
  </si>
  <si>
    <t xml:space="preserve">пр. Корабелів, 12 </t>
  </si>
  <si>
    <t>Поточний ремонт дитячого майданчика по пр. Корабелів, 12 у Корабельному районі м. Миколаєва</t>
  </si>
  <si>
    <t>мкрн. Широка Балка</t>
  </si>
  <si>
    <t>Поточний ремонт спортивного майданчику на береговій зоні у мкр. Широка Балка в районі будинку по вул. Прибузькій, 1а у Корабельному районі м. Миколаєва</t>
  </si>
  <si>
    <t>ФОП Коцеруба А.І.</t>
  </si>
  <si>
    <t>вул. 295-ї Стрілецької дивізії, 75/1, 75/2</t>
  </si>
  <si>
    <t>Поточний ремонт дитячого майданчику по вул. 295-ї Стрілецької Дивізії, 75/1, 75/2 у Корабельному районі м. Миколаєва</t>
  </si>
  <si>
    <t>вул. 295-ї Стрілецької Дивізії, 91-В</t>
  </si>
  <si>
    <t>Поточний ремонт дитячого майданчику по вул. 295-ї Стрілецької Дивізії, 91-В у Корабельному районі м. Миколаєва</t>
  </si>
  <si>
    <t>вул. Доктора Самойловича, 29-а</t>
  </si>
  <si>
    <t>Поточний ремонт внутрішньоквартального проїзду по вул. Доктора Самойловича, 29-а у Корабельному районі м. Миколаєва</t>
  </si>
  <si>
    <t>вул. Бригадна</t>
  </si>
  <si>
    <t>Поточний ремонт внутрішньо квартального проїзду по вул. Бригадній у Корабельному районі м. Миколаєва</t>
  </si>
  <si>
    <t xml:space="preserve">ФОП Гурко </t>
  </si>
  <si>
    <t>вул. Гетьмана Мазепи</t>
  </si>
  <si>
    <t>Поточний ремонт внутрішньо квартального проїзду по вул. Гетьмана Мазепи у Корабельному районі м. Миколаєва</t>
  </si>
  <si>
    <t xml:space="preserve">пр. Богоявленський на перехресті з вул. Прибузькою </t>
  </si>
  <si>
    <t>Поточний ремонт тротуару по проспекту Богоявленський на перехресті з вул. Прибузькою у Корабельному районі м. Миколаєва</t>
  </si>
  <si>
    <t>ФОП Гончаренко А.В.</t>
  </si>
  <si>
    <t>Поточний ремонт зливової каналізації (заміна зливоприймача) за адресою вул. Новобудівна, 1 у Корабельному районі м. Миколаєва</t>
  </si>
  <si>
    <t>пр. Богоявленський, 298 і 303</t>
  </si>
  <si>
    <t>вул. О. Ольжича, 5А</t>
  </si>
  <si>
    <t>Поточний ремонт зливової каналізації за адресою вул. Олега Ольжича, 5А у Корабельному районі м. Миколаєва</t>
  </si>
  <si>
    <t>пр. Богоявленський, 323/3</t>
  </si>
  <si>
    <t>Поточний ремонт зливової каналізації за адресою пр. Богоявленський, 323/3 у Корабельному районі м.Миколаєва</t>
  </si>
  <si>
    <t>вул. Волкова, 126</t>
  </si>
  <si>
    <t>Поточний ремонт поверхневої системи водовідведення за адресою вул. Волкова, 126 у Корабельному районі м. Миколаєва</t>
  </si>
  <si>
    <t>пров. 4-й Прибузький, 31</t>
  </si>
  <si>
    <t>Поточний ремонт поверхневої системи водовідведення за адресою пров. 4-й Прибузький, 31 у Корабельному районі м. Миколаєва</t>
  </si>
  <si>
    <t>вул. Олега Ольжича, 3а</t>
  </si>
  <si>
    <t>Поточний ремонт зливової каналізації за адресою вул. Олега Ольжича, 3а у Корабельному районі м. Миколаєва</t>
  </si>
  <si>
    <t>вул. Рильського, 35</t>
  </si>
  <si>
    <t>Поточний ремонт зливової каналізації за адресою вул. Рильського, 35 у Корабельному районі м. Миколаєва</t>
  </si>
  <si>
    <t>Поточний ремонт зливової каналізації за адресою вул. Рибна, 1/2 у Корабельному районі м. Миколаєва</t>
  </si>
  <si>
    <t xml:space="preserve">вул. Океанівська, 47 </t>
  </si>
  <si>
    <t>Поточний ремонт контейнерного майданчика по вул. Океанівська, 47 у Корабельному районі м. Миколаєва</t>
  </si>
  <si>
    <t>пр. Богоявленський, 322</t>
  </si>
  <si>
    <t>Поточний ремонт контейнерного майданчика по пр. Богоявленський, 322 у Корабельному районі м. Миколаєва</t>
  </si>
  <si>
    <t>Поточний ремонт контейнерного майданчика по вул. Металургів, 32 у Корабельному районі м. Миколаєва</t>
  </si>
  <si>
    <t>вул. 295 Стрілецької Дивізії, 75-А</t>
  </si>
  <si>
    <t>Поточний ремонт контейнерного майданчика по вул. 295 Стрілецької Дивізії, 75-А у Корабельному районі м. Миколаєва</t>
  </si>
  <si>
    <t>16 адрес</t>
  </si>
  <si>
    <t>Поточний ремонт контейнерних майданчиків у Корабельному районі м. Миколаєва (Додаток 1)</t>
  </si>
  <si>
    <t>Поточний ремонт МАФ у Корабельному районі м. Миколаєва</t>
  </si>
  <si>
    <t>Поточний ремонт огородження по пр. Богоявленський до зупиночних комплексів по парної та непарної сторонах у Корабельному районі м. Миколаєва</t>
  </si>
  <si>
    <t xml:space="preserve">Спорт.майданчики (огорожі) по вул. Глинки, 5,7; Рибна,7; пр. Корабелів, 12 та вул. Айвазовського, 11-В </t>
  </si>
  <si>
    <t>Поточний ремонт спортивного майданчика (огорожі) по вул. Глинки, 5,7; Рибна,7; пр. Корабелів, 12 та вул. Айвазовського, 11-В у Корабельному районі м. Миколаєва</t>
  </si>
  <si>
    <t>пр. Богоявленський ріг вул. Океанівська (парна сторона) та по пр. Богоявленський ріг пр. Корабелів</t>
  </si>
  <si>
    <t>Поточний ремонт дорожнього огородження по пр. Богоявленський ріг вул. Океанівська (парна сторона) та по пр. Богоявленський ріг пр. Корабелів у Корабельному районі м. Миколаєва</t>
  </si>
  <si>
    <t>Поточний ремонт огорожі по вул. Новобудівна, 1 у Корабельному районі м. Миколаєва</t>
  </si>
  <si>
    <t xml:space="preserve">вул. Княжа </t>
  </si>
  <si>
    <t>Поточний ремонт мереж вуличного освітлення вул. Княжа від вул. Олега Ольжича до вул. Кобзарська у Корабельному районі м. Миколаєва</t>
  </si>
  <si>
    <t>вул. Литовченка від пр. Богоявленського до річки</t>
  </si>
  <si>
    <t>Поточний ремонт мереж вуличного освітлення по вул. Литовченка від пр. Богоявленського до річки у Корабельному районі м. Миколаєва</t>
  </si>
  <si>
    <t xml:space="preserve">вул. Зорге </t>
  </si>
  <si>
    <t>Поточний ремонт мереж вуличного освітлення по вул. Зорге у Корабельному районі м. Миколаєва</t>
  </si>
  <si>
    <t>вул. Галицинівська від будинку №102 до вул. Пшеничної</t>
  </si>
  <si>
    <t>Поточний ремонт мереж вуличного освітлення по вул. Галицинівська від будинку №102 до вул. Пшеничної у Корабельному районі м. Миколаєва</t>
  </si>
  <si>
    <t>вул. Гречаного від вул. Остапа Вишні до вул. Уральської</t>
  </si>
  <si>
    <t>Поточний ремонт мереж вуличного освітлення по вул. Гречаного від вул. Остапа Вишні до вул. Уральської у Корабельному районі м. Миколаєва</t>
  </si>
  <si>
    <t>пров. Херсонський</t>
  </si>
  <si>
    <t>Поточний ремонт мереж вуличного освітлення по пров. Херсонський у Корабельному районі м. Миколаєва</t>
  </si>
  <si>
    <t>вул. Кубинська від просп. Богоявленського до вул. Адмірала Ушакова</t>
  </si>
  <si>
    <t>Поточний ремонт мереж вуличного освітлення по вул. Кубинська від просп. Богоявленського до вул. Адмірала Ушакова  у Корабельному районі м. Миколаєва</t>
  </si>
  <si>
    <t>пров. 1 Братський</t>
  </si>
  <si>
    <t>Поточний ремонт мереж вуличного освітлення по пров. 1 Братський у Корабельному районі м. Миколаєва</t>
  </si>
  <si>
    <t>вул. Патона вздовж будинків №38-58</t>
  </si>
  <si>
    <t>Поточний ремонт мереж вуличного освітлення по вул. Патона вздовж будинків №38-58 у Корабельному районі м. Миколаєва</t>
  </si>
  <si>
    <t>вул. Пилипа Орлика від просп. Богоявленського до річки</t>
  </si>
  <si>
    <t>Поточний ремонт мереж вуличного освітлення по вул. Пилипа Орлика від просп. Богоявленського до річки у Корабельному районі м. Миколаєва</t>
  </si>
  <si>
    <t>пров. Приміській та вул. Льотчиків</t>
  </si>
  <si>
    <t>Поточний ремонт мереж вуличного освітлення по пров. Приміській та вул. Льотчиків у Корабельному районі м. Миколаєва</t>
  </si>
  <si>
    <t>Богоявленський від буд.294 до буд.298</t>
  </si>
  <si>
    <t>Поточний ремонт дорожнього одягу ділянки дороги по проспекту Богоявленський від буд.294 до буд.298 у Корабельному районі м. Миколаєва</t>
  </si>
  <si>
    <t>пров. Богдана Хмельницького</t>
  </si>
  <si>
    <t>Поточний ремонт дороги по пров. Богдана Хмельницького у Корабельному районі м. Миколаєва</t>
  </si>
  <si>
    <t>вул. Доктора Самойловича, 5-а</t>
  </si>
  <si>
    <t>Поточний ремонт дороги по вул. Доктора Самойловича, 5-а у Корабельному районі м. Миколаєва</t>
  </si>
  <si>
    <t>вул. Січових Стрільців</t>
  </si>
  <si>
    <t>Поточний ремонт дороги по вул. Січових Стрільців у Корабельному районі м. Миколаєва</t>
  </si>
  <si>
    <t>вул. Космонавта Волкова</t>
  </si>
  <si>
    <t>Поточний ремонт дороги по вул. Космонавта Волкова у Корабельному районі м. Миколаєва</t>
  </si>
  <si>
    <t>вул. Балтійській (виїзд на проспект Богоявленський)</t>
  </si>
  <si>
    <t>Поточний ремонт дороги по вул. Балтійській (виїзд на проспект Богоявленський) у Корабельному районі м. Миколаєва</t>
  </si>
  <si>
    <t>ФОП Гурко</t>
  </si>
  <si>
    <t>пров. 4-й Братський</t>
  </si>
  <si>
    <t>Поточний ремонт дороги по пров. 4-й Братський (буртик) у Корабельному районі м. Миколаєва</t>
  </si>
  <si>
    <t>ФОП Петрушклв А.Є.</t>
  </si>
  <si>
    <t>Пляжній зоні біля яхт-клубу у Корабельному районі</t>
  </si>
  <si>
    <t>Капітальний ремонт спортивного майданчику на пляжній зоні біля яхт-клубу у Корабельному районі м. Миколаєва</t>
  </si>
  <si>
    <t>ПП "СТЕГ"</t>
  </si>
  <si>
    <t xml:space="preserve"> вул. Металургів, 28</t>
  </si>
  <si>
    <t>Капітальний ремонт спортивного майданчика по вул. Металургів, 28 у Корабельному районі м. Миколаєва</t>
  </si>
  <si>
    <t>ФОП Ваховський М.О. (проектно-кошторисна документація)</t>
  </si>
  <si>
    <t>вул. Океанівська, 34</t>
  </si>
  <si>
    <t>Капітальний ремонт огорожі спортивного майданчика по вул. Океанівській, 34 у Корабельному районі м. Миколаєва</t>
  </si>
  <si>
    <t>біля спорт-комплексу «Водолій»</t>
  </si>
  <si>
    <t>Капітальний ремонт міні-стадіону на території містечка спорту «Корабельний» біля спорт-комплексу «Водолій» у м. Миколаєві</t>
  </si>
  <si>
    <t>ТОВ "УРБАН-КОНСТРАКТ" (проектно-кошторисна документація)</t>
  </si>
  <si>
    <t>мкрн. Богоявленський</t>
  </si>
  <si>
    <t>Капітальний ремонт спортивного майданчика в мкрн. Богоявленський, Корабельного району м. Миколаєва</t>
  </si>
  <si>
    <t>вул. Райдужна 43, 45</t>
  </si>
  <si>
    <t>Капітальний ремонт дитячого майданчику по вул. Райдужній 43, 45 у Корабельному районі м. Миколаєва</t>
  </si>
  <si>
    <t>ФОП Фолтін В.Б.</t>
  </si>
  <si>
    <t>ФОП Гончаренко А.А.</t>
  </si>
  <si>
    <t>ТОВ "МАКРОМИР-ПРОЕКТ" (проектно-кошторисна документація)</t>
  </si>
  <si>
    <t>вул. Райдужна, 34</t>
  </si>
  <si>
    <t>Капітальний ремонт внутрішньоквартального проїзду по вул. Райдужна, 34 у Корабельному районі м. Миколаєва</t>
  </si>
  <si>
    <t>ФОП Басиста Т.А.</t>
  </si>
  <si>
    <t>пр. Богоявленський, 316, 318, 318/1, 322</t>
  </si>
  <si>
    <t>Капітальний ремонт внутрішньо квартальних проїздів по пр. Богоявленському, 316, 318, 318/1, 322 в м. Миколаєві</t>
  </si>
  <si>
    <t>пр. Корабелів вздовж будинків №12, 12-а, 12-в, 12/1, 16/1</t>
  </si>
  <si>
    <t>Капітальний ремонт внутрішньо квартальних проїздів від  пр. Корабелів вздовж будинків №12, 12-а, 12-в, 12/1, 16/1 у Корабельному районі м. Миколаєва</t>
  </si>
  <si>
    <t>пр. Корабелів вздовж будинку №10-а до гімназії №3 з тротуаром вздовж ЗОШ №54</t>
  </si>
  <si>
    <t>Капітальний ремонт внутрішньо квартальних проїздів від  пр. Корабелів вздовж будинку №10-а до гімназії №3 з тротуаром вздовж ЗОШ №54 у Корабельному районі м. Миколаєва</t>
  </si>
  <si>
    <t>пр. Корабелів вздовж будинків №2 по пр. Корабелів №7</t>
  </si>
  <si>
    <t>Капітальний ремонт внутрішньо квартальних проїздів від будинку №2-а по пр. Корабелів вздовж будинків №2 по пр. Корабелів і №7 по вул. Айвазовського у Корабельному районі м. Миколаєва</t>
  </si>
  <si>
    <t xml:space="preserve">вул. Ген. Попеля від вул. Л. Українки до вул. Пшеніцина </t>
  </si>
  <si>
    <t>Капітальний тротуару по вул. Генерала Попеля від вул. Лесі Українки до вул. Пшеніцина у Корабельному районі м. Миколаєва</t>
  </si>
  <si>
    <t>вул. Вокзальна 49, 51</t>
  </si>
  <si>
    <t>Капітальний ремонт тротуару по вул. Вокзальна 49, 51 у Корабельному районі м. Миколаєва</t>
  </si>
  <si>
    <t>вул. Райдужна 36, 38</t>
  </si>
  <si>
    <t>Капітальний ремонт тротуару по вул. Райдужній 36, 38 у Корабельному районі м. Миколаєва</t>
  </si>
  <si>
    <t>пр. Богоявленський від вул. Новобудівної до вул. Остапа Вишні (парна сторона)</t>
  </si>
  <si>
    <t>Капітальний ремонт тротуарної частини по пр. Богоявленському від вул. Новобудівної до вул. Остапа Вишні (парна сторона) в  Корабельному районі м. Миколаєва</t>
  </si>
  <si>
    <t>ФОП Григоренко Д.С. (проектно-кошторисна документація)</t>
  </si>
  <si>
    <t>пр. Богоявленський від вул. О. Ольжича до спортивного містечка «Корабельний»</t>
  </si>
  <si>
    <t>Капітальний ремонт тротуару по пр. Богоявленському від вул. О. Ольжича до спортивного містечка «Корабельний» у Корабельному районі м. Миколаєва</t>
  </si>
  <si>
    <t>вул. Г. Сагайдачного від пр. Богоявленського до ЗОШ №29</t>
  </si>
  <si>
    <t>Капітальний ремонт тротуару по вул. Г. Сагайдачного від пр. Богоявленського до ЗОШ №29 у Корабельному районі м. Миколаєва</t>
  </si>
  <si>
    <t>ТОВ "Светлолюкс-Электромонтаж" (проектно-кошторисна документація)</t>
  </si>
  <si>
    <t>вул. Степова, зупинка «Єсеніна» (парна сторона)</t>
  </si>
  <si>
    <t>Зупинний павільйон громадського транспорту по парній стороні вул. Степовій у м. Миколаєві, зупинка «Єсеніна» (капітальний ремонт)</t>
  </si>
  <si>
    <t>Капітальний ремонт зупинок громадського транспорту</t>
  </si>
  <si>
    <t>вул. Степова, зупинка «Єсеніна» (непарна сторона)</t>
  </si>
  <si>
    <t>Зупинний павільйон громадського транспорту по непарній стороні вул. Степовій у м. Миколаєві, зупинка «Єсеніна» (капітальний ремонт)</t>
  </si>
  <si>
    <t>пр. Богоявленський  (непарна сторона) в районі вул. Прибузької</t>
  </si>
  <si>
    <t>Зупинний навіс для пасажирів громадського транспорту по пр. Богоявленському  (непарна сторона) в районі вул. Прибузької в Корабельному районі м. Миколаєва (капітальний ремонт)</t>
  </si>
  <si>
    <t>пр. Богоявленський у районі головного входу на кладовище</t>
  </si>
  <si>
    <t>Зупинний навіс для пасажирів громадського транспорту по пр. Богоявленському у районі головного входу на кладовище в Корабельному районі м. Миколаєва (капітальний ремонт)</t>
  </si>
  <si>
    <t>вул. Айвазовського</t>
  </si>
  <si>
    <t>Капітальний ремонт зупинки громадського транспорту «Ліцей» по вул. Айвазовського в Корабельному районі м. Миколаєва</t>
  </si>
  <si>
    <t>Капітальний ремонт дорожнього покриття приватного сектору по вул. Єсеніна від №77 до вул. Фруктової у Корабельному районі м. Миколаєва</t>
  </si>
  <si>
    <t>Капітальний ремонт дорожнього одягу дороги по вул. Галицинівській від буд.№50 до вул. Лесі Українки в м. Миколаєві (І пусковий комплекс)</t>
  </si>
  <si>
    <t>Капітальний ремонт дорожнього покриття приватного сектору по пров. 2-й Братський у Корабельному районі м. Миколаєва</t>
  </si>
  <si>
    <t>Капітальний ремонт дорожнього покриття приватного сектору по вул. Рибна від вул. Янтарної до вул. Торгової у Корабельному районі м. Миколаєва</t>
  </si>
  <si>
    <t>пров. М. Рибальченко від вул. Кобзарської до №60</t>
  </si>
  <si>
    <t>Капітальний ремонт дорожнього покриття приватного сектору по пров. М.Рибальченко від вул. Кобзарської до №60 по вул. Адм. Ушакова у Корабельного районі м. Миколаєва</t>
  </si>
  <si>
    <t>пров. М.Рибальченко від вул. Кобзарської до №2</t>
  </si>
  <si>
    <t>Капітальний ремонт дорожнього покриття приватного сектору по пров. М.Рибальченко від вул. Кобзарської до №2 у Корабельного районі м. Миколаєва</t>
  </si>
  <si>
    <t>вул. Торгова ріг вул. Рильського</t>
  </si>
  <si>
    <t>Капітальний ремонт дорожнього покриття приватного сектору по вул. Торгова ріг вул. Рильського у Корабельному районі м. Миколаєва</t>
  </si>
  <si>
    <t xml:space="preserve">вул. Волгоградська від пр. Богоявленського до вул. Рибної </t>
  </si>
  <si>
    <t>Капітальний ремонт дорожнього покриття приватного сектору по вул. Волгоградська від пр. Богоявленського до вул. Рибної у Корабельному районі м. Миколаєва</t>
  </si>
  <si>
    <t>вул. Рибна від вул. Торгової до причалу №13</t>
  </si>
  <si>
    <t>Капітальний ремонт дорожнього покриття приватного сектору по вул. Рибній від вул. Торгової до причалу №13 у Корабельному районі м. Миколаєва</t>
  </si>
  <si>
    <t>ТОВ "АрхСіті"</t>
  </si>
  <si>
    <t>Управління капітального будівництва ММР</t>
  </si>
  <si>
    <t>вул.Морехідна,9/2,    м.Миколаїв ,54020</t>
  </si>
  <si>
    <t xml:space="preserve">Поточний ремонт коридору, квб.№ 3 та каб.№25 в приміщенні підвалу  МТЦ </t>
  </si>
  <si>
    <t>Поточний ремонт зали у відділеннях Інгульського району МТЦ СО НСП за адресою:  м.Миколаїв,  вул. 12 Поздовжня 50-а, (дог.№108   від 31.07.2018.)  Технагляд за поточним ремонтом (дог№45/18 від 06.08.2018р.)</t>
  </si>
  <si>
    <t>Поточний ремонт приміщень у відділеннях Інгульського району МТЦ</t>
  </si>
  <si>
    <t>Поточний ремонт зали у відділенні Корабельного району МТЦ</t>
  </si>
  <si>
    <t xml:space="preserve">Міський центр соціальної ореабілітації дітей-інвалідів </t>
  </si>
  <si>
    <t>183,600</t>
  </si>
  <si>
    <t>Міський притулок для громадян похилого віку та інвалідів</t>
  </si>
  <si>
    <t xml:space="preserve">Поточний ремонт приміщеннь харчового блоку Міського притулку для громадян похилого віку та інвалідів за адресою: м.Миколаїв, вул.  Набережна, 1-д </t>
  </si>
  <si>
    <t>194,754</t>
  </si>
  <si>
    <t>ФОП Харченко О.С.</t>
  </si>
  <si>
    <t>Поточний ремонт покрівлі гаражу УСВіК Корабельного району м. Миколаєва за адресою: м.Миколаїв, вул.  Новобудівна 1/1</t>
  </si>
  <si>
    <t>41,852</t>
  </si>
  <si>
    <t>Поточний ремонт електричних мереж УСВіК Заводського району м. Миколаєва за адресою: м.Миколаїв, вул.  Морехідна, 9/2</t>
  </si>
  <si>
    <t>19,99</t>
  </si>
  <si>
    <t>Поточний ремонт (монтаж локальної мережі) УСВіК Заводського району м. Миколаєва за адресою: м.Миколаїв, вул.  Морехідна, 9/2</t>
  </si>
  <si>
    <t>16,114</t>
  </si>
  <si>
    <t>ТОВ "Лайт-Сервіс"</t>
  </si>
  <si>
    <t>Поточний ремонт (встановлення перегородки) внутрішніх приміщень департаменту праці та соціального захисту населення Миколаївської міської ради за адресою: м.Миколаїв, вул. Мала Морська, 19</t>
  </si>
  <si>
    <t>9,028</t>
  </si>
  <si>
    <t>Поточний ремонт кабельних ліній нежитлового приміщення УСВіК Центрального району м.Миколаєва за адресою: м.Миколаїв, вул.Декабристів, 25</t>
  </si>
  <si>
    <t>24,766</t>
  </si>
  <si>
    <t>ТОВ "НК-Енернія-Південь"</t>
  </si>
  <si>
    <t>М.Миколаїв вул. Сінна (Будьоного),74</t>
  </si>
  <si>
    <t xml:space="preserve"> Будинок інваліда війни Васильєва В.Ф.</t>
  </si>
  <si>
    <t>ТОВ "Фаворит - Люкс"</t>
  </si>
  <si>
    <t>м.Миколаїв вул. Лазурна, 16 Г,кв.14</t>
  </si>
  <si>
    <t>Квартира інваліда війни Волошина В.І.</t>
  </si>
  <si>
    <t>ТОВ "Миколаївбуд"</t>
  </si>
  <si>
    <t>Управління праці ДПСЗН ММР / вул.Декабристів, 25</t>
  </si>
  <si>
    <t xml:space="preserve">Багатофункціональний пристрій </t>
  </si>
  <si>
    <t>м. Миколаїв, вул. 2Екіпажна,4</t>
  </si>
  <si>
    <t>Поточний ремонт ендоскопічного відділення міської лікарні №1</t>
  </si>
  <si>
    <t>Поточний ремонт ендокринного відділення міської лікарні №1</t>
  </si>
  <si>
    <t>Поточний ремонт каналізації і трубопроводу, фарбування стін та стелі в міській лікарні №4</t>
  </si>
  <si>
    <t>м. Миколаїв, вул. Корабелів,14-В</t>
  </si>
  <si>
    <t>Поточний ремонт ліфту міської лікарні швидкої медичної допомоги</t>
  </si>
  <si>
    <t>КП "Миколаївліфт"</t>
  </si>
  <si>
    <t xml:space="preserve">Поточний ремонт ліфтів в міській лікарні №3 </t>
  </si>
  <si>
    <t xml:space="preserve">Поточний ремонт покрівлі патанатомічного корпусу міській лікарні №3 </t>
  </si>
  <si>
    <t xml:space="preserve">Поточний ремонт внутрішнього водопроводу в міській лікарні №3 </t>
  </si>
  <si>
    <t>ТОВ "Аквасервіс"</t>
  </si>
  <si>
    <t>Поточний ремонт системи холодного водопостачання та системи вентиляції пологового будинку №1</t>
  </si>
  <si>
    <t>Поточний ремонт малої операційної жіночої консультації  пологового будинку №3</t>
  </si>
  <si>
    <t xml:space="preserve">Поточний ремонт приміщень міського пологового будинку №3 з заміною вікон  </t>
  </si>
  <si>
    <t>ТОВ "Голден-Буд"</t>
  </si>
  <si>
    <t xml:space="preserve">Поточний ремонт харчоблоку міського пологового будинку №3   </t>
  </si>
  <si>
    <t>ПП "Олкіріс"</t>
  </si>
  <si>
    <t xml:space="preserve">Поточний ремонт приміщень ЦСО  міського пологового будинку №3 з заміною вікон та облаштуванням відкосів  </t>
  </si>
  <si>
    <t>м.Миколаїв, вул. Курортна,3</t>
  </si>
  <si>
    <t>Поточний ремонт приміщення електрощитової (установка протипожежних дверей) в міській дитячій поліклніці №3</t>
  </si>
  <si>
    <t>ТОВ "Іскобар"</t>
  </si>
  <si>
    <t>Поточний ремонт фасаду, цоколю, центральних сходів із влаштуванням пандусу в міській дитячій поліклініці №4</t>
  </si>
  <si>
    <t>ТОВ "Артіль-БУД"</t>
  </si>
  <si>
    <t xml:space="preserve">Поточний ремонт систем вентиляції в міській дитячій поліклініці №4  </t>
  </si>
  <si>
    <t>ФОП Шалімов А.Є.</t>
  </si>
  <si>
    <t>м. Миколаїв, вул. Космонавтів,126</t>
  </si>
  <si>
    <t>Поточний ремонт системи опалення в КНП "ЦПМСД №2"</t>
  </si>
  <si>
    <t>Поточний ремонт системи протипожежної сигналізації в сімейних амбулаторіях №1 та  №2   КНП "ЦПМСД №6"</t>
  </si>
  <si>
    <t>Поточний ремонт системи протипожежної сигналізації в сімейній амбулаторії №3  КНП "ЦПМСД №6"</t>
  </si>
  <si>
    <t>Поточний ремонт системи опалення КНП "ЦПМСД №6"</t>
  </si>
  <si>
    <t>Капітальний ремонт захисної споруди міської лікарні №1</t>
  </si>
  <si>
    <t>ТОВ "Інвестбуд" ; КП ММР "Капітальне будівництво"; ТОВ "Автограф-Н"</t>
  </si>
  <si>
    <t>м.Миколаїв                     вул. Будівельників,8</t>
  </si>
  <si>
    <t xml:space="preserve">Реконструкція системи опалення з встановленням електричних котлів потужністю 360 кВт в Міському пологовому будинку №2 по вул. Будівельників,8 у м. Миколаєві, у тому числі проектно-кошторисна документація та експертиза </t>
  </si>
  <si>
    <t>ТОВ "Надія-ТВ"</t>
  </si>
  <si>
    <t xml:space="preserve">Міська лікарня №1, м. Миколаїв, вул. 2 Екіпажна,4 </t>
  </si>
  <si>
    <t>Кисневі концентратори</t>
  </si>
  <si>
    <t>ТОВ Здраво</t>
  </si>
  <si>
    <t>Монітори пацієнта</t>
  </si>
  <si>
    <t xml:space="preserve">Мікроскоп </t>
  </si>
  <si>
    <t>ФОП Сиваєв О.К.</t>
  </si>
  <si>
    <t>Дефібрилятор</t>
  </si>
  <si>
    <t>Мікроскопи</t>
  </si>
  <si>
    <t>ФОП Шостка О.В.</t>
  </si>
  <si>
    <t>Міська дитяча лікарня №2 , м. Миколаїв, вул. Рюміна,5</t>
  </si>
  <si>
    <t>Сканер ультразвуковий діагностичний НS-40</t>
  </si>
  <si>
    <t>ТОВ "Медична дистриб'юторська компанія"</t>
  </si>
  <si>
    <t>Електрокардіограф, касетне обладнання, елекроенцефалограф</t>
  </si>
  <si>
    <t>ФОП Скоробагацька О.Д.</t>
  </si>
  <si>
    <t>Аналізатор електролітів</t>
  </si>
  <si>
    <t>ФОП Войтовська І.В.</t>
  </si>
  <si>
    <t>Міська лікарня №3, м.Миколаїв, вул.Космонавтів, 97</t>
  </si>
  <si>
    <t>Апарат штучної вентиляції легень</t>
  </si>
  <si>
    <t>ФОП Пасічник Ю.М.</t>
  </si>
  <si>
    <t>Міська лікарня №4, м. Миколаїв, вул. Ад,Макарова,1</t>
  </si>
  <si>
    <t>Стіл операційний</t>
  </si>
  <si>
    <t>ФОП Кисільов Ю.В.</t>
  </si>
  <si>
    <t>Апарат високочастотний елекрохірургічний, візок медичний для перевезення хворих</t>
  </si>
  <si>
    <t>Радіохвильовий елекрокоагулятор</t>
  </si>
  <si>
    <t>ФОП Сердюкова О.О.</t>
  </si>
  <si>
    <t>Стерилізатор паровий</t>
  </si>
  <si>
    <t>ТОВ "Полтава медобладнання"</t>
  </si>
  <si>
    <t>Стіл сексійний</t>
  </si>
  <si>
    <t>ФОП Савенко Д.В.</t>
  </si>
  <si>
    <t>Концентратор кисневий</t>
  </si>
  <si>
    <t>ПП "Адвентус"</t>
  </si>
  <si>
    <t>Камера для зберігання стерильних виробів</t>
  </si>
  <si>
    <t>ТОВ "Тотал Корпорейшн"</t>
  </si>
  <si>
    <t>Лікарня швидкої медичної допомоги, м. Миколаїв, вул. Корабелів,14-В</t>
  </si>
  <si>
    <t>Мікротом РМ-ЕКА, апарат для гістологічної обробки тканини</t>
  </si>
  <si>
    <t>ТОВ "ЕКА"</t>
  </si>
  <si>
    <t>ФОП Перьков Р.М.</t>
  </si>
  <si>
    <t>Операційно оглядова лямпа</t>
  </si>
  <si>
    <t>ФОП Іванов Д.С.</t>
  </si>
  <si>
    <t>Стіл операційний універсальний рентгенопрозорий</t>
  </si>
  <si>
    <t>ФОП Кісельова Л.П.</t>
  </si>
  <si>
    <t>Діагностичний автоматизований комплекс КАРДІО</t>
  </si>
  <si>
    <t>Міська лікрня №5, м. Миколаїв, просп. Богоявленський, 336</t>
  </si>
  <si>
    <t>Напівавтоматичний біохімічний аналізатор</t>
  </si>
  <si>
    <t>ФОП Архіпов М.В.</t>
  </si>
  <si>
    <t>ТОВ "Парус-М"</t>
  </si>
  <si>
    <t>Міський пологовий будинок №2, м.Миколаїв, вул. Будівельників,8</t>
  </si>
  <si>
    <t>Монітор пацієнта с модулем СО</t>
  </si>
  <si>
    <t>ТОВ "Сінекс"</t>
  </si>
  <si>
    <t>ТОВ "Здраво"</t>
  </si>
  <si>
    <t>Шприцевий насос</t>
  </si>
  <si>
    <t>ФОП Слободянюк А.П.</t>
  </si>
  <si>
    <t>Датчик конвексний для УЗД</t>
  </si>
  <si>
    <t>ФОП Дубровін О.П.</t>
  </si>
  <si>
    <t>Міський пологовий будинок №3, м. Миколаїв, вул. Київська,3</t>
  </si>
  <si>
    <t>Система калькоскопічна в стандартній комплектації</t>
  </si>
  <si>
    <t>Монітор пацієнта</t>
  </si>
  <si>
    <t>Інфузійні насоси</t>
  </si>
  <si>
    <t>Фетальні монітори укомплектований контролем матері</t>
  </si>
  <si>
    <t>Рецеркулятори бактерицидні</t>
  </si>
  <si>
    <t>ТОВ "Фарм-Лайн"</t>
  </si>
  <si>
    <t>Опромінювачі бактерицидні з таймером</t>
  </si>
  <si>
    <t>Міська дитяча поліклініка №3, м.Миколаїв, вул. Курортна,3</t>
  </si>
  <si>
    <t>Аналізатор гематологічний</t>
  </si>
  <si>
    <t>ТОВ "Хімлаборреактив"</t>
  </si>
  <si>
    <t>Мікроскоп</t>
  </si>
  <si>
    <t>ФОП Скоробагатько Г.Б.</t>
  </si>
  <si>
    <t>Міська дитяча полікілініка №4, м. Миколаїв, вул. Садова,30</t>
  </si>
  <si>
    <t>Комютерні системи в комплексі із програмним забезпеченням</t>
  </si>
  <si>
    <t>ФОП Заярський М.С.</t>
  </si>
  <si>
    <t xml:space="preserve">КНП ММР "ЦПМСД №1" м. Миколаїв, пров. Кобера,15А </t>
  </si>
  <si>
    <t>Принтери</t>
  </si>
  <si>
    <t>ФОП Дубенко В.В.</t>
  </si>
  <si>
    <t>ТОВ "Діавест енд Комплексні рішення"</t>
  </si>
  <si>
    <t>Ноутбуки</t>
  </si>
  <si>
    <t>Телевізори</t>
  </si>
  <si>
    <t>ФОП Захаров О.В.</t>
  </si>
  <si>
    <t>Проектор</t>
  </si>
  <si>
    <t xml:space="preserve">КНП ММР "ЦПМСД №2" м. Миколаїв, вул. Космонавтів,126 </t>
  </si>
  <si>
    <t>Телевізор та інтерактивний комплекс</t>
  </si>
  <si>
    <t>ФОП Мітрофанов Р.В.</t>
  </si>
  <si>
    <t>Багатофункціональний пристрій з картриджем</t>
  </si>
  <si>
    <t>ФОП Бондарь О.П.</t>
  </si>
  <si>
    <t>Персональні комп'ютери, ноутбук</t>
  </si>
  <si>
    <t>Кондиціонери</t>
  </si>
  <si>
    <t>ТОВ "Енергокомфорт"</t>
  </si>
  <si>
    <t xml:space="preserve">КНП ММР "ЦПМСД №3" м. Миколаїв, вул. Шосейная,128 </t>
  </si>
  <si>
    <t>Персональні комп'ютери в зборі</t>
  </si>
  <si>
    <t>ФОП Колодній В.М.</t>
  </si>
  <si>
    <t xml:space="preserve">Прибиральна система </t>
  </si>
  <si>
    <t>ТОВ "ЕКОМЕД"</t>
  </si>
  <si>
    <t>Лічильник</t>
  </si>
  <si>
    <t>ФОП Ерічак С.Д.</t>
  </si>
  <si>
    <t>Контейнер для збору ТВП</t>
  </si>
  <si>
    <t>ФОП Жорова М.А.</t>
  </si>
  <si>
    <t>Телемонітори</t>
  </si>
  <si>
    <t>Стерилізатор</t>
  </si>
  <si>
    <t>Сумки - укладки терапевта</t>
  </si>
  <si>
    <t>Холодильники</t>
  </si>
  <si>
    <t>ФОП Фадєєв О.В.</t>
  </si>
  <si>
    <t xml:space="preserve">КНП ММР "ЦПМСД №4" м. Миколаїв, вул. Адміральська,4 </t>
  </si>
  <si>
    <t>ФОП Митрофанов Р.В.</t>
  </si>
  <si>
    <t xml:space="preserve"> ФОП  Божко С.Д.</t>
  </si>
  <si>
    <t>БФУ  Canon Stnses</t>
  </si>
  <si>
    <t>ФОП Бондар  Т.А.</t>
  </si>
  <si>
    <t xml:space="preserve">Ноутбук Леново </t>
  </si>
  <si>
    <t>ФОП Бойчук Л.В.</t>
  </si>
  <si>
    <t xml:space="preserve">КНП ММР "ЦПМСД №5" /  м. Миколаїв вул.Привільна,41/1, вул. Привільна 41/3 </t>
  </si>
  <si>
    <t>ТОВ "Компаком"</t>
  </si>
  <si>
    <t>Комп'ютери в зборі</t>
  </si>
  <si>
    <t>Платіжний термінал</t>
  </si>
  <si>
    <t>Мобільні електрокардіографи з холтерами</t>
  </si>
  <si>
    <t>ТОВ "Кейс Телемедичних Технологій"</t>
  </si>
  <si>
    <t>Небулайзери</t>
  </si>
  <si>
    <t>ТОВ "Медичний центр"</t>
  </si>
  <si>
    <t>Холодильник для зберігання вакцин</t>
  </si>
  <si>
    <t>ФОП Леонов П.А.</t>
  </si>
  <si>
    <t>КНП ММР "ЦПМСД №6" м. Миколаїв, вул. Шосейна, 58</t>
  </si>
  <si>
    <t>ФОП Бойчук В.Л. </t>
  </si>
  <si>
    <t>ФОП Комаров Є.С.</t>
  </si>
  <si>
    <t>ТОВ"Сантарекс"</t>
  </si>
  <si>
    <t>Сумка мед.лікарська з діагностичним обладнанням</t>
  </si>
  <si>
    <t>Сумка-укладка спец.,укомплектована діагностичним обладнанням</t>
  </si>
  <si>
    <t>ФОП ВолонщиковаЛ.О. </t>
  </si>
  <si>
    <t xml:space="preserve">КНП ММР "ЦПМСД №7" /  м. Миколаїв просп. Богоявленський, 340/2 </t>
  </si>
  <si>
    <t>ПНДП "Аренос"</t>
  </si>
  <si>
    <t>Інтерактивні панелі</t>
  </si>
  <si>
    <t>ФОП Єлісєєв Д.Ю.</t>
  </si>
  <si>
    <t>КУ ММР "МІА Центр медичної статистики"</t>
  </si>
  <si>
    <t>ФОП Черниш</t>
  </si>
  <si>
    <t>ФОП Таран</t>
  </si>
  <si>
    <t>м.Миколаїв, вул. Спортивна,11.</t>
  </si>
  <si>
    <t>ТОВ "Ночной Дозор"</t>
  </si>
  <si>
    <t xml:space="preserve"> "Поточний ремонт: монтаж автономної пожежної сигналізації в приміщеннях ДЮСШ 2".</t>
  </si>
  <si>
    <t>"Поточний ремонт системи опалення ДЮСШ 2, м.Миколаїв, вул.Спортивна, 11".</t>
  </si>
  <si>
    <t>"Поточний ремонт системи опалення  ДЮСШ 2".</t>
  </si>
  <si>
    <t>СПД-Гончаров</t>
  </si>
  <si>
    <t xml:space="preserve"> "Поточний ремонт по протипожежній деревооброзці  в приміщеннях ДЮСШ 2, м.Миколаїв,вул.Спортивна,11".</t>
  </si>
  <si>
    <t xml:space="preserve"> "Поточний ремонт по протипожежній деревооброзці  в приміщеннях ДЮСШ 2".</t>
  </si>
  <si>
    <t>м.Миколаїв, вул. Погранична, 45.</t>
  </si>
  <si>
    <t>"Поточний ремонт системи відеоспостереження ДЮСШ 3, м.Миколаїв, Погранична, 45".</t>
  </si>
  <si>
    <t>"Поточний ремонт системи відеоспостереження ДЮСШ 3".</t>
  </si>
  <si>
    <t>ФОП Могуренко В.В.</t>
  </si>
  <si>
    <t>"Поточний ремонт системи опалення ДЮСШ 3".</t>
  </si>
  <si>
    <t>"Поточний ремонт та монтаж металевих стелажів в приміщенні гаражу в  ДЮСШ 3, м.Миколаїв, Погранична, 45".</t>
  </si>
  <si>
    <t>"Поточний ремонт та монтаж металевих стелажів в приміщенні гаражу в  ДЮСШ 3".</t>
  </si>
  <si>
    <t>ТОВ "ПИК - МОНТАЖ"</t>
  </si>
  <si>
    <t>м.Миколаїв , вул. Генерала Карапенка, 40А.</t>
  </si>
  <si>
    <t>"Поточний ремонт системи опалення СДЮСШОР 4, м.Миколаїв,вул.Герерала Карапенка,40А".</t>
  </si>
  <si>
    <t>"Поточний ремонт системи опалення СДЮСШОР 4".</t>
  </si>
  <si>
    <t>м.Миколаєв, пр. Богоявленський, 253 А/1.</t>
  </si>
  <si>
    <t>Поточний ремонт покрівлі зимового майданчика ДЮСШ 5, пр.Богоявленський ,253 А/1у м.Миколаєві".</t>
  </si>
  <si>
    <t>Поточний ремонт покрівлі зимового майданчика ДЮСШ 5".</t>
  </si>
  <si>
    <t>ПП "Спецстрой-Техмонтаж"</t>
  </si>
  <si>
    <t>Поточні роботи по вишукуванню залягання грунтових вод в районі стадіона "Молодіжний" та прилеглої території, на відстані до 100 м з будівництвом 20 шт. спостерігальних скважин який розташований в басейні Вітовської балки , пр.Богоявленський ,253 А/1у м.Миколаєві.</t>
  </si>
  <si>
    <t>Поточні роботи по вишукуванню залягання грунтових вод в районі стадіона "Молодіжний" та прилеглої території, на відстані до 100 м з будівництвом 20 шт. спостерігальних скважин який розташований в басейні Вітовської балки"</t>
  </si>
  <si>
    <t>ТОВ МП "Комунальник"</t>
  </si>
  <si>
    <t xml:space="preserve"> м.Миколаїв, вул.Пушкінська, 73-В.</t>
  </si>
  <si>
    <t>Проектно - кошторисна документація по об'єкту : "Поточний ремонт: монтаж автономної пожежної сигналізації в приміщеннях СДЮСШОР 6 , м.Миколаїв,вул.Пушкінська,73-В".</t>
  </si>
  <si>
    <t>Роботи з розробки проектно - кошторисної документації  : "Поточний ремонт: монтаж автономної пожежної сигналізації в приміщеннях СДЮСШОР 6 "</t>
  </si>
  <si>
    <t>"Поточний ремонт: монтаж автономної пожежної сигналізації в приміщеннях СДЮСШОР 6 , м.Миколаїв,вул.Пушкінська,73-В".</t>
  </si>
  <si>
    <t>"Поточний ремонт: монтаж автономної пожежної сигналізації в приміщеннях СДЮСШОР 6 , м.Миколаїв,вул.Пушкінська,73-В.</t>
  </si>
  <si>
    <t>м.Миколаїв, вул.Олійника, 11-А.</t>
  </si>
  <si>
    <t>Проектно - кошторисна документація по об'єкту : "Поточний ремонт: монтаж автономної пожежної сигналізації в приміщеннях СДЮСШОР 6 , м.Миколаїв,вул.Олійника,11-А".</t>
  </si>
  <si>
    <t>Роботи з розробки проектно - кошторисної документації  : "Поточний ремонт: монтаж автономної пожежної сигналізації в приміщеннях СДЮСШОР 6 ".</t>
  </si>
  <si>
    <t xml:space="preserve"> "Поточний ремонт: монтаж автономної пожежної сигналізації в приміщеннях СДЮСШОР 6".</t>
  </si>
  <si>
    <t xml:space="preserve"> "Поточний ремонт системи опалення  приміщеннях СДЮСШОР 6".</t>
  </si>
  <si>
    <t>м.Миколаїв,вул.Пушкінська ,73В.</t>
  </si>
  <si>
    <t xml:space="preserve"> м.Миколаїв , вул.Артилерійська, 20.</t>
  </si>
  <si>
    <t>ФОП Бучко О.М.</t>
  </si>
  <si>
    <t xml:space="preserve"> м.Миколаїв, пр.Героїв України, 2/4.</t>
  </si>
  <si>
    <t xml:space="preserve"> "Поточний ремонт: монтаж автономної пожежної сигналізації в приміщеннях дитячо- юнацької спортивної школи "Комунарівець", м.Миколаїв,пр.Героїв України,2/4.</t>
  </si>
  <si>
    <t xml:space="preserve"> "Поточний ремонт   по протипожежній деревооброзці  в приміщеннях дитячо- юнацької спортивної школи "Комунарівець", м.Миколаїв,пр.Героїв України,2/4.</t>
  </si>
  <si>
    <t>м.Миколаїв, пр.Корабелів, 1-В.</t>
  </si>
  <si>
    <t>"Поточний ремонт: монтаж автономної пожежної сигналізації в приміщеннях КДЮСШ "Олімп", м.Миколаїв, пр.Корабелів, 1-В".</t>
  </si>
  <si>
    <t>"Поточний ремонт: монтаж автономної пожежної сигналізації в приміщеннях КДЮСШ "Олімп".</t>
  </si>
  <si>
    <t>м.Миколаїв, вул.Новобудівна, 1Б.</t>
  </si>
  <si>
    <t>"Поточний ремонт системи опалення КДЮСШ "Олімп", м.Миколаїв, вул.Новобудівна, 1Б".</t>
  </si>
  <si>
    <t>"Поточний ремонт системи опалення КДЮСШ "Олімп".</t>
  </si>
  <si>
    <t>"Поточний ремонт центрального входу з заміною дверей та вікон на металопластикові  в  КДЮСШ "Олімп", м.Миколаїв, пр.Корабелів, 1-В".</t>
  </si>
  <si>
    <t>"Поточний ремонт центрального входу з заміною дверей та вікон на металопластикові  в  КДЮСШ "Олімп".</t>
  </si>
  <si>
    <t>ФОП Жуковський  В.Є.</t>
  </si>
  <si>
    <t>м.Миколаїв, вул. Пушкінська, 11.</t>
  </si>
  <si>
    <t>"Поточний ремонт водопроводу до душових приміщень в будівлі СДЮСШОР з фехтування, м.Миколаїв, вул. Пушкінська,11".</t>
  </si>
  <si>
    <t>"Поточний ремонт водопроводу до душових приміщень в будівлі СДЮСШОР з фехтування.</t>
  </si>
  <si>
    <t>ПВНП "НІКОІНТЕРМ"</t>
  </si>
  <si>
    <t>"Поточний ремонт електрообладнання та пусконалагоджувальні роботи системи опалення  в будівлі СДЮСШОР з фехтування, м.Миколаїв, вул. Пушкінська, 11".</t>
  </si>
  <si>
    <t>"Поточний ремонт електрообладнання та пусконалагоджувальні роботи системи опалення  в будівлі СДЮСШОР з фехтування".</t>
  </si>
  <si>
    <t>"Поточний ремонт адмінбудівлі Управління у справах фізичної культури та спорту ММР, вул.Потьомкінська ,95 а, м. Миколаїв".</t>
  </si>
  <si>
    <t>м. Миколаїв, вул.Екіпажна 123 та Інгульський узвіз 4.</t>
  </si>
  <si>
    <t xml:space="preserve"> "Поточний ремонт: автономатичної пожежної сигналізації в приміщеннях ШВСМ , м.Миколаїв, вул.Екіпажна 123 та Інгульський узвіз 4".</t>
  </si>
  <si>
    <t xml:space="preserve"> "Поточний ремонт: автономатичної пожежної сигналізації в приміщеннях ШВСМ".</t>
  </si>
  <si>
    <t>ФОП Куліковський К.Я.</t>
  </si>
  <si>
    <t xml:space="preserve"> "Поточний ремонт: установка автономатичної пожежної сигналізації в приміщеннях ШВСМ".</t>
  </si>
  <si>
    <t>ТОВ "Миколаївськбуд"";  КП ММР " Капітальне будівництво"</t>
  </si>
  <si>
    <t>ТОВ "Компанія Нікон-Буд"; ФОП Парулава Є.З.</t>
  </si>
  <si>
    <t>вул.Погранячна 45 м.Миколаїв</t>
  </si>
  <si>
    <t>Капітальний ремонт -замощенняДЮСШ №3</t>
  </si>
  <si>
    <t xml:space="preserve"> демонтаж та монтаж  тротуарної плитки</t>
  </si>
  <si>
    <t>ТОВ "ПИКМОНТАЖ"</t>
  </si>
  <si>
    <t>ТОВ "Компанія Нікон-Буд";    КП ММР "Капітальне будівництво"</t>
  </si>
  <si>
    <t>ТОВ " ЕЛІТБУДГАРАНТ"</t>
  </si>
  <si>
    <t>ПВКФ "Нікотерм"</t>
  </si>
  <si>
    <t>ФОП Павлінов Ю.О. ТОВ  буд компанія "Контакт-жилбуд", КТММР "Капітальне будівництво"</t>
  </si>
  <si>
    <t>ПП "Реалбудсервіс-транс":  КП ММР  "Капітальне будівництво"</t>
  </si>
  <si>
    <t>вул.спортивна 11 м.Миколаїв</t>
  </si>
  <si>
    <t>Реконструкція елінгу №1 ДЮСШ №2 з надбудовою спортивного залу  за адресою вул. Спортивна 11 в м.Миколаєві  у т.ч. проектні роботи та експертиза</t>
  </si>
  <si>
    <t xml:space="preserve">земельні роботи, кладка наружних стін, наружне оздоблення, кладка  перегородок,  стяжка пола, внутрішня  обробка,  монолітне перекритя </t>
  </si>
  <si>
    <t>ПП БК " Глиноземпромбуд"</t>
  </si>
  <si>
    <t>Реставрація  будівлі СДЮШОР з фехтування(заміна системи опалення)  по вул.Пушкінська11  в м.Миколаїві в т.ч. проетні роботи та експертиза</t>
  </si>
  <si>
    <t>ПАТ "Будівельна компанія Житпопромбуд-8"</t>
  </si>
  <si>
    <t>компютер</t>
  </si>
  <si>
    <t>СДЮШОР з велоспорту вул.Госпітальна 1</t>
  </si>
  <si>
    <t>велосипеди</t>
  </si>
  <si>
    <t>ФОП Ярошенко М.М.</t>
  </si>
  <si>
    <t>велосипед  спортивний трековий</t>
  </si>
  <si>
    <t>ФОП Проскура Д.В.</t>
  </si>
  <si>
    <t>велосипедиспортивний (шосейний-карбон)</t>
  </si>
  <si>
    <t>ФОП Зеленко  В.Л.</t>
  </si>
  <si>
    <t>СДЮШОР з фехтування вул.Пушкінська 11</t>
  </si>
  <si>
    <t>чохол з візком на два відділення  доп сумка</t>
  </si>
  <si>
    <t>ФОП Давидян І.Г.</t>
  </si>
  <si>
    <t>СДЮШОР з легкої атлетики  вул.Спортивна 1/1</t>
  </si>
  <si>
    <t>компютер в комплекті</t>
  </si>
  <si>
    <t>ФОП Новіцький Б.І.</t>
  </si>
  <si>
    <t>КДЮСШ " Комунарівець" пр.Героїв України 2/4</t>
  </si>
  <si>
    <t>веслувальний човен "Дракон"</t>
  </si>
  <si>
    <t>ФОП Євченко О.Г.</t>
  </si>
  <si>
    <t>човен-байдарка двійка</t>
  </si>
  <si>
    <t>ФОП Андреєв В.В.</t>
  </si>
  <si>
    <t>човен-каноє одиночка</t>
  </si>
  <si>
    <t>веслувальна дошка САП</t>
  </si>
  <si>
    <t>тренажер веслувальний</t>
  </si>
  <si>
    <t>тренажер вітрильний</t>
  </si>
  <si>
    <t>велотренажер</t>
  </si>
  <si>
    <t>ФОП Зізда О.П.</t>
  </si>
  <si>
    <t>сітка футбольна</t>
  </si>
  <si>
    <t>бек стоп "бейссбольний"</t>
  </si>
  <si>
    <t>КДЮСШ " Комунарівець" пр.Героїв України 2/5</t>
  </si>
  <si>
    <t>акустична система</t>
  </si>
  <si>
    <t>ФОП Палеха В.С.</t>
  </si>
  <si>
    <t>КДЮСШ " Комунарівець" пр.Героїв України 2/6</t>
  </si>
  <si>
    <t>підсилювач потужності</t>
  </si>
  <si>
    <t>КДЮСШ " Комунарівець" пр.Героїв України 2/7</t>
  </si>
  <si>
    <t>пульт мікшерний</t>
  </si>
  <si>
    <t>КДЮСШ " Україна"  вул.Спортивна 17</t>
  </si>
  <si>
    <t>тамплінні дошки  для сптрибків в воду</t>
  </si>
  <si>
    <t>ТОФ Атлетика Віва</t>
  </si>
  <si>
    <t>ДЮСШ №1 вул.Театральна 41-а</t>
  </si>
  <si>
    <t>ноутбук</t>
  </si>
  <si>
    <t>ложа гвинтова</t>
  </si>
  <si>
    <t>багатофункціональний силовий тренажер</t>
  </si>
  <si>
    <t>волейбольне електроне табло</t>
  </si>
  <si>
    <t>ДЮСШ №2 вул.Спортивна11</t>
  </si>
  <si>
    <t>напольне покриття для спортивногозалу</t>
  </si>
  <si>
    <t>ФОП Антоненко Г.Р.</t>
  </si>
  <si>
    <t>боксерська груша "Капля"</t>
  </si>
  <si>
    <t>ФОП Білоус О.А.</t>
  </si>
  <si>
    <t>ДЮСШ №5  вул.Приозерна 2</t>
  </si>
  <si>
    <t>сітка волейбольна</t>
  </si>
  <si>
    <t>Фоп Герескул А.С.</t>
  </si>
  <si>
    <t>сітка для пляжного волейболу</t>
  </si>
  <si>
    <t>силовий тренажер Максима Інтератлетика</t>
  </si>
  <si>
    <t>музичний центр</t>
  </si>
  <si>
    <t>СДЮШОР №6 вул.Олійника 11</t>
  </si>
  <si>
    <t>боксерський мішок</t>
  </si>
  <si>
    <t>ФОП Герескул А.С.</t>
  </si>
  <si>
    <t>ДЮСШ №7 вул.Артилерійська 20</t>
  </si>
  <si>
    <t>Центральний міський стадіон вул.Спортивна 1/1</t>
  </si>
  <si>
    <t>ФОП Романова Г.І.</t>
  </si>
  <si>
    <t>принтер</t>
  </si>
  <si>
    <t>ГО ФОК інвалідів " Вікторія" вул.Фрунзе 4</t>
  </si>
  <si>
    <t>крісло колісне для занять танцями</t>
  </si>
  <si>
    <t>Тов  "Танта  Плюс"</t>
  </si>
  <si>
    <t>ШВСМ вул. Інгульський узвіз 4</t>
  </si>
  <si>
    <t>човен</t>
  </si>
  <si>
    <t>ФОП Чеканов С.О.</t>
  </si>
  <si>
    <t xml:space="preserve">тренажер </t>
  </si>
  <si>
    <t xml:space="preserve">Поточний ремонт дорожнього покриття внутрішньоквартального проїзду за адресою: вул. Привільна, 136 у Центральному районі м. Миколаєва </t>
  </si>
  <si>
    <t>БМП Піраміда</t>
  </si>
  <si>
    <t>Поточний ремонт дорожнього покриття внутрішньоквартального проїзду за адресою: вул. Севастопольська, 11 у Центральному районі м. Миколаєва</t>
  </si>
  <si>
    <t>ФОП Могила О.В.</t>
  </si>
  <si>
    <t xml:space="preserve">Поточний ремонт дорожнього покриття внутрішньоквартального проїзду за адресою: вул. 6 Слобідська, 45 у Центральному районі м. Миколаєва </t>
  </si>
  <si>
    <t xml:space="preserve">"Поточний ремонт дорожнього покриття внутрішньоквартального проїзду між вул. Мічуріна, 6 та вул. Одеське шосе, 96 у Центральному районі м. Миколаєва" </t>
  </si>
  <si>
    <t>Поточний ремонт дорожнього покриття внутрішньоквартального проїзду за адресою: вул. Безіменна, 87 у Центральному районі м. Миколаєва</t>
  </si>
  <si>
    <t xml:space="preserve">Поточний ремонт дорожнього покриття внутрішньоквартального проїзду за адресою: вул. Колодязна, 13, 13а, 15 у Центральному районі м. Миколаєва </t>
  </si>
  <si>
    <t xml:space="preserve">Поточний ремонт дорожнього покриття внутрішньоквартального проїзду та прибудинкової території за адресою: проспект Центральний, 141 Б у Центральному районі м. Миколаєва </t>
  </si>
  <si>
    <t>ТОВ ДСК "Дормастер"</t>
  </si>
  <si>
    <t xml:space="preserve">Поточний ремонт дорожнього покриття внутрішньоквартального проїзду за адресою: проспект Центральний, 141 у Центральному районі м. Миколаєва </t>
  </si>
  <si>
    <t>Поточний ремонт асфальтового покриття прибудинкової територрії та внутрішньоквартального проїзду ж/б № 7по вул.Мічуріна у Центральному р-ні м.Миколаєва</t>
  </si>
  <si>
    <t>Поточний ремонт асфальтового покриття прибудинкової територрії та внутрішньоквартального проїзду ж/б № 7по вул.Колодязній у Центральному р-ні м.Миколаєва</t>
  </si>
  <si>
    <t>Поточний ремонт асфальтового покриття прибудинкової територрії та внутрішньоквартального проїзду ж/б № 3по вул.Колодязній у Центральному р-ні м.Миколаєва</t>
  </si>
  <si>
    <t>Поточний ремонт асфальтового покриття прибудинкової територрії та внутрішньоквартального проїзду ж/б №28по вул.3Слобідській у Центральному р-ні м.Миколаєва</t>
  </si>
  <si>
    <t>Поточний ремонт асфальтового покриття внутрішньоквартального проїзду ж/б №56по вул.Нікольській у Центральному р-ні м.Миколаєва</t>
  </si>
  <si>
    <t xml:space="preserve">"Поточний ремонт асфальтового покриття внутрішньоквартального проїзду житлового будинку № 54а по вул. 3 Слободській у Центральному районі м. Миколаєва". </t>
  </si>
  <si>
    <t>Поточний ремонт асфальтового покриття прибудинкової  території та внутрішньоквартального проїзду житлового будинку № 148а по Центральному проспекту у Центральному районі м. Миколаєва».</t>
  </si>
  <si>
    <t>«Поточний ремонт асфальтового покриття прибудинкової  території та внутрішньоквартального проїзду житлового будинку № 148 по Центральному проспекту у Центральному районі м. Миколаєва».</t>
  </si>
  <si>
    <t>Поточний ремонт асфальтового покриття прибудинкової  території та внутрішньоквартального проїзду житлового будинку № 8а по вул. Архітектора Старова у Центральному районі м. Миколаєва».</t>
  </si>
  <si>
    <t>Поточний ремонт асфальтового покриття прибудинкової  території та внутрішньоквартального проїзду житлового будинку № 9 по вул. Соборній у Центральному районі м. Миколаєва».</t>
  </si>
  <si>
    <t>"Поточний ремонт асфальтового покриття прибудинкової території та внутрішньоквартального проїзду житлового будинку №43 по вул. 6 Слобідській у Центральному районі м. Миколаєва"</t>
  </si>
  <si>
    <t>"Поточний ремонт асфальтового покриття прибудинкової території та внутрішньоквартального проїзду житлового будинку №193 по Центральномупроспекту у Центральному районі м. Миколаєва"</t>
  </si>
  <si>
    <t xml:space="preserve">Поточний ремонт асфальтового покриття прибудинкової території та внутрішньоквартального проїзду житлового будинку №74 по проспекту Центральний у Центральному районі м. Миколаєва </t>
  </si>
  <si>
    <t>ТОВ Фортунаінвестбуд</t>
  </si>
  <si>
    <t xml:space="preserve">Поточний ремонт асфальтового покриття прибудинкової території та внутрішньоквартального проїзду житлового будинку №26 по вул.3Слобідській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</si>
  <si>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№18 по вул.Микитенка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</si>
  <si>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№24 по вул.3Слобідській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</si>
  <si>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№4 по вул.Колодязній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</si>
  <si>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 по вул.Мічуріна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</si>
  <si>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№2Апо вул.Шевченка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</si>
  <si>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№63по вул.Великій Морській у Центральному районі м. Миколаєва </t>
  </si>
  <si>
    <t xml:space="preserve">ФОП Сімонян Алік </t>
  </si>
  <si>
    <t xml:space="preserve">Поточний ремонт асфальтового покриття прибудинкової території та внутрішньоквартального проїзду житлового будинку №179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</si>
  <si>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№195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</si>
  <si>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№191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</si>
  <si>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№87-А по проспекту Героїв України у Центральному районі м. Миколаєва </t>
  </si>
  <si>
    <t>ТОВ ДСК Дормастер</t>
  </si>
  <si>
    <t xml:space="preserve">Поточний ремонт асфальтового покриття прибудинкової території та внутрішньоквартального проїзду житлового будинку №77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</si>
  <si>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№87-б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</si>
  <si>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№13 повул.Інженеона у Центральному районі м. Миколаєва </t>
  </si>
  <si>
    <t>ТОВ Фортунабудінвест</t>
  </si>
  <si>
    <t xml:space="preserve">Поточний ремонт асфальтового покриття прибудинкової території та внутрішньоквартального проїзду житлового будинку №275 по вул.Силікатній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</si>
  <si>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</si>
  <si>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№75-а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</si>
  <si>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№87-в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</si>
  <si>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 по вул.6Слобідській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</si>
  <si>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№20а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</si>
  <si>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№35 по вул.Колодязній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</si>
  <si>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№10 по вул.Шевченка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</si>
  <si>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№15 по вул.ВеликійМорськійу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</si>
  <si>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 по вул.Шевченка у Центральному районі м. Миколаєва </t>
  </si>
  <si>
    <t>Послуги з поточного ремонту на об'єкті: "Поточний ремонт асфальтового покриття прибудинкової території та внутрішньоквартального проїзду житлового будинку №2 по вул.Адмірала Макарова у Центральному районі м. Миколаєва"</t>
  </si>
  <si>
    <t>Послуги з поточного ремонту на об'єкті: "Поточний ремонт асфальтового покриття прибудинкової території та внутрішньоквартального проїзду житлового будинку № 15 по проспекту Героїв України у Центральному районі м. Миколаєва"</t>
  </si>
  <si>
    <t>Послуги з поточного ремонту на об"єкті:"Поиточний ремонт асфальтового покриття прибудинкової території та внутрішноквартального проїзду житлового будинку №6А по вул.Шевченка у Центральному районі м.Миколаєва"</t>
  </si>
  <si>
    <t>ФОП Арутюнян Ван Рузвельтович</t>
  </si>
  <si>
    <t>Послуги з поточного ремонту на об'єкті: "Поточний ремонт асфальтового покриття прибудинкової території житлового будинку №10 по вул. Терасній у Центральному районі м. Миколаєва"</t>
  </si>
  <si>
    <t>Послуги з поточного ремонту на об'єкті: "Поточний ремонт асфальтового покриття внутрішньоквартального проїзду житлового будинку №135 по Центральному проспекту у Центральному районі м. Миколаєва"</t>
  </si>
  <si>
    <t>Послуги з поточного ремонту на об'єкті: "Поточний ремонт асфальтового покриття прибудинкової території Проспект ГероївУкраїни 13г у Центральному районі м. Миколаєва"</t>
  </si>
  <si>
    <t>Послуги з поточного ремонту на об'єкті: "Поточний ремонт асфальтового покриття прибудинкової території Проспект ГероївУкраїни 13в у Центральному районі м. Миколаєва"</t>
  </si>
  <si>
    <t>Поточний ремонт тротуару біля житлового будинку №20 по пр. Героїв України у Центральному районі м. Миколаєва</t>
  </si>
  <si>
    <t xml:space="preserve">Поточний ремонт тротуару біля житлового будинку №6 по вул. Оберегова у Центральному районі м. Миколаєва </t>
  </si>
  <si>
    <t>Послуги з поточного ремонту на об'єкті: "Поточний ремонт асфальтового покриття прибудинкової території та внутрішньоквартального проїзду житлового будинку №7 по пров.Парусний у Центральному районі м. Миколаєва"</t>
  </si>
  <si>
    <t>ФОП Арутюнян Ван Рузвельтович(3583613239)</t>
  </si>
  <si>
    <t>Послуги з поточного ремонту на об'єкті: "Поточний ремонт асфальтового покриття  внутрішньоквартального проїзду житлового будинку №74а по пр,Центральний у Центральному районі м. Миколаєва"</t>
  </si>
  <si>
    <t xml:space="preserve">”Поточний ремонт асфальтового покриття прибудинкової території та внутрішньоквартального проїзду житлового будинку №186 по проспекту Центральному у Центральному районі м. Миколаєва" </t>
  </si>
  <si>
    <t>ФОП Нерсіян Едгар Сашаєвич</t>
  </si>
  <si>
    <t xml:space="preserve">Поточний ремонт асфальтового покриття прибудинкової території та внутрішньоквартального проїзду житлового будинку №38 по вул. Новоодеській у Центральному районі м. Миколаєва </t>
  </si>
  <si>
    <t xml:space="preserve">Поточний ремонт асфальтового покриття внутрішньоквартального проїзду вздовж будинку №43 по вул. Севастопольська у Центральному районі м. Миколаєва </t>
  </si>
  <si>
    <t>ФОП Матющенко Олександр Анатолієвичс</t>
  </si>
  <si>
    <t>Поточний ремонт прибудинкової території по вул. Архітектора Старова в районі будинку № 6-Г у Центральному районі м. Миколаєва</t>
  </si>
  <si>
    <t xml:space="preserve">Поточний ремонт дитячого майданчика по вул. Новоодеській, в районі будинку 38 у Центральному районі м. Миколаєва» </t>
  </si>
  <si>
    <t>Поточний ремонт дитячого майданчика</t>
  </si>
  <si>
    <t>ТОВ РЕНТА-Н</t>
  </si>
  <si>
    <t>Послуги з поточного ремонту на об'єкті: «Поточний ремонт дитячого майданчика по пр. Героїв України, в районі будинку 16 у Центральному районі м. Миколаєва»</t>
  </si>
  <si>
    <t xml:space="preserve">Послуги з поточного ремонту на об'єкті: «Поточний ремонт дитячого майданчика по пр. Героїв України, в районі будинку 20 у Центральному районі м. Миколаєва» </t>
  </si>
  <si>
    <t xml:space="preserve">Поточний ремонт дитячого ігрового майданчику по вул. Архитектора Старова, буд. 4е у Центральному районі м. Миколаєва </t>
  </si>
  <si>
    <t>ФОП Ляшенко</t>
  </si>
  <si>
    <t xml:space="preserve">Послуги з поточного ремонту на об'єкті: «Поточний ремонт дитячого майданчика по вул. Архітектора Старова, в районі будинку 12 у Центральному районі м. Миколаєва» </t>
  </si>
  <si>
    <t>Поточний ремонт дитячого майданчика по вул. Садовій, в районі будинків 11,13,15 у Центральному районі м. Миколаєва(гром. бюджет)</t>
  </si>
  <si>
    <t>Поточний ремонт дитячого майданчика по вул. Садовій, в районі будинків 11,13,15 у Центральному районі м. Миколаєва</t>
  </si>
  <si>
    <t xml:space="preserve">Послуги з поточного ремонту мереж вуличного освітлення по вул. Польська, від вул. Сибірської до вул. Силікатної в мкр. Матвіївка в Центральному районі м. Миколаєва” </t>
  </si>
  <si>
    <t>поточного ремонту мереж вуличного освітлення</t>
  </si>
  <si>
    <t>Послуги з поточного ремонту мереж вуличного освітлення по вул. Польова, в мкр. Матвіївка в Центральному районі м. Миколаєва</t>
  </si>
  <si>
    <t>Послуги з поточного ремонту мереж вуличного освітлення по вул. Матвіївська, вздовж будинків № 47-49 в мкр. Матвіївка в Центральному районі м. Миколаєва”</t>
  </si>
  <si>
    <t xml:space="preserve">Послуги з поточного ремонту мереж вуличного освітлення по вул. Колгоспна, вздовж будинків № 1Б-2Б в мкр. Матвіївка в Центральному районі м. Миколаєва” </t>
  </si>
  <si>
    <t>ФОП " Залітко Віталій Віасильович"</t>
  </si>
  <si>
    <t xml:space="preserve">Поточний ремонт тротуару приватного сектору по вул. Привільна в районі будинку № 43-А у Центральному районі м. Миколаєва </t>
  </si>
  <si>
    <t xml:space="preserve">Поточний ремонт тротуару </t>
  </si>
  <si>
    <t xml:space="preserve">Поточний ремонт тротуару по вул.Малко-Тирнівська від б.81 до б.79 у Центральному районі м. Миколаєва </t>
  </si>
  <si>
    <t xml:space="preserve">Поточний ремонт тротуару на Тернівській розвилці вздовж Київського шосе у Центральному районі м. Миколаєва </t>
  </si>
  <si>
    <t xml:space="preserve">Поточний ремонт тротуару по вул. Чорноморська від буд. №1-А до вул. Веселинівська в мкр. Варварівка Центрального району м. Миколаєва </t>
  </si>
  <si>
    <t xml:space="preserve">Поточний ремонт тротуару по вул. Туристів від Одеського шоссе до вул. Рекордна у Центральному районі м. Миколаєва </t>
  </si>
  <si>
    <t>Поточний ремонт тротуару по вул. Веселинівська в районі буд. №13 в мкр. Варварівка Центрального району м. Миколаєва</t>
  </si>
  <si>
    <t xml:space="preserve"> "Поточний ремонт дорожнього покриття дороги приватного сектору по провулку Кар'єрному у Центральному районі м. Миколаєва"</t>
  </si>
  <si>
    <t xml:space="preserve">Поточний ремонт дорожнього покриття приватного сектору по вул. Північній від вул. Павла Ходченка до вул. Полярної у Центральному районі м. Миколаєва </t>
  </si>
  <si>
    <t>Поточний ремонт дороги приватного сектору по вул.1Госпітальна від б.4б по вул.1Екіпажній до б.4 по вул.1Госпітальній у Центральному районі м.Миколаєва</t>
  </si>
  <si>
    <t>Поточний ремонт дороги приватного сектору по вул.Зустрічна від вул.Бузької до вул.Павла Ходченка у Центральному районі м.Миколаєва</t>
  </si>
  <si>
    <t>Поточний ремонт дороги приватного сектору по вул.Бокова від вул.Бузької до вул.Павла Ходченка у Центральному районі м.Миколаєва</t>
  </si>
  <si>
    <t>Поточний ремонт дороги приватного сектору по вул.Тимірязєва від буд.№7 до вул.Силікатної у Центральному районі м.Миколаєва</t>
  </si>
  <si>
    <t>Поточний ремонт дороги приватного сектору по вул.Слов янській від буд.№2до буд.№48 у Центральному районім.Миколаєва</t>
  </si>
  <si>
    <t>Поточний ремонт дороги приватного сектору по вул.Сергія Цвєтка від вул.Цілинної до вул.Софіївської у Центральному районім.Миколаєва</t>
  </si>
  <si>
    <t>Поточний ремонт дороги приватного сектору по вул.Гагаріна від буд.№55 до буд.55/1  у Центральному районі м.Миколаєва</t>
  </si>
  <si>
    <t>Послуги з поточного ремонту на об'єкті: "Поточний ремонт дороги приватного сектору по вул.10Слобідська від Центрального проспекту до вул.Степової у Центральному районі м. Миколаєва"</t>
  </si>
  <si>
    <t>Послуги з поточного ремонту на об'єкті: "Поточний ремонт дороги приватного сектору по вул.Степова від буб.№23 до вул.10Слобідська у Центральному районі м. Миколаєва"</t>
  </si>
  <si>
    <t>Послуги з поточного ремонту на об'єкті: "Поточний ремонт дороги приватного сектору по вул.Софіївській від буд.№83 до буд.149 у Центральному районі м. Миколаєва"</t>
  </si>
  <si>
    <t xml:space="preserve">Поточний ремонт дороги приватного сектору по вул. Гречишникова від вул. Конопатної до вул. Каразіна у Центральному районі м. Миколаєва" </t>
  </si>
  <si>
    <t>:"Поточний ремонт дорожного покриття по вул.Піщаній від буд.№43 до вул.Маяковського буд.№123 у Центральному районі м.Миколаєва"</t>
  </si>
  <si>
    <t>КП Элу автодоріг</t>
  </si>
  <si>
    <t>Поточний ремонт дорожного покриття по вул.Піщаній від буд.№9до буд.№67 у Центральному районі м.Миколаєва"</t>
  </si>
  <si>
    <t>Поточний ремонт дорожного покриття по вул.Софіївській від буд.№2до буд.№8 у Центральному районі м.Миколаєва"</t>
  </si>
  <si>
    <t xml:space="preserve">”Поточний ремонт дороги приватного сектору по вул. Маршала Чуйкова від буд. №49 до буд. №51 у Центральному районі м. Миколаєва” </t>
  </si>
  <si>
    <t>ФОП Литвиненко Аліна Олегівна</t>
  </si>
  <si>
    <t>Поточний ремонт дороги приватного сектору по вул. 1 Піщана від вул. Верхня до вул. Матвіївська у Центральному районі м. Миколаєва</t>
  </si>
  <si>
    <t>Поточний ремонт дороги приватного сектору по вул. Матвіївська від вул. 1 Піщана до буд. № 57 у Центральному районі м. Миколаєва</t>
  </si>
  <si>
    <t>Поточний ремонт дороги приватного сектору по вул. Верхня від вул. Силікатна до буд. № 79 у Центральному районі м. Миколаєва</t>
  </si>
  <si>
    <t xml:space="preserve">Поточний ремонт дорожнього покриття приватного сектору по вул. Лісовій від буд. №5 до буд. №258 по вул. Силікатній у Центральному районі м. Миколаєва </t>
  </si>
  <si>
    <t xml:space="preserve">Поточний ремонт дорожнього покриття проїзду приватного сектору від буд. №17 Б по вул. Лісовій до буд. №79 по вул. Верхня у Центральному районі м. Миколаєва </t>
  </si>
  <si>
    <t>Поточний ремонт дорожного покриття приватного сектору по вул.Новоросійська у Центральному районі м.Миколаєва</t>
  </si>
  <si>
    <t>ФОП Озейчук</t>
  </si>
  <si>
    <t>поточний ремонт лавок та урн по вул.Соборна(лавки50шт,урни56)</t>
  </si>
  <si>
    <t xml:space="preserve">поточний ремонт лавок та урн </t>
  </si>
  <si>
    <t>ТОВ Укрформдон</t>
  </si>
  <si>
    <t>пот.ремонт майданч.для збору ТПВ вул.В.Морська в р-ні б.203у Центр.р-ні м.Миколаєва</t>
  </si>
  <si>
    <t>поточний ремонт майданчиків для збору ТПВ</t>
  </si>
  <si>
    <t>пот.ремонт майданч.для збору ТПВпо вул.Громадянська в р-ні б.7 у Центр.р-ні м.Миколаєва</t>
  </si>
  <si>
    <t>пот.ремонт майданч.для збору ТПВпо вул.Шнеєрсона в р-ні б.17 у Центр.р-ні м.Миколаєва</t>
  </si>
  <si>
    <t>пот.ремонт майданч.для збору ТПВпо вул.Громадянська ріг вул.Потьомкінська  у Центр.р-ні м.Миколаєва</t>
  </si>
  <si>
    <t>пот.ремонт майданч.для збору ТПВпо вул.Шевченка ріг вул.Московська у Центр.р-ні м.Миколаєва</t>
  </si>
  <si>
    <t>пот.ремонт майданч.для збору ТПВпо вул.Мала Морська ріг вул.Севастопольська у Центр.р-ні м.Миколаєва</t>
  </si>
  <si>
    <t>пот.ремонт майданч.для збору ТПВпо вул.Оберегова,б.6 у Центр.р-ні м.Миколаєва</t>
  </si>
  <si>
    <t>пот.ремонт майданч.для збору ТПВпо ПГУ буд.16 у Центр.р-ні м.Миколаєва</t>
  </si>
  <si>
    <t>пот.ремонт майданч.для збору ТПВпо ПГУ буд.20 у Центр.р-ні м.Миколаєва</t>
  </si>
  <si>
    <t xml:space="preserve">”Поточний ремонт майданчика для збору ТПВ за адресою: вул. 3-я Слобідська, буд. 54 у Центральному районі м. Миколаєва ” </t>
  </si>
  <si>
    <t xml:space="preserve">Поточний ремонт майданчика для збору ТПВ за адресою: вул. 3-я Слобідська, буд. 56-А у Центральному районі м. Миколаєва </t>
  </si>
  <si>
    <t xml:space="preserve">Поточний ремонт майданчика для збору ТПВ за адресою: вул. Чкалова, буд. 110-А у Центральному районі м. Миколаєва” </t>
  </si>
  <si>
    <t xml:space="preserve">Поточний ремонт майданчика для збору ТПВ за адресою: вул. Чкалова, буд. 110-Б у Центральному районі м. Миколаєва” </t>
  </si>
  <si>
    <t xml:space="preserve">Поточний ремонт майданчика для збору ТПВ за адресою: вул. Чкалова, буд. 112 у Центральному районі м. Миколаєва </t>
  </si>
  <si>
    <t>Поточний ремонт майданчика під контейнери для збору ТПВ в районі будинку №2 по вулиці Набережна у Центральному районі м. Миколаєва”</t>
  </si>
  <si>
    <t>ФОП Бровченко С.О.</t>
  </si>
  <si>
    <t>Поточний ремонт майданчика під контейнери для збору ТПВ в районі будинку №4-г по вул.Арх.Старова в Центр.районі м.Миколаєва</t>
  </si>
  <si>
    <t>ФОП Бровченко С.О</t>
  </si>
  <si>
    <t>Поточний ремонт майданчика під контейнери для збору ТПВ в районі будинку №4-в по вул.Арх.Старова в Центр.районі м.Миколаєва</t>
  </si>
  <si>
    <t>капітальний ремонт асфальтового покриття прибудинкових територій та внутрішньоквартальних проїздів вул. Велика Морська, 5А,17А</t>
  </si>
  <si>
    <t>ТОВ АРХСІТІ</t>
  </si>
  <si>
    <t>екпертиза ПКД</t>
  </si>
  <si>
    <t xml:space="preserve">ФОП Литвиненко Аліна Олегівна </t>
  </si>
  <si>
    <t>капітальний ремонт асфальтового покриття прибудинкових територій та внутрішньоквартальних проїздів  вул.Чкалова,112</t>
  </si>
  <si>
    <t>ТОВ АРХСІТІ(41432591)</t>
  </si>
  <si>
    <t>ФОП Дейнеко І.В.</t>
  </si>
  <si>
    <t xml:space="preserve">вздовж будинків №3, 3-А по вул. Соборній та будинку №65 по вул. Велика Морська у Центральному районі м. Миколаєва" </t>
  </si>
  <si>
    <t xml:space="preserve">капітальний ремонт дорожнього покриття внутрішньоквартального проїзду вздовж будинків №3, 3-А по вул. Соборній та будинку №65 по вул. Велика Морська у Центральному районі м. Миколаєва" </t>
  </si>
  <si>
    <t>проектно-кошторисна документація, експертиза</t>
  </si>
  <si>
    <t>ФОП Чудаков І.В.</t>
  </si>
  <si>
    <t>експертиза ПКД</t>
  </si>
  <si>
    <t>ФОП Царюк С.І.</t>
  </si>
  <si>
    <t>ФОП Марущенко Аліна Артаваздівна</t>
  </si>
  <si>
    <t>ФОП Дейнеко І. В.</t>
  </si>
  <si>
    <t>Капітальний ремонт( попередня оплата за матеріали)</t>
  </si>
  <si>
    <t xml:space="preserve">Капітальний ремонт дорожнього покриття внутрішньоквартального проїзду вздовж будинку №152 по пр. Центральний у Центральному районі м. Миколаєва" </t>
  </si>
  <si>
    <t xml:space="preserve">Послуги з розробки проектної док.та прох. експерт.проєктної документації  по об'єкту Кап.ремонт дорожнього покриття внутрішньоквартвльного проїзду  від б.18 до б.18-а по вул.Нікольська   Центральному районі м. Миколаєва </t>
  </si>
  <si>
    <t xml:space="preserve">”Капітальний ремонт дорожнього покриття внутрішньоквартального проїзду вздовж будинку №81 по вул. Шевченка у Центральному районі м. Миколаєва” </t>
  </si>
  <si>
    <t>ФОП Симонян Сергій Артаваздович</t>
  </si>
  <si>
    <t xml:space="preserve">”Капітальний ремонт дорожнього покриття внутрішньоквартального проїзду вздовж будинку №89 по вул. Безіменна у Центральному районі м. Миколаєва” </t>
  </si>
  <si>
    <t>ФОП Ваховський М.О.</t>
  </si>
  <si>
    <t>Капітальний ремонт дорожного покриття внутрішньоквартального проїзду вздовж будинків №116,118 по вул.Чкалова у Центральному районі м.Миколаєва</t>
  </si>
  <si>
    <t>Капітальний ремонт дорожного покриття внутрішньоквартального проїзду вздовж будинку  №2 по вул.Декабристів у Центральному районі м.Миколаєва</t>
  </si>
  <si>
    <t>"Капітальний ремонт дорожнього покриття внутрішньоквартального проїзду вздовж будинку №5 по вул. Потьомкінській у Центральному районі м. Миколаєва</t>
  </si>
  <si>
    <t>”Капітальний ремонт дорожнього покриття внутрішньоквартального проїзду вздовж будинків №21 по вул. Декабристів у Центральному районі м. Миколаєва"</t>
  </si>
  <si>
    <t>”Капітальний ремонт дорожнього покриття внутрішньоквартального проїзду вздовж будинку №16 по вул. Шевченка у Центральному районі м. Миколаєва” перенос на 2019</t>
  </si>
  <si>
    <t>ТОВ Дориндустрия</t>
  </si>
  <si>
    <t xml:space="preserve">”Капітальний ремонт дорожнього покриття внутрішньоквартального проїзду вздовж будинку№94 по проспекту Центральному та будику №17по вул.Інженерна у Центральному районі м. Миколаєва” </t>
  </si>
  <si>
    <t xml:space="preserve">”Капітальний ремонт дорожнього покриття внутрішньоквартального проїзду вздовж будинків №19,21  по вул.Адміральська у Центральному районі м. Миколаєва” </t>
  </si>
  <si>
    <t>ФОП Царюк Світлана Володимирівна</t>
  </si>
  <si>
    <t>ФОП Антонян Михайло Сергійович</t>
  </si>
  <si>
    <t>пров.2 ПівнічнійЦентральному районі м.Миколаєва</t>
  </si>
  <si>
    <t>Капітальний ремонт дороги приватного сектору по пров.2 ПівнічнійЦентральному районі м.Миколаєва</t>
  </si>
  <si>
    <t xml:space="preserve"> вул.Шевченка від вул.Мала Морська до вул.Громадянська у Центральному районі м.Миколаїва</t>
  </si>
  <si>
    <t>Капітальний ремонт дорожнього покриття приватного сектору по вул.Шевченка від вул.Мала Морська до вул.Громадянська у Центральному районі м.Миколаїва</t>
  </si>
  <si>
    <t xml:space="preserve">по вул. 1 Екіпажна від вул. Гречишникова до вул. 5 Воєнна у Центральному районі м. Миколаєва" </t>
  </si>
  <si>
    <t xml:space="preserve"> "Капітальний ремонт дорожнього покриття приватного сектору по вул. 1 Екіпажна від вул. Гречишникова до вул. 5 Воєнна у Центральному районі м. Миколаєва" </t>
  </si>
  <si>
    <t xml:space="preserve"> вул. 9Воєнна від вул. 2Екіпажна до вул. Теслярська у Центральному районі м. Миколаєва" </t>
  </si>
  <si>
    <t xml:space="preserve"> "Капітальний ремонт дорожнього покриття приватного сектору по вул. 9Воєнна від вул. 2Екіпажна до вул. Теслярська у Центральному районі м. Миколаєва" </t>
  </si>
  <si>
    <t xml:space="preserve"> "Капітальний ремонт дорожнього покриття приватного сектору по пров.Ентузіастів у Центральному районі м. Миколаєва" (Депутатскі кошти 40 000 грн.)частково)</t>
  </si>
  <si>
    <t>Капітальний ремонт дорожного покриття приватного сектору по вул.Світанкова у Центральному районі м.Миколаєва</t>
  </si>
  <si>
    <t>Капітальний ремонт дороги приватного сектору по проїзду Інгульському у Центральному районі м.Миколаєва</t>
  </si>
  <si>
    <t>Капітальний ремонт доржнього покриття приватного сектору по вул.Врожайна від вул.Очаківська до пров.Очаківський у Центральному районі м.Миколаєва</t>
  </si>
  <si>
    <t xml:space="preserve"> ”Капітальний ремонт дорожнього покриття приватного сектору по вул. Травнева у Центральному районі м. Миколаєва” </t>
  </si>
  <si>
    <t>Капітальний ремонт дороги приватного сектору по вул. Ходченко від вул. О. Матросова до вул. Північної у Центральному районі м. Миколаєва”</t>
  </si>
  <si>
    <t>ТОВ "Архітектурно-будівельна компанія "АрхСіті"</t>
  </si>
  <si>
    <t>”Капітальний ремонт дороги приватного сектору по вул. 2 Піщана від буд. №24 до буд. №42 у Центральному районі м. Миколаєва”</t>
  </si>
  <si>
    <t>”Капітальний ремонт дороги приватного сектору по вул. Ізмайлівська від Веселинівська до пров. Очаківського у Центральному районі м. Миколаєва”</t>
  </si>
  <si>
    <t xml:space="preserve"> ”Капітальний ремонт дороги приватного сектору по вул. 1 Піщана від буд. №76 до буд. №104 у Центральному районі м. Миколаєва”</t>
  </si>
  <si>
    <t>”Капітальний ремонт дороги приватного сектору по вул. Чуйкова від буд. №49 до буд. №75 у Центральному районі м. Миколаєва”</t>
  </si>
  <si>
    <t xml:space="preserve"> ”Капітальний ремонт дороги приватного сектору по вул. Софіївська від буд. №77 до буд. №117 у Центральному районі м. Миколаєва”</t>
  </si>
  <si>
    <t>”Капітальний ремонт дороги приватного сектору по вул. 1-а Екіпажна від вул. 5-а Воєнна до вул. Маршала Малиновського у Центральному районі м. Миколаєва”</t>
  </si>
  <si>
    <t>Потьомкінська</t>
  </si>
  <si>
    <t>облаштування розумної зупинки та скверу по вул.Потьомкінська</t>
  </si>
  <si>
    <t>ТОВ"Агрофон- Проект"</t>
  </si>
  <si>
    <t>ФОП Дейнеко ІВ.</t>
  </si>
  <si>
    <t>ТОВ"НИК-БУД"</t>
  </si>
  <si>
    <t>Капітальний ремонт, облаштування прибудинкової території житлових будинків по вул.Колодязьній,вул.Потьмокінській м.Миколаєва</t>
  </si>
  <si>
    <t>ФОП Ваховський</t>
  </si>
  <si>
    <t>ТОВ "МЕГА-СПЛИТ"</t>
  </si>
  <si>
    <t>Капітальний ремонт,облаштування прибудинкової території житлових будинків по в.3Слобідській,в.6 Слобідській м.Миколаєва</t>
  </si>
  <si>
    <t>ТОВ "Рента-Н"</t>
  </si>
  <si>
    <t>Капітальний ремонт, облаштування прибудинкової території житлових будинків по просп.Героїв України м.Миколаєва</t>
  </si>
  <si>
    <t>ТОВ САНСЕТ АВТО</t>
  </si>
  <si>
    <t xml:space="preserve">Капітальний ремонт, облаштування прибудинкової території житлових будинків по вул. Архітектора Старова, пров. Парусного </t>
  </si>
  <si>
    <t>ТОВ "ВЕРІТАСС-ЮГ"</t>
  </si>
  <si>
    <t>"Капітальний ремонт мереж зовнішнього освітлення по пров. Фінському та пров. Корабельному  у Центральному районі м. Миколаєва Миколаївської області"</t>
  </si>
  <si>
    <t>ТОВ"Светолюкс-Єлектромонтаж</t>
  </si>
  <si>
    <t xml:space="preserve">"Розвиток футболу в м. Миколаєві. Створення (капітальний ремонт) спортивного майданчика для фізичного розвитку дітей та дорослих. Місто Миколаїв, вулиця Колодязна, 35" </t>
  </si>
  <si>
    <t>поточний ремонт приміщень</t>
  </si>
  <si>
    <t>поточний ремонт приміщень (5-й поверх, коридор)</t>
  </si>
  <si>
    <t>поточний ремонт електромережи 1 підїзд</t>
  </si>
  <si>
    <t>ФОП Добринов</t>
  </si>
  <si>
    <t>поточний ремонт електромережи 3 підїзд</t>
  </si>
  <si>
    <t>поточний ремонт приміщень (кабінети 3 поверх)</t>
  </si>
  <si>
    <t>ПАТ Буд.комп.Житлопромбут-8</t>
  </si>
  <si>
    <t>поточний ремонт системи опалення та каналізації</t>
  </si>
  <si>
    <t>ФОП Христенко</t>
  </si>
  <si>
    <t>поточний ремонт системи вентиляції в приміщенні</t>
  </si>
  <si>
    <t>ТОВ Атмосфера-климат</t>
  </si>
  <si>
    <t>Вул. Адміральська, 20</t>
  </si>
  <si>
    <t>капітальний ремонт водопостачання, водовідведення, опалення в приміщенні їдальні</t>
  </si>
  <si>
    <t>ТОВ Південьгідробуд</t>
  </si>
  <si>
    <t>технагляд за капітальний ремонт водопостачання, водовідведення, опалення в приміщенні їдальні</t>
  </si>
  <si>
    <t>ФОП Масляєв</t>
  </si>
  <si>
    <t>капітальний ремонт в приміщенні їдальні</t>
  </si>
  <si>
    <t>технагляд за капітальний ремонт в приміщенні їдальні</t>
  </si>
  <si>
    <t>капітальний ремонт приміщень виконавчого комітету</t>
  </si>
  <si>
    <t>ТОВ Мега-град</t>
  </si>
  <si>
    <t>технагляд за капітальний ремонт приміщень виконавчого комітету</t>
  </si>
  <si>
    <t>Розробка проектно-кошторисної документації по проекту капітальний ремонт приміщень виконавчого комітету</t>
  </si>
  <si>
    <t>ТОВ Автограф-Н</t>
  </si>
  <si>
    <t>авторський нагляд за капітальним ремонтом в приміщенні виконавчого комітету</t>
  </si>
  <si>
    <t>експертиза проекту Капітальний ремонт приміщення виконавчого комітету</t>
  </si>
  <si>
    <t>ТОВ Українська будівельна експертиза</t>
  </si>
  <si>
    <t>капітальний ремонт по заміні вікон в приміщенні їдальні</t>
  </si>
  <si>
    <t>ФОП Дробуш</t>
  </si>
  <si>
    <t>Послуги з виготовлення ПКД (капремонт ліфту)</t>
  </si>
  <si>
    <t>ФОП Новіков</t>
  </si>
  <si>
    <t>персональний компютер</t>
  </si>
  <si>
    <t>ТОВ Сантарекс</t>
  </si>
  <si>
    <t>багатофункціональний пристрій</t>
  </si>
  <si>
    <t>ПМВКП АДМ</t>
  </si>
  <si>
    <t>мультимедіа пректор</t>
  </si>
  <si>
    <t>ФОП Трушевський</t>
  </si>
  <si>
    <t>стійка для відеостіни</t>
  </si>
  <si>
    <t>відеостіна</t>
  </si>
  <si>
    <t>ФОП Грозов</t>
  </si>
  <si>
    <t>система пожежної сигналізації</t>
  </si>
  <si>
    <t>ФОП Сорочан</t>
  </si>
  <si>
    <t>машина маркувальна електронна</t>
  </si>
  <si>
    <t>ТОВ Альтаір і К</t>
  </si>
  <si>
    <t>кондиціонери</t>
  </si>
  <si>
    <t>ТОВ Атмосфера-клімат</t>
  </si>
  <si>
    <t>металодітектор</t>
  </si>
  <si>
    <t>ФОП Богаченко</t>
  </si>
  <si>
    <t>домафон</t>
  </si>
  <si>
    <t>ФОП Слизкоухий</t>
  </si>
  <si>
    <t xml:space="preserve"> прокладання проводів, малий ремонт дверних полотен,ановлення металевих дверних полотен, улаштування цементної стяжки, демонтаж, ремонт, монтаж дутьових вентиляторів, монтаж світильників, встановлення унітазів, змішувачів, очищення вручну внутрішніх поверхонь</t>
  </si>
  <si>
    <t>вул. 8-Повздовжня,2с</t>
  </si>
  <si>
    <t>монтаж конструкцій металевих дверей герметичних</t>
  </si>
  <si>
    <t>В.Чорновола,4/3</t>
  </si>
  <si>
    <t>ТОВ «Іннтехно»</t>
  </si>
  <si>
    <t>ТОВ «Южний город»</t>
  </si>
  <si>
    <t>Фільтр-поглинач ФПУ-200</t>
  </si>
  <si>
    <t>ТОВ «Спецтехпром»</t>
  </si>
  <si>
    <t>Рятувальний моторний човен</t>
  </si>
  <si>
    <t>ТОВ «УМС МАРІН»</t>
  </si>
  <si>
    <t xml:space="preserve">Дихальні апарати Drager PSS 4000 в комплекті </t>
  </si>
  <si>
    <t>ТОВ « Техніка для життя»</t>
  </si>
  <si>
    <t xml:space="preserve">Комплект для підключення постраждалого до дихального апарату  PSS 4000 </t>
  </si>
  <si>
    <t>ТОВ « Технологія для життя»</t>
  </si>
  <si>
    <t>Намет УСБ-56</t>
  </si>
  <si>
    <t>ФОП Новікова Н.В,</t>
  </si>
  <si>
    <t>Комп'ютер BUSINESS Intel Core i3</t>
  </si>
  <si>
    <t>ФОП Лозовенко Т.С.</t>
  </si>
  <si>
    <t>Лазерний принтер HP LaserJet</t>
  </si>
  <si>
    <t>Багатофункціональний пристрій i-SENSYS Canon</t>
  </si>
  <si>
    <t>ФОП Зубарєвь О.М.</t>
  </si>
  <si>
    <t>ФОП Козій В.Г.</t>
  </si>
  <si>
    <t>Кондиціонер Osaka</t>
  </si>
  <si>
    <t>ФОП Єгоренков О.В.</t>
  </si>
  <si>
    <t>Офісні меблі</t>
  </si>
  <si>
    <t>ФОП Пономаренко Т.Ю.</t>
  </si>
  <si>
    <t>Комп'ютер HP 260 G2 DM Intel Core</t>
  </si>
  <si>
    <t>Дитяча музична школа № 2, адреса: м. Миколаїв, вул. Спаська, 46/8</t>
  </si>
  <si>
    <t>Аварійний ремонт ДМШ № 2  вул. Спаська, 46/8</t>
  </si>
  <si>
    <t xml:space="preserve">поточний ремонт приміщень (каб. № 5, № 4, коридор): ремонт підлоги, ремонт стін, заміна дверей, електромонтажні роботи) </t>
  </si>
  <si>
    <t>ФОП Топор О.В.</t>
  </si>
  <si>
    <t>Дитяча художня школа, адреса: м. Миколаїв, вул. Спаська, 23/1</t>
  </si>
  <si>
    <t xml:space="preserve">Ремонт теплової мережі, та ремонт і облаштування санвузлу технічними виробами ДХШ </t>
  </si>
  <si>
    <t>поточний ремонт внутрішньої та зовнішньої мережі опалення</t>
  </si>
  <si>
    <t>ФОП Баклан І.М.</t>
  </si>
  <si>
    <t xml:space="preserve">Ремонт та облаштування санвузлу технічними виробами ДХШ </t>
  </si>
  <si>
    <t>поточний ремонт та облаштування санвузлу технічними виробами (ремонт стін, заміна труб та ін.)</t>
  </si>
  <si>
    <t>ТОВ Трімінг</t>
  </si>
  <si>
    <t xml:space="preserve">ТОВ "Південьторгмонтаж" </t>
  </si>
  <si>
    <t>ЦМБ ім. М.Л.Кропивницького ЦБС для дорослих м. Миколаєва, адреса: м.Миколаїв, вул. Потьомкінська,143-А</t>
  </si>
  <si>
    <t xml:space="preserve">періодичні видання на 2 піврічча 2018 року </t>
  </si>
  <si>
    <t>ПАТ Укрпошта</t>
  </si>
  <si>
    <t>книжкова продукція</t>
  </si>
  <si>
    <t>ФОП Сисуєв І.М.</t>
  </si>
  <si>
    <t>аудіокниги</t>
  </si>
  <si>
    <t>ФОП Гуляєва Л.С.</t>
  </si>
  <si>
    <t>електронні видання</t>
  </si>
  <si>
    <t>електронні видання (статистичний щорічник 2017)</t>
  </si>
  <si>
    <t>Головне управління статистики у Миколаївській області</t>
  </si>
  <si>
    <t>кондицінер б/ф 15</t>
  </si>
  <si>
    <t>ПП Кірток Д.А.</t>
  </si>
  <si>
    <t>брошурувальний-палітурний верстат для прошивки документів</t>
  </si>
  <si>
    <t>ФОП Любченко В.Ф.</t>
  </si>
  <si>
    <t>комп'ютерне обладнання</t>
  </si>
  <si>
    <t>Разом:</t>
  </si>
  <si>
    <t>Центральна міська бібліотека для дітей ім. Ш.Кобера і В.Хоменко, адреса: м.Миколаїв,  пр. Центральний, 173/4</t>
  </si>
  <si>
    <t>книги</t>
  </si>
  <si>
    <t>СПД Бабіч В.В.</t>
  </si>
  <si>
    <t>газети</t>
  </si>
  <si>
    <t>ПП фірма "ТЄПС &amp; Со"</t>
  </si>
  <si>
    <t>журнали</t>
  </si>
  <si>
    <t>вивіска світлодіодна "Бібліовулик"</t>
  </si>
  <si>
    <t>ФОП Крюкова О.О.</t>
  </si>
  <si>
    <t>ТОВ МП "Інвар"</t>
  </si>
  <si>
    <t>Дитяча музична школа № 1, адреса: м.Миколаїв, вул. Адміральська,9-11</t>
  </si>
  <si>
    <t>музичні інструменти</t>
  </si>
  <si>
    <t>ФОП Сущенко В П</t>
  </si>
  <si>
    <t>Дитяча музична школа № 2, адреса: м. Миколаїв, вул. Спаська 46/8</t>
  </si>
  <si>
    <t>ТОВ ІН-ДЖАЗ</t>
  </si>
  <si>
    <t xml:space="preserve">кондиціонер </t>
  </si>
  <si>
    <t>ФОП Таран М.Л.</t>
  </si>
  <si>
    <t>пилосос T 10/1 Adv (1.527-150)</t>
  </si>
  <si>
    <t>СПД-ФО Антонян Є.С.</t>
  </si>
  <si>
    <t>Дитяча музична школа №3, адреса: м.Миколаїв, вул. Г. Свиридова, 37</t>
  </si>
  <si>
    <t xml:space="preserve">комп'ютерна система </t>
  </si>
  <si>
    <t>ФОП Караяніді О.Є.</t>
  </si>
  <si>
    <t>Дитяча музична школа № 5, адреса: м.Миколаїв, вул. Дачна,50</t>
  </si>
  <si>
    <t>ТОВ "Еквіп Хаб"</t>
  </si>
  <si>
    <t>Дитяча музична школа № 6, адеса: м.Миколаїв, провул.Південний,16-а,</t>
  </si>
  <si>
    <t xml:space="preserve">телевізор </t>
  </si>
  <si>
    <t>ФОП Антоненко О.О.</t>
  </si>
  <si>
    <t>Дитяча музична школа №8, адреса: м.Миколаїв, вул.1-а Госпітальна,1</t>
  </si>
  <si>
    <t>Саксофон сопрано</t>
  </si>
  <si>
    <t>ФОП Бабошина В.</t>
  </si>
  <si>
    <t>Дитяча школа мистецтв №1, адреса: м. Миколаїв, вул. Сергія Цвєтка,17</t>
  </si>
  <si>
    <t>Дитяча школа мистецтв №2, адреса: м.Миколаїв, пр.Богоявленський.332</t>
  </si>
  <si>
    <t>ворота металеві в комплекті</t>
  </si>
  <si>
    <t>ФОП Панасенко О.О.</t>
  </si>
  <si>
    <t>Дитяча школа мистецтв №3, адреса: м.Миколаїв, вул. Лісова 5</t>
  </si>
  <si>
    <t>цифрове піаніно</t>
  </si>
  <si>
    <t>ФОП Зацаринний В.М.</t>
  </si>
  <si>
    <t>ММПК "Молодіжний", адреса: м.Миколаїв, вул. Театральна, буд. 1</t>
  </si>
  <si>
    <t>українські національні костюми</t>
  </si>
  <si>
    <t>ФОП Скіданова О.О.</t>
  </si>
  <si>
    <t>електромобіль</t>
  </si>
  <si>
    <t>ПП Вторіс</t>
  </si>
  <si>
    <t>звукопідсилююча апаратура</t>
  </si>
  <si>
    <t>ФОП Гордійчук Т.І.</t>
  </si>
  <si>
    <t>пульт</t>
  </si>
  <si>
    <t>ФОП Ретунський О.М.</t>
  </si>
  <si>
    <t>інструменти</t>
  </si>
  <si>
    <t>ФОП Остафінська Ю.В.</t>
  </si>
  <si>
    <t xml:space="preserve">лебідка сценічна </t>
  </si>
  <si>
    <t>ФОП Сущенко А.В.</t>
  </si>
  <si>
    <t>ФОП Сущенко В.П.</t>
  </si>
  <si>
    <t>освітлювальна апаратура</t>
  </si>
  <si>
    <t>генератор</t>
  </si>
  <si>
    <t>ФОП Вельгас А.О.</t>
  </si>
  <si>
    <t>комплект алюмінієвих металоконструкцій</t>
  </si>
  <si>
    <t>ФОП Міронов Г.Г.</t>
  </si>
  <si>
    <t>швейні машинки</t>
  </si>
  <si>
    <t>ФОП Войтенко А.А.</t>
  </si>
  <si>
    <t>комп'ютери та комп'ютерне обладнання</t>
  </si>
  <si>
    <t>ФОП Басов-Полтавцев</t>
  </si>
  <si>
    <t>тенти</t>
  </si>
  <si>
    <t>ПП Іванов Д.Є.</t>
  </si>
  <si>
    <t xml:space="preserve">Миколаївський міський палац культури та урочистих подій, адреса: м. Миколаїв, вул. Спаська,44 </t>
  </si>
  <si>
    <t>бандура у комплекті зі стійкою</t>
  </si>
  <si>
    <t>ФОП Бабошина В.В.</t>
  </si>
  <si>
    <t>ММПК "Корабельний", адреса: м.Миколаїв, пр.Богоявленський,328</t>
  </si>
  <si>
    <t>українські костюми</t>
  </si>
  <si>
    <t>ФОП Бондаренко</t>
  </si>
  <si>
    <t>Миколаївський міський палац культури і мистецтв, адреса: м.Миколаїв,  вул. Нікольська,54</t>
  </si>
  <si>
    <t>декорації</t>
  </si>
  <si>
    <t>ФОП Горбунова</t>
  </si>
  <si>
    <t>костюми</t>
  </si>
  <si>
    <t xml:space="preserve">акустична система </t>
  </si>
  <si>
    <t>ФОП Сущенко</t>
  </si>
  <si>
    <t>БУ ММР КІК ДМ " Казка", адреса: м.Миколаїв, вул.Декабристів ,38-а</t>
  </si>
  <si>
    <t>ТОВ "Техноцентр Маяк Софт"</t>
  </si>
  <si>
    <t>ФОП Крюк Н.О.</t>
  </si>
  <si>
    <t>Кульбакінський будинок культури, адреса: м. Миколаїв, вул. Райдужна, 38</t>
  </si>
  <si>
    <t>вишка-тура</t>
  </si>
  <si>
    <t xml:space="preserve">ФОП Кравченко Є І </t>
  </si>
  <si>
    <t>Малокорениський будинок культури, адреса: м. Миколаїв, вул. Клубна, 10</t>
  </si>
  <si>
    <t xml:space="preserve">ТОВ Лайт-Сервіс </t>
  </si>
  <si>
    <t>Великокорениський будинок культури, адреса: м. Миколаїв, вул. Миколаївських десантників, 4</t>
  </si>
  <si>
    <t xml:space="preserve">ФОП Гордійчук ТІ </t>
  </si>
  <si>
    <t>Матвіївський будинок культури, адреса: м. Миколаїв, вул. Матвіївська,1</t>
  </si>
  <si>
    <t xml:space="preserve">аккордеон </t>
  </si>
  <si>
    <t xml:space="preserve">ФОП Бабошина В В </t>
  </si>
  <si>
    <t>Тернівський будинок культури, адреса: м. Миколаїв, вул. Софіївська, 18</t>
  </si>
  <si>
    <t xml:space="preserve">ФОП Макаренко А С </t>
  </si>
  <si>
    <t>Централізована бухгалтерія, адреса: м.Миколаїв, вул. Фалеєвська, 22/12</t>
  </si>
  <si>
    <t>багатофункціональні пристрії</t>
  </si>
  <si>
    <t>ФОП Антоненко О О</t>
  </si>
  <si>
    <t>Муніципальний театр-студія естрадної пісні для дітей, юнацтва та молоді, адреса: м. Миколаїв, вул. Спаська, 46</t>
  </si>
  <si>
    <t xml:space="preserve">мікрофони </t>
  </si>
  <si>
    <t>ФОП Гордійчук ТІ</t>
  </si>
  <si>
    <t>Міський методичний центр та клубної роботи, адреса: м.Миколаїв, вул. Фалеєвська, 22 /12</t>
  </si>
  <si>
    <t xml:space="preserve">ФОП Шалахман В.Г. </t>
  </si>
  <si>
    <t xml:space="preserve">ФОП Петренко О М </t>
  </si>
  <si>
    <t>Управління з питань культури та охорони культурної спадщини, адреса: м. Миколаїв, вул. Адміральська, 20</t>
  </si>
  <si>
    <t xml:space="preserve">меморіальні дошки  </t>
  </si>
  <si>
    <t>ФОП Іваницький А В</t>
  </si>
  <si>
    <t>ТОВ Приватбуд</t>
  </si>
  <si>
    <t>бронзова монументально-декоративна скульптурна композиція «Хлопчик-рибачок»</t>
  </si>
  <si>
    <t xml:space="preserve">ПП Скульптура </t>
  </si>
  <si>
    <t xml:space="preserve">світлова конструкція </t>
  </si>
  <si>
    <t>ТОВ Люм'єр Україна</t>
  </si>
  <si>
    <t>Модульна конструкція - архітектурна модель (макет) споруди: Водонапірна башта 1907 р. інж. В.Г.Шухов</t>
  </si>
  <si>
    <t xml:space="preserve">ТОВ Вельбой </t>
  </si>
  <si>
    <t>новорічна святкова декорація "Вечори на хуторі біля Диканьки"</t>
  </si>
  <si>
    <t xml:space="preserve">ФОП Пільтєєва М В </t>
  </si>
  <si>
    <t xml:space="preserve">Ростова лялька </t>
  </si>
  <si>
    <t xml:space="preserve">ФОП Бондаренко Є Є </t>
  </si>
  <si>
    <t xml:space="preserve">Штучна ялинка ELKC2 з ілюмінацією (в комплекті з арками та металевою огорожою) </t>
  </si>
  <si>
    <t xml:space="preserve">Світлодіодна новорічна іллюмінація </t>
  </si>
  <si>
    <t xml:space="preserve">ФОП Біла Т О </t>
  </si>
  <si>
    <t xml:space="preserve">Лавка зі спинкою </t>
  </si>
  <si>
    <t>12 шт.</t>
  </si>
  <si>
    <t>вул.Погранична,9</t>
  </si>
  <si>
    <t xml:space="preserve">Придбання  персональних комп’ютерів </t>
  </si>
  <si>
    <t>5шт.</t>
  </si>
  <si>
    <t>Придбання  газових котлів з монтажем</t>
  </si>
  <si>
    <t>3 шт.</t>
  </si>
  <si>
    <t>ФОП Нужний С.М.</t>
  </si>
  <si>
    <t>Придбання GPRS модем ТБК з монтажем</t>
  </si>
  <si>
    <t>1 шт.</t>
  </si>
  <si>
    <t>вул.Озерна,12</t>
  </si>
  <si>
    <t xml:space="preserve">Стілець </t>
  </si>
  <si>
    <t>6 шт.</t>
  </si>
  <si>
    <t>ФОП Щербина С.М.</t>
  </si>
  <si>
    <t>Стіл</t>
  </si>
  <si>
    <t>2 шт.</t>
  </si>
  <si>
    <t>ФОП Анічкін В.В.</t>
  </si>
  <si>
    <t>Шафа</t>
  </si>
  <si>
    <t xml:space="preserve">Поточний ремонт дитячого спортивно-ігрового майданчика </t>
  </si>
  <si>
    <t>ТОВ "СМАРТ НИКСТРОЙ" (код 40858857)</t>
  </si>
  <si>
    <t xml:space="preserve">Поточний ремонт спортивного та дитячого  майданчиків </t>
  </si>
  <si>
    <t>ТОВ "СИГМА-Т" (№41907082)</t>
  </si>
  <si>
    <t xml:space="preserve">Поточний ремонт  дитячого ігрового  майданчику </t>
  </si>
  <si>
    <t>ФОП Хіврич В.Г. (№2285501950)</t>
  </si>
  <si>
    <t>Вул.Крилова,38,40,40/1 у Заводському районі  м.Миколаєва</t>
  </si>
  <si>
    <t>Вул.Курортна,5 у Заводському районі  м.Миколаєва</t>
  </si>
  <si>
    <t>Поточний ремонт  дитячого ігрового  майданчику по вул.Курортна,5 у Заводському районі  м.Миколаєва</t>
  </si>
  <si>
    <t>вул. Лазурна,20,26,26а,32 у Заводському районі  м.Миколаєва</t>
  </si>
  <si>
    <t>Поточний ремонт  дитячого спортивного  майданчика по вул. Лазурна,20,26,26а,32 у Заводському районі  м.Миколаєва</t>
  </si>
  <si>
    <t>Заводський район м.Миколаєва</t>
  </si>
  <si>
    <t>Оцінка дитячих ігрових майданчиків</t>
  </si>
  <si>
    <t>ФОП Богатирьов А.П.                 (код 2491211419)</t>
  </si>
  <si>
    <t>Вздовж будинків № 9-А, 9-Б по вул. Лазурна у Заводському районі м.Миколаєва</t>
  </si>
  <si>
    <t xml:space="preserve">Поточний ремонт внутрішньоквартальних проїздів </t>
  </si>
  <si>
    <t>Ввздовж будинку № 8-Б по вул.Київська у Заводському районі м.Миколаєва</t>
  </si>
  <si>
    <t xml:space="preserve">Поточний ремонт внутрішньоквартального проїзду </t>
  </si>
  <si>
    <t>Вздовж будинку № 82 по вул.Біла у Заводському районі м.Миколаєва</t>
  </si>
  <si>
    <t xml:space="preserve">Поточний ремонтвнутрішньоквартадьного проїзду </t>
  </si>
  <si>
    <t>Вздовж будинків № 18-А, 18-Б по вул. Лазурна у Заводському районі м.Миколаєва</t>
  </si>
  <si>
    <t>Поточний ремонт внутрішньоквартальних проїздів вздовж будинків № 18-А, 18-Б по вул. Лазурна у Заводському районі м.Миколаєва</t>
  </si>
  <si>
    <t>Вздовж будинку № 6,8 по вул.Курортна у Заводському районі м.Миколаєва</t>
  </si>
  <si>
    <t>Поточний ремонт внутрішньоквартального проїзду вздовж будинку № 6,8 по вул.Курортна у Заводському районі м.Миколаєва</t>
  </si>
  <si>
    <t>Вздовж будинків № 26, 26-А, по вул. Лазурна у Заводському районі м.Миколаєва</t>
  </si>
  <si>
    <t>Поточний ремонт внутрішньоквартальних проїздів вздовж будинків № 26, 26-А, по вул. Лазурна у Заводському районі м.Миколаєва</t>
  </si>
  <si>
    <t>Вздовж будинків № 15-Б, 15-В по вул. Озерна у Заводському районі м.Миколаєва</t>
  </si>
  <si>
    <t>Поточний ремонт внутрішньоквартальних проїздів вздовж будинків № 15-Б, 15-В по вул. Озерна у Заводському районі м.Миколаєва</t>
  </si>
  <si>
    <t>Вздовж будинку № 15 по вул. Озерна у Заводському районі м.Миколаєва</t>
  </si>
  <si>
    <t>Поточний ремонт внутрішньоквартального проїзду вздовж будинку № 15 по вул. Озерна у Заводському районі м.Миколаєва</t>
  </si>
  <si>
    <t>Вздовж будинків № 8,10, по вул. Озерна у Заводському районі м.Миколаєва</t>
  </si>
  <si>
    <t>Поточний ремонт внутрішньоквартальних проїздів вздовж будинків № 8,10, по вул. Озерна у Заводському районі м.Миколаєва</t>
  </si>
  <si>
    <t>Вздовж будинків № 4-В, 4-Г по вул. Лазурна у Заводському районі м.Миколаєва</t>
  </si>
  <si>
    <t>Поточний ремонт внутрішньоквартальних проїздів вздовж будинків № 4-В, 4-Г по вул. Лазурна у Заводському районі м.Миколаєва</t>
  </si>
  <si>
    <t>Вздовж будинків № 2-Б, 6 по вул. Лазурна у Заводському районі м.Миколаєва</t>
  </si>
  <si>
    <t>Поточний ремонт внутрішньоквартальних проїздів вздовж будинків № 2-Б, 6 по вул. Лазурна у Заводському районі м.Миколаєва</t>
  </si>
  <si>
    <t xml:space="preserve"> Заводський район м.Миколаєва</t>
  </si>
  <si>
    <t>Технічний нагляд Поточний ремонт внутрішньоквартальних проїздів вздовж  у Заводському районі м.Миколаєва</t>
  </si>
  <si>
    <t xml:space="preserve">Технічний нагляд Поточний ремонт внутрішньоквартальних проїздів </t>
  </si>
  <si>
    <t>Вздовж буд.№7 по вул. Г.Гонгадзе у Заводському районі м.Миколаєва</t>
  </si>
  <si>
    <t>Поточний ремонт дорожнього покриття внутрішньоквартального проїзду вздовж буд.№7 по вул. Г.Гонгадзе у Заводському районі м.Миколаєва</t>
  </si>
  <si>
    <t>Поточний ремонт дорожнього покриття внутрішньоквартального проїзду</t>
  </si>
  <si>
    <t>Навпроти будинків по вул.Крилова,19б,19в в Заводському районі м.Миколаєва</t>
  </si>
  <si>
    <t xml:space="preserve">Поточний ремонт тротуару прибудинкової території </t>
  </si>
  <si>
    <t>ФОП Агафонова Т.О. (№2329801884)</t>
  </si>
  <si>
    <t xml:space="preserve">Поточний ремонт внутрішньоквартального тротуару </t>
  </si>
  <si>
    <t>ФОП Царюк С.В. (№2231000227</t>
  </si>
  <si>
    <t>Ввул. Леваневців,25/1 в Заводському районі м.Миколаєва</t>
  </si>
  <si>
    <t xml:space="preserve">Поточний ремонт тротуару прибудинкової теріторії </t>
  </si>
  <si>
    <t>Вул.Біла від вул.Генерала Карпенка до будинку № 58 у приватному секторі Заводського району м.Миколаєва</t>
  </si>
  <si>
    <t>Вздовж будинку № 5 по вул.Дачна у  Заводському районі м.Миколаєва</t>
  </si>
  <si>
    <t>Вул.Курортна до будинку № 5 у  Заводському районі м.Миколаєва</t>
  </si>
  <si>
    <t>Вул.Крилова, 2,4 у  Заводському районі м.Миколаєва</t>
  </si>
  <si>
    <t>Поточний ремонт внутрішньоквартального тротуару</t>
  </si>
  <si>
    <t>Вул.Дмитрієва від вул.Даля до вул.Левадівська (непарна сторона) у приватному секторі Заводського району м.Миколаєва</t>
  </si>
  <si>
    <t>Вул.Шосейна,83  Заводського району м.Миколаєва</t>
  </si>
  <si>
    <t>Вул.Наваринській № 15-а  Заводського району м.Миколаєва</t>
  </si>
  <si>
    <t>Поточний ремонт тротуару по вул.Наваринській № 15-а  Заводського району м.Миколаєва</t>
  </si>
  <si>
    <t>ТОВ "АЯКС-ІІ" (№ 13869225)</t>
  </si>
  <si>
    <t>Вул. Г.Карпенка, 2/1, 2/2 у  Заводському районі у м.Миколаєві</t>
  </si>
  <si>
    <t>Поточний ремонт тротуару по вул. Г.Карпенка, 2/1, 2/2 у  Заводському районі у м.Миколаєві</t>
  </si>
  <si>
    <t>ФОП  Волченко Е.О.</t>
  </si>
  <si>
    <t>Поблизу будинку №25 по вул.Ген.Карпенка ріг вул.Білої у  Заводському районі у м.Миколаєва</t>
  </si>
  <si>
    <t>Поточний ремонт тротуару поблизу будинку №25 по вул.Ген.Карпенка ріг вул.Білої у  Заводському районі у м.Миколаєва</t>
  </si>
  <si>
    <t>Послуги з проведення оцінки майна (зуп.комплекси)</t>
  </si>
  <si>
    <t>Вздовж будинків по вул. Г. Карпенка, 23,23а в приватному секторі Заводського району м.Миколаєва</t>
  </si>
  <si>
    <t>Поточний ремонт тротуару вздовж будинків по вул. Г. Карпенка, 23,23а в приватному секторі Заводського району м.Миколаєва</t>
  </si>
  <si>
    <t>Вздовж будинку № 11 по вул.Бузький бульвар в   Заводському районі м.Миколаєва</t>
  </si>
  <si>
    <t>Поточний ремонт тротуару вздовж будинку № 11 по вул.Бузький бульвар в   Заводському районі м.Миколаєва</t>
  </si>
  <si>
    <t>Вздовж будинків № 19,21 по вул.Озерна у Заводському районі м.Миколаєва</t>
  </si>
  <si>
    <t>Поточний ремонт тротуару вздовж будинків № 19,21 по вул.Озерна у Заводському районі м.Миколаєва</t>
  </si>
  <si>
    <t xml:space="preserve">Поточний ремонт майданчика під контейнери для ТПВ </t>
  </si>
  <si>
    <t xml:space="preserve">Тех.нагляд поточний ремонт майданчика під контейнери для ТПВ </t>
  </si>
  <si>
    <t>Вул.Крилова,46, 46-А у Заводському районі м.Миколаєва</t>
  </si>
  <si>
    <t>Поточний ремонт майданчика під контейнери для ТПВ по вул.Крилова,46, 46-А у Заводському районі м.Миколаєва</t>
  </si>
  <si>
    <t xml:space="preserve">Тех.нагляд Поточний ремонт майданчика під контейнери для ТПВ </t>
  </si>
  <si>
    <t>Вул.Г.Карпенко,30 у Заводському районі м.Миколаєва</t>
  </si>
  <si>
    <t>Поточний ремонт майданчика для збору ТПВ по вул.Г.Карпенко,30 у Заводському районі м.Миколаєва</t>
  </si>
  <si>
    <t xml:space="preserve">Поточний ремонт майданчика для збору ТПВ </t>
  </si>
  <si>
    <t>Вул.Крилова,38 у Заводському районі м.Миколаєва</t>
  </si>
  <si>
    <t>Поточний ремонт майданчика під контейнери для ТПВ по вул.Крилова,38 у Заводському районі м.Миколаєва</t>
  </si>
  <si>
    <t>Пр.Центральний,10 у Заводському районі м.Миколаєва</t>
  </si>
  <si>
    <t>Поточний ремонт майданчика під контейнери для ТПВ по пр.Центральний,10 у Заводському районі м.Миколаєва</t>
  </si>
  <si>
    <t>Бульв.Бузький, 5 у Заводському районі м.Миколаєва</t>
  </si>
  <si>
    <t>Поточний ремонт майданчика для збору ТПВ по бульв.Бузький, 5 у Заводському районі м.Миколаєва</t>
  </si>
  <si>
    <t>Вул.Крилова,54 в Заводському районі м.Миколаєва</t>
  </si>
  <si>
    <t>Поточний ремонт закритого контейнерного майданчика для збору ТПВ по вул.Крилова,54 в Заводському районі м.Миколаєва</t>
  </si>
  <si>
    <t>Вул.Крилова,44а в Заводському районі м.Миколаєва</t>
  </si>
  <si>
    <t>Поточний ремонт майданчика для збору ТПВ по вул.Крилова,44а в Заводському районі м.Миколаєва</t>
  </si>
  <si>
    <t>ФОП Кущ Є.В.</t>
  </si>
  <si>
    <t>Вул.Карпенка 37б в Заводському районі м.Миколаєва</t>
  </si>
  <si>
    <t>Поточний ремонт майданчика для збору ТПВ по вул.Карпенка 37б в Заводському районі м.Миколаєва</t>
  </si>
  <si>
    <t>Вул.Крилова,44 в Заводському районі м.Миколаєва</t>
  </si>
  <si>
    <t>Поточний ремонт майданчика для збору ТПВ по вул.Крилова,44 в Заводському районі м.Миколаєва</t>
  </si>
  <si>
    <t>Бульв. Бузький , 3Б в Заводському районі м.Миколаєва</t>
  </si>
  <si>
    <t>Поточний ремонт майданчика для збору ТПВ по бульв. Бузький , 3Б в Заводському районі м.Миколаєва</t>
  </si>
  <si>
    <t xml:space="preserve">Поточний ркемонт мереж зовнішнього освітлення </t>
  </si>
  <si>
    <t>КП ГДМБ (№ 03331466)</t>
  </si>
  <si>
    <t>Вул.Шмідта до мосту через Бузький лиман в мкр.Велика Корениха в Заводському районі м.Миколаєва</t>
  </si>
  <si>
    <t>Поточний ремонт мереж зовнішнього освітлення по вул.Шмідта до мосту через Бузький лиман в мкр.Велика Корениха в Заводському районі м.Миколаєва</t>
  </si>
  <si>
    <t>Вул. Біла-вул. Карпенка м.Миколаїв</t>
  </si>
  <si>
    <t>Поточний ремонт мереж зовнішнього освітлення за адресою: вул. Біла-вул. Карпенка м.Миколаїв</t>
  </si>
  <si>
    <t>ТОВ "Светолюкс-Єлектромонтаж" (№30975988)</t>
  </si>
  <si>
    <t>Вул. Біла, 65 м.Миколаїв</t>
  </si>
  <si>
    <t>Поточний ремонт мереж зовнішнього освітлення за адресою: вул. Біла, 65 м.Миколаїв</t>
  </si>
  <si>
    <t>Вул. Г.Карпенка ріг вул.Дачна  в Заводському районі м.Миколаєва</t>
  </si>
  <si>
    <t>Поточний ремонт мереж зовнішнього освітлення за адресою: вул. Г.Карпенка ріг вул.Дачна  в Заводському районі м.Миколаєва</t>
  </si>
  <si>
    <t>Вул. Леваневців вздовж будинків № 29,№ 53/1  в Заводському районі м.Миколаєва</t>
  </si>
  <si>
    <t>Поточний ремонт мереж зовнішнього освітлення по вул. Леваневців вздовж будинків № 29,№ 53/1  в Заводському районі м.Миколаєва</t>
  </si>
  <si>
    <t>Вул. 5 Слобідська вздовж будинків № 123-127  в Заводському районі м.Миколаєва</t>
  </si>
  <si>
    <t>Поточний ремонт мереж зовнішнього освітлення по вул. 5 Слобідська вздовж будинків № 123-127  в Заводському районі м.Миколаєва</t>
  </si>
  <si>
    <t>Вул.Богородична від вул.Ліскова до вул.Нова  в Заводському районі м.Миколаєва</t>
  </si>
  <si>
    <t>Поточний ремонт мереж зовнішнього освітлення по вул.Богородична від вул.Ліскова до вул.Нова  в Заводському районі м.Миколаєва</t>
  </si>
  <si>
    <t>Вул.2-а Слобідська від вул.Погранична до вул.Кузнецька у Заводському районі м.Миколаєва</t>
  </si>
  <si>
    <t xml:space="preserve">Поточний ремонт дорожнього покриття </t>
  </si>
  <si>
    <t>Вул.3-а Слобідська від вул.Погранична до вул.Чкалова у Заводському районі м.Миколаєва</t>
  </si>
  <si>
    <t>Вул.4-а Слобідська від вул.Млинна до вул.Чкалова у Заводському районі м.Миколаєва</t>
  </si>
  <si>
    <t>Вул.5-а Слобідська від вул.Погранична до вул.Кузнецька у Заводському районі м.Миколаєва</t>
  </si>
  <si>
    <t>Вул.Громадянська від вул.Погранична до вул. Млинна у Заводському районі м.Миколаєва</t>
  </si>
  <si>
    <t>Поточний ремонт дорожнього покриття по вул.Громадянська від вул.Погранична до вул. Млинна у Заводському районі м.Миколаєва</t>
  </si>
  <si>
    <t>Вул. 1  Слобідська від вул.Погранична до вул. Чкалова у Заводському районі м.Миколаєва</t>
  </si>
  <si>
    <t>Поточний ремонт дорожнього покриття по вул. 1  Слобідська від вул.Погранична до вул. Чкалова у Заводському районі м.Миколаєва</t>
  </si>
  <si>
    <t>Вул. Левадівська у Заводському районі м.Миколаєва</t>
  </si>
  <si>
    <t>Поточний ремонт дорожнього покриття по вул. Левадівська у Заводському районі м.Миколаєва</t>
  </si>
  <si>
    <t>Вул. Садова у Заводському районі м.Миколаєва</t>
  </si>
  <si>
    <t>Поточний ремонт дорожнього покриття по вул. Садова у Заводському районі м.Миколаєва</t>
  </si>
  <si>
    <t>Вул.  Богородична у Заводському районі м.Миколаєва</t>
  </si>
  <si>
    <t>Поточний ремонт дорожнього покриття по вул.  Богородична у Заводському районі м.Миколаєва</t>
  </si>
  <si>
    <t>Вул. Комкова у Заводському районі м.Миколаєва</t>
  </si>
  <si>
    <t>Поточний ремонт дорожнього покриття по вул. Комкова у Заводському районі м.Миколаєва</t>
  </si>
  <si>
    <t>Пров.Кузнечний у Заводському районі м.Миколаєва</t>
  </si>
  <si>
    <t>Поточний ремонт дорожнього покриття по пров.Кузнечний у Заводському районі м.Миколаєва</t>
  </si>
  <si>
    <t>Технічний нагляд Поточний ремонт дорожнього покриття у Заводському районі м.Миколаєва</t>
  </si>
  <si>
    <t>Вул.Даля до пров.Суднобудівників у Заводському районі м.Миколаєва</t>
  </si>
  <si>
    <t>Поточний ремонт дорожнього покриття по Новосільська від вул.Даля до пров.Суднобудівників у Заводському районі м.Миколаєва</t>
  </si>
  <si>
    <t xml:space="preserve">Благоустрій зони відпочинку </t>
  </si>
  <si>
    <t>ФОП Ваховський Максим Олегович (№ 3072218395)</t>
  </si>
  <si>
    <t>ТОВ "ПРОМБАЗИС"</t>
  </si>
  <si>
    <t>ТОВ "Приватбуд" (30565794)</t>
  </si>
  <si>
    <t>ТОВ "Миколаївбудінвест"</t>
  </si>
  <si>
    <t xml:space="preserve">Благоустрій скверу </t>
  </si>
  <si>
    <t>Поточний ремонт опорного пункту по вул.Озерна,12</t>
  </si>
  <si>
    <t xml:space="preserve">ПП "Метеор-Юг" </t>
  </si>
  <si>
    <t>ФОП Коробєйніков В.В.</t>
  </si>
  <si>
    <t>Вул. Лягіна від вул. Погранична до вул. Защука у приватному секторі Заводського району м.Миколаєва</t>
  </si>
  <si>
    <t>Капітальний ремонт дорожнього покриття  по вул. Лягіна від вул. Погранична до вул. Защука у приватному секторі Заводського району м.Миколаєва</t>
  </si>
  <si>
    <t>Створення проектно-кошторисної документації</t>
  </si>
  <si>
    <t>ФОП Чудаков І.В. (№3091119056)</t>
  </si>
  <si>
    <t>Капітальний ремонт дорожнього покриття</t>
  </si>
  <si>
    <t>ТОВ  "ДОРБУДСЕРВИС"</t>
  </si>
  <si>
    <t>Вул. 5 Слобідська від вул. Кузнецька до вул. 7 Ялтинська у приватному секторі Заводського району м.Миколаєва</t>
  </si>
  <si>
    <t>Капітальний ремонт дорожнього покриття  по вул. 5 Слобідська від вул. Кузнецька до вул. 7 Ялтинська у приватному секторі Заводського району м.Миколаєва</t>
  </si>
  <si>
    <t>Вул. Покровська від а/д Т-15-07 до будинку № 34 у приватному секторі Заводського району м.Миколаєва</t>
  </si>
  <si>
    <t>Проектно-кошторисна документація по об’єкту "Капітальний ремонт дороги по вул. Покровська від а/д Т-15-07 до будинку № 34 у приватному секторі Заводського району м.Миколаєва"</t>
  </si>
  <si>
    <t>Вул. Клубна від вул. Антична до цвинтаря у приватному секторі мкр.Велика Корениха Заводського району м.Миколаєва</t>
  </si>
  <si>
    <t>Проектно-кошторисна документація по об’єкту "Капітальний ремонт дорожнього покриття  по вул. Клубна від вул. Антична до цвинтаря у приватному секторі мкр.Велика Корениха Заводського району м.Миколаєва</t>
  </si>
  <si>
    <t>Вул. 5 Слобідська від вул.Кузнецька до вул. 7 Ялтинська у приватному секторі Заводського району м.Миколаєва</t>
  </si>
  <si>
    <t>Капітальний ремонт дорожнього покриття  по вул. 5 Слобідська від вул.Кузнецька до вул. 7 Ялтинська у приватному секторі Заводського району м.Миколаєва</t>
  </si>
  <si>
    <t>ТОВ "ДОРБУДСЕРВІС" (код 41121296)</t>
  </si>
  <si>
    <t>Пров.Курортний у приватному секторі Заводського району м.Миколаєв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</si>
  <si>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по пров.Курортний у приватному секторі Заводського району м.Миколаєва"</t>
  </si>
  <si>
    <t>Створення проектно-кошторисної документації та відшкодування витрат на проведення експертизи</t>
  </si>
  <si>
    <t>Залізничному селище від буд.№918 до буд №782, від буд.№792 до буд.№775, від буд.№946 до буд.№760,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</si>
  <si>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на Залізничному селище від буд.№918 до буд №782, від буд.№792 до буд.№775, від буд.№946 до буд.№760, у приватному секторі Заводського району м.Миколаєва"</t>
  </si>
  <si>
    <t>Вул.Привокзальна від вул.Курортна до вул.Біла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</si>
  <si>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по вул.Привокзальна від вул.Курортна до вул.Біла у приватному секторі Заводського району м.Миколаєва"</t>
  </si>
  <si>
    <t>Старий інвалідний хутір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</si>
  <si>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Старий інвалідний хутір у приватному секторі Заводського району м.Миколаєва"</t>
  </si>
  <si>
    <t>Залізничному селище від буд.№536 до буд.№521, від буд.№520 до буд.№829, від буд.№782 до буд. №806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</si>
  <si>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на Залізничному селище від буд.№536 до буд.№521, від буд.№520 до буд.№829, від буд.№782 до буд. №806 у приватному секторі Заводського району м.Миколаєва"</t>
  </si>
  <si>
    <t>Вул. Курортна від будинку №46 до вул.Привокзальна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</si>
  <si>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по вул. Курортна від будинку №46 до вул.Привокзальна у приватному секторі Заводського району м.Миколаєва"</t>
  </si>
  <si>
    <t>Вул. Кузнецька від пров.Суднобудівників до вул.Левадівська та від вул.Даля до вул. Мала Морська (парна сторона) у приватному секторі Заводського району м.Миколаєва</t>
  </si>
  <si>
    <t>Проектно-кошторисна документація по об’єкту: "Капітальний ремонт тротуару по вул. Кузнецька від пров.Суднобудівників до вул.Левадівська та від вул.Даля до вул. Мала Морська (парна сторона) у приватному секторі Заводського району м.Миколаєва"</t>
  </si>
  <si>
    <t>Виготовлення ПКД та відшкодування експертизи</t>
  </si>
  <si>
    <t>Вул.Громадянська від будинку № 57 до вул.Чкалова (непарна сторона) у приватному секторі Заводського району м.Миколаєва"</t>
  </si>
  <si>
    <t>Проектно-кошторисна документація по об’єкту: "Капітальний ремонт тротуару по вул.Громадянська від будинку № 57 до вул.Чкалова (непарна сторона) у приватному секторі Заводського району м.Миколаєва"</t>
  </si>
  <si>
    <t>Вздовж будинків №37, 37-А, 37-Б по вул.Г.Карпенка та №1 по  вул. Крилова у Заводського району м.Миколаєва"</t>
  </si>
  <si>
    <t>Капітальний ремонт дорожнього покриття  внутрішньоквартальних проїздів вздовж будинків №37, 37-А, 37-Б по вул.Г.Карпенка та №1 по  вул. Крилова у Заводського району м.Миколаєва</t>
  </si>
  <si>
    <t>ТОВ "Дорбудсервис" (№41121296)</t>
  </si>
  <si>
    <t>Вздовж будинку №9-А по  вул. Курортна у Заводського району м.Миколаєва"</t>
  </si>
  <si>
    <t>Капітальний ремонт дорожнього покриття  внутрішньоквартального проїзду вздовж будинку №9-А по  вул. Курортна у Заводського району м.Миколаєва</t>
  </si>
  <si>
    <t>ТОВ "Фортунаінвестбуд"</t>
  </si>
  <si>
    <t>Вздовж будинку №15 до будинку №13/1 по вул.Крилова у Заводського району м.Миколаєва</t>
  </si>
  <si>
    <t>Капітальний ремонт дорожнього покриття  внутрішньоквартального проїзду вздовж будинку №15 до будинку №13/1 по вул.Крилова у Заводського району м.Миколаєва</t>
  </si>
  <si>
    <t>ТОВ "Дорбудсервис"</t>
  </si>
  <si>
    <t>Вул.Заводська, будинок 27/1,27/2,27/3 у Заводському районі м.Миколаєва"</t>
  </si>
  <si>
    <t>Капітальний ремонт асфальтового покриття прибудинкової теріторії та внутрішньоквартального проїзду по вул.Заводська, будинок 27/1,27/2,27/3 у Заводському районі м.Миколаєва</t>
  </si>
  <si>
    <t>Розробка проектно-кошторисної документації та відшкодування експертизи</t>
  </si>
  <si>
    <t>ТОВ "АБК" АРХСІТІ"(41432591)</t>
  </si>
  <si>
    <t>Проспект Центральний, будинок №22 у Заводському районі м.Миколаєва</t>
  </si>
  <si>
    <t>Капітальний ремонт асфальтового покриття прибудинкової теріторії та   внутрішньоквартального проїзду по проспекту Центральний, будинок №22 у Заводському районі м.Миколаєва</t>
  </si>
  <si>
    <t>Розробка ПКД та відшкодування експертизи</t>
  </si>
  <si>
    <t>По проспекту Центральний будинок 24 у Заводського району м.Миколаєва</t>
  </si>
  <si>
    <t>Проектно-кошторисна документація по об’єкту "Капітальний ремонт асфальтового покриття  прибудинкової території та внутрішньоквартального проїзду по проспекту Центральний будинок 24 у Заводського району м.Миколаєва"</t>
  </si>
  <si>
    <t>Вздовж будинку по вул.Рюміна,2 у Заводському районі м.Миколаєва</t>
  </si>
  <si>
    <t>Проектно-кошторисна документація по об’єкту "Капітальний ремонт дорожнього покриття   внутрішньоквартального проїзду вздовж будинку по вул.Рюміна,2 у Заводському районі м.Миколаєва"</t>
  </si>
  <si>
    <t>Вздовж будинку №5,7,9 по вул.Робоча у Заводському районі м.Миколаєва</t>
  </si>
  <si>
    <t>Проектно-кошторисна документація по об’єкту "Капітальний ремонт дорожнього покриття   внутрішньоквартального проїзду вздовж будинку №5,7,9 по вул.Робоча у Заводському районі м.Миколаєва"</t>
  </si>
  <si>
    <t>Вздовж будинку № 4-Б по вул.Нікольська у Заводському районі м.Миколаєва</t>
  </si>
  <si>
    <t>Проектно-кошторисна документація по об’єкту "Капітальний ремонт адорожнього покриття   внутрішньоквартального проїзду вздовж будинку № 4-Б по вул.Нікольська у Заводському районі м.Миколаєва"</t>
  </si>
  <si>
    <t>Вздовж будинку № 19б, 19в по вул.Крилова у Заводському районі м.Миколаєва</t>
  </si>
  <si>
    <t>Проектно-кошторисна документація по об’єкту "Капітальний ремонт адорожнього покриття   внутрішньоквартального проїзду вздовж будинку № 19б, 19в по вул.Крилова у Заводському районі м.Миколаєва"</t>
  </si>
  <si>
    <t>Вздовж будинку № 15-А по вул. Крилова у Заводському районі м.Миколаєва</t>
  </si>
  <si>
    <t>Проектно-кошторисна документація по об’єкту "Капітальний ремонт адорожнього покриття   внутрішньоквартального проїзду вздовж будинку № 15-А по вул. Крилова у Заводському районі м.Миколаєва"</t>
  </si>
  <si>
    <t>Вул.Г.Карпенка, 12а, 12б, 12в в Заводському районі у м.Миколаєві</t>
  </si>
  <si>
    <t>Капітальний ремонт дитячого ігрового майданчика по вул.Г.Карпенка, 12а, 12б, 12в в Заводському районі у м.Миколаєві</t>
  </si>
  <si>
    <t>ТОВ "Миколаївбудінвест" (№ 35272884)</t>
  </si>
  <si>
    <t>Коригування ПКД</t>
  </si>
  <si>
    <t>Вул.Крилова, 12/1, 12/2 ,12/24 в Заводському районі у м.Миколаєві</t>
  </si>
  <si>
    <t>Капітальний ремонт дитячого ігрового майданчика по вул.Крилова, 12/1, 12/2 ,12/24 в Заводському районі у м.Миколаєві</t>
  </si>
  <si>
    <t>Вул.Г.Карпенка, 57 у Заводському районі у м.Миколаєві</t>
  </si>
  <si>
    <t>Капітальний ремонт дитячого ігрового майданчика по вул.Г.Карпенка, 57 у Заводському районі у м.Миколаєві</t>
  </si>
  <si>
    <t>Проспект  Центральний, 8-а у Заводському районі у м.Миколаєві</t>
  </si>
  <si>
    <t>Капітальний ремонт спортивного майданчика по пр. Центральному, 8-а у Заводському районі у м.Миколаєві</t>
  </si>
  <si>
    <t>ФОП Царюк С.В. (2231000227)</t>
  </si>
  <si>
    <t>Вул. Бузника, 2 в Заводському районі у м.Миколаєві</t>
  </si>
  <si>
    <t>Капітальний ремонт спортивного майданчика по вул. Бузника, 2 в Заводському районі у м.Миколаєві</t>
  </si>
  <si>
    <t>Вул.Лазурна,50,52,52б</t>
  </si>
  <si>
    <t>Капітальний ремонт міні-майданчика для дітей та підлітків по вул.Лазурна,50,52,52б</t>
  </si>
  <si>
    <t>Вул.Озерна,29,31 у м.Миколаєві, у тому числі проектні роботи та експертиза</t>
  </si>
  <si>
    <t>Реконструкція міні-стадіону з влаштуванням спортивного майданчика за адресою: вул.Озерна,29,31 у м.Миколаєві, у тому числі проектні роботи та експертиза</t>
  </si>
  <si>
    <t>ТОВ "Автограф-Н" (24797380)</t>
  </si>
  <si>
    <t>Будівельно монтажні роботи</t>
  </si>
  <si>
    <t>ТОВ "ТРИ-УМФ" (41591664)</t>
  </si>
  <si>
    <t>Вул. Порганична, 15 у м. Миколаєві, у тому числі передпроектні, проектні роботи та експертиза</t>
  </si>
  <si>
    <t>Реконструкція стадіону "Юність" за адресою: вул. Порганична, 15 у м. Миколаєві, у тому числі передпроектні, проектні роботи та експертиза</t>
  </si>
  <si>
    <t>Розробка ПКД</t>
  </si>
  <si>
    <t>ТОВ "Проект-комплект строй" (41299123)</t>
  </si>
  <si>
    <t>вул. Леваневців,25/9 у Заводському районі м.Миколаєва</t>
  </si>
  <si>
    <t>Капітальний ремонт контейнерного майданчика для збору ТПВ по вул. Леваневців,25/9 у Заводському районі м.Миколаєва</t>
  </si>
  <si>
    <t>Кущ Є.В. (3114317416)</t>
  </si>
  <si>
    <t>Вул.Курортна (парна сторона) від вул.Крилова до вул. Генерала Карпенка</t>
  </si>
  <si>
    <t>Розробка ПКД "Капітальний ремонт тротуару з влаштуванням велосипедної доріжки по вул.Курортна (парна сторона) від вул.Крилова до вул. Генерала Карпенка</t>
  </si>
  <si>
    <t>ТОВ "МАКРОМИР-ПРОЕКТ" (41698918)</t>
  </si>
  <si>
    <t>Біля будинку 42 по  вул. Генерала Карпенка у м. Миколаєві</t>
  </si>
  <si>
    <t>Розробка ПКД "Капітальний ремонт зеленої зони біля будинку 42 по  вул. Генерала Карпенка у м. Миколаєві</t>
  </si>
  <si>
    <t>ТОВ "ЛАСКАРДО" (35786854)</t>
  </si>
  <si>
    <t>Вул. 5-та Слобідська до вул.Чкалова у м.Миколаєві</t>
  </si>
  <si>
    <t>Нове будівництво  зливової каналізації по вул. 5-та Слобідська до вул.Чкалова у м.Миколаєві, у тому числі передпроектні, проектні роботи та експертиза</t>
  </si>
  <si>
    <t>Тех.нагляд</t>
  </si>
  <si>
    <t>Вул. 3 Слобідській, від будинку №155 до будинку №196, у Заводському районі м.Миколаєва,</t>
  </si>
  <si>
    <t>Нове будівництво  вуличної мережі каналізації по вул. 3 Слобідській, від будинку №155 до будинку №196, у Заводському районі м.Миколаєва, у тому числі передпроектні, проектні роботи та експертиза</t>
  </si>
  <si>
    <t>Вул. Крилова, 3,5,5А у Заводського району м.Миколаєва</t>
  </si>
  <si>
    <t>Капітальний ремонт дорожнього покриття  внутрішньоквартального проїздів по  вул. Крилова, 3,5,5А у Заводського району м.Миколаєва</t>
  </si>
  <si>
    <t>ТОВ "ДОРБУДСЕРВІС"</t>
  </si>
  <si>
    <t>Вул. Крилова, 46, 46-А, 48, м. Миколаїв Миколаївської області</t>
  </si>
  <si>
    <t>Капітальний ремонт дорожнього покриття внутрішньоквартальних проїздів по вул. Крилова, 46, 46-А, 48, м. Миколаїв Миколаївської області</t>
  </si>
  <si>
    <t>ФОП Штангей Л.О.</t>
  </si>
  <si>
    <t>Вул.Погранична, 9 в м.Миколаєві</t>
  </si>
  <si>
    <t>Розробка робочого проекту "Реконструкція системи газопостачання адмінбудівлі за адресою: вул.Погранична, 9 в м.Миколаєві з заміною газових котлів"</t>
  </si>
  <si>
    <t>Розробка робочого проекту</t>
  </si>
  <si>
    <t>ТОВ фірма "Єбус"</t>
  </si>
  <si>
    <t>Миколаївська 
загальноосвітня школа І-ІІІ ступенів № 12
Миколаївської міської ради Миколаївської області</t>
  </si>
  <si>
    <t xml:space="preserve"> оплата  за послуги з улаштування блискавко захисту будівлі ЗОШ№ 12  в м.Миколаєві                                         </t>
  </si>
  <si>
    <t xml:space="preserve"> послуги з улаштування блискавкозахисту в ЗОШ №46 в м.Миколаєві</t>
  </si>
  <si>
    <t>Будинок учителя</t>
  </si>
  <si>
    <t>ТОВ "Строй Мир Индастриз"</t>
  </si>
  <si>
    <t xml:space="preserve"> послуги з улаштування блискавко захисту будівлі ЗОШ№ 12  в м.Миколаєві                                         </t>
  </si>
  <si>
    <t xml:space="preserve"> послуги з улаштування блискавко захисту будівлі ЗОШ№ 17  в м.Миколаєві                                         </t>
  </si>
  <si>
    <t>поточний ремонт: вогнезахисна обробка дерев'яних конструкцій покрівлі будівлі ЗОШ № 53 в м.Миколаєві</t>
  </si>
  <si>
    <t xml:space="preserve">54022
м.Миколаїв                                            вул. Прибугська, 83                         </t>
  </si>
  <si>
    <t xml:space="preserve"> Міська станція юних натуралістів</t>
  </si>
  <si>
    <t>поточний ремонт, встановлення протипожежних сертифікованих дверей у приміщенні газової котельні МСЮН м.Миколаїв</t>
  </si>
  <si>
    <t>ПП "Сова"</t>
  </si>
  <si>
    <t>поточний ремонт приміщення палацу творчості учнів м.Миколаїв</t>
  </si>
  <si>
    <t>54002
м. Миколаїв
вул. Корабелів, 18</t>
  </si>
  <si>
    <t xml:space="preserve">Будинок творчості дітей та юнацтва Заводського району </t>
  </si>
  <si>
    <t>поточний ремонт вогнезахисна обробка дерев'яних конструкцій покрівлі БТДЮ Заводського району м.Миколаєва</t>
  </si>
  <si>
    <t>54052
м. Миколаїв
прт. Корабелів, 12/1</t>
  </si>
  <si>
    <t>Дитячий центр позашкільної роботи Корабельного району м.Миколаєва</t>
  </si>
  <si>
    <t>поточний ремонт приміщень в ДЦ Корабельного району м.Миколаєва</t>
  </si>
  <si>
    <t>ФОП Котков В.В.</t>
  </si>
  <si>
    <t xml:space="preserve">надання послуг з виконання проектної документації на влаштування приладу обліку тепла у ПТУ  м.Миколаєва </t>
  </si>
  <si>
    <t xml:space="preserve">надання послуг з виконання проектної документації на влаштування приладу обліку тепла у ДЦ Корабельного района  м.Миколаєва </t>
  </si>
  <si>
    <t xml:space="preserve">послуги з виконання проектної документації влаштування приладу обліку тепла у Будинку учителя  м. Миколаєві   </t>
  </si>
  <si>
    <t>поточний ремонт приміщень із заміною металопластикових вікон у ДНЗ № 95 м.Миколаєві</t>
  </si>
  <si>
    <t xml:space="preserve">  поточний ремонт системи опалення ДНЗ № 110 м.Миколаїв </t>
  </si>
  <si>
    <t>ТОВ "ГЕРК"</t>
  </si>
  <si>
    <t>54034                               м. Миколаїв                        прт. Богоявлепнський, 24/1</t>
  </si>
  <si>
    <t>Дошкільний навчальний заклад № 93 «Ювілейний» м.Миколаєва</t>
  </si>
  <si>
    <t>поточний ремонт приміщень з заміною металопластикових вікон у ДНЗ № 93 у м.Миколаєві</t>
  </si>
  <si>
    <t>54052                                   м. Миколаїв                        вул. Артема, 6</t>
  </si>
  <si>
    <t>Дошкільний навчальний заклад № 125 «Іскорка» м.Миколаєва</t>
  </si>
  <si>
    <t>поточний ремонт приміщень із заміною дверей у ДНЗ №125 у м.Миколаєві</t>
  </si>
  <si>
    <t xml:space="preserve"> установка АПС, системи оповіщення про пожежну та пожежегасіння в приміщеннях ДНЗ №75 м.Миколаїв</t>
  </si>
  <si>
    <t>ФОП Аксьонов А.М.</t>
  </si>
  <si>
    <t>поточний ремонт системи водопостачання ДНЗ №130 у м.Миколаєві</t>
  </si>
  <si>
    <t>54038                                  м. Миколаїв                        вул. Крилова, 7-Б</t>
  </si>
  <si>
    <t>Дошкільний навчальний заклад № 64 «Барвінок» м.Миколаєва</t>
  </si>
  <si>
    <t>виконання проекту улаштування блискавкозахисту будівлі ДНЗ№ 64 у м.Миколаєві</t>
  </si>
  <si>
    <t>МП "Орбіта"</t>
  </si>
  <si>
    <t>54058                                   м. Миколаїв                        вул. Лазурна, 44</t>
  </si>
  <si>
    <t>Дошкільний навчальний заклад № 49 «Марічка» м.Миколаєва</t>
  </si>
  <si>
    <t>поточний ремонт системи електропостачання ДНЗ № 49  м.Миколаїв</t>
  </si>
  <si>
    <t>54018                                м. Миколаїв                        вул. Чайковського, 24</t>
  </si>
  <si>
    <t>Дошкільний навчальний заклад № 65 «Малятко» м.Миколаєва</t>
  </si>
  <si>
    <t xml:space="preserve">поточний ремонт електромережі у ДНЗ № 65 у м.Миколаєві                                                                                              </t>
  </si>
  <si>
    <t xml:space="preserve">поточний ремонт приміщень в ДНЗ № 49 у м.Миколаєві                                                                   </t>
  </si>
  <si>
    <t>54058                                   м. Миколаїв                        вул. Лазурна, 22</t>
  </si>
  <si>
    <t>Дошкільний навчальний заклад № 12 «Кораблік» м.Миколаєва</t>
  </si>
  <si>
    <t xml:space="preserve">поточний ремонт приміщень в ДНЗ № 12 у м.Миколаєві                                                                                          </t>
  </si>
  <si>
    <t>ТОВ "Іннтехно"</t>
  </si>
  <si>
    <t>54003                                   м. Миколаїв                        вул. Чкалова, 118-А</t>
  </si>
  <si>
    <t>Дошкільний навчальний заклад № 2 «Берізка» м.Миколаєва</t>
  </si>
  <si>
    <t xml:space="preserve">поточний ремонт приміщень в ДНЗ № 2 у м.Миколаєві                                                                                                </t>
  </si>
  <si>
    <t>54034                                       м. Миколаїв                        прт. Богоявленський, 24/1</t>
  </si>
  <si>
    <t xml:space="preserve">послуги з виконання проектної документації улаштування системи пожежної сигналізації приміщень ДНЗ № 93  у м.Миколаєві    </t>
  </si>
  <si>
    <t>ФОП Кирюшко О.В.</t>
  </si>
  <si>
    <t xml:space="preserve">надання послуг з виконання проектної документації на влаштування приладу обліку тепла у ДНЗ № 82 у м.Миколаєва </t>
  </si>
  <si>
    <t>54030                                   м. Миколаїв                        вул. Терасна, 12-а</t>
  </si>
  <si>
    <t>Дошкільний навчальний заклад № 74 «Якорьок» м.Миколаєва</t>
  </si>
  <si>
    <t xml:space="preserve">надання послуг з виконання проектної документації на влаштування приладу обліку тепла у ДНЗ № 74 у м.Миколаєва  </t>
  </si>
  <si>
    <t>54001                                   м. Миколаїв                        вул. Макарова, 62-а</t>
  </si>
  <si>
    <t>Дошкільний навчальний заклад № 128 «Сонечко» м.Миколаєва</t>
  </si>
  <si>
    <t xml:space="preserve">надання послуг з виконання проектної документації на влаштування приладу обліку тепла у ДНЗ № 128 у м.Миколаєва   </t>
  </si>
  <si>
    <t>54018                                      м. Миколаїв                        вул. Чайковського, 16</t>
  </si>
  <si>
    <t xml:space="preserve">поточний ремонт приміщень із заміною вікон у ДНЗ №71 у м.Миколаєві </t>
  </si>
  <si>
    <t>54055                                      м. Миколаїв                        вул. Севастопільська, 43</t>
  </si>
  <si>
    <t>Дошкільний навчальний заклад № 94 «Марійка» м.Миколаєва</t>
  </si>
  <si>
    <t xml:space="preserve">поточний ремонт приміщень у ДНЗ №94 у м.Миколаєві </t>
  </si>
  <si>
    <t>ПП "Монолітбудсервіс"</t>
  </si>
  <si>
    <t>54052                                      м. Миколаїв                        вул.Генерала Попеля, 164</t>
  </si>
  <si>
    <t>Миколаївська
загальноосвітня школа І-ІІІ ступенів № 48
Миколаївської міської ради Миколаївської області</t>
  </si>
  <si>
    <t>поточний ремонт системи опалення у ЗОШ№ 48 у м.Миколаєві</t>
  </si>
  <si>
    <t xml:space="preserve">поточний ремонт приміщень із заміною дверей у ЗОШ№ 48 у м.Миколаєві </t>
  </si>
  <si>
    <t>54056                                     м. Миколаїв                        пр.Миру, 23Г</t>
  </si>
  <si>
    <t xml:space="preserve">Миколаївський Юридичний ліцей
Миколаївської міської ради Миколаївської області
</t>
  </si>
  <si>
    <t xml:space="preserve">поточний ремонт харчоблоку у юридичному ліцеї у м.Миколаєві </t>
  </si>
  <si>
    <t>54038                                     м. Миколаїв                        вул. Курортна, 2А</t>
  </si>
  <si>
    <t>Миколаївська
загальноосвітня школа І-ІІІ ступенів № 6
Миколаївської міської ради Миколаївської області</t>
  </si>
  <si>
    <t>поточний ремонт електромережі у ЗОШ№ 6 у м.Миколаєві</t>
  </si>
  <si>
    <t>54051                                      м. Миколаїв                        вул.Кобзарська, 15</t>
  </si>
  <si>
    <t>Миколаївська
загальноосвітня школа І-ІІІ ступенів № 49
Миколаївської міської ради Миколаївської області</t>
  </si>
  <si>
    <t xml:space="preserve">поточний ремонт системи водопостачання в ЗОШ № 49 у м.Миколаєві                                                                                       </t>
  </si>
  <si>
    <t>54052                                      м. Миколаїв                        вул.Океанівська, 12</t>
  </si>
  <si>
    <t>Миколаївська
загальноосвітня школа І-ІІІ ступенів № 33
Миколаївської міської ради Миколаївської області</t>
  </si>
  <si>
    <t xml:space="preserve">поточний ремонт системи водопостачання в ЗОШ № 33 у м.Миколаєві                                                                                                  </t>
  </si>
  <si>
    <t>54017                                                      м. Миколаїв                        вул.Лягіна, 28</t>
  </si>
  <si>
    <t>Миколаївська
загальноосвітня школа І-ІІІ ступенів № 34
Миколаївської міської ради Миколаївської області</t>
  </si>
  <si>
    <t xml:space="preserve">послуги з розробки проектної документації на установку блискавкозахисту будівлі ЗОШ № 34  м.Миколаєва  </t>
  </si>
  <si>
    <t>ТОВ "Охрана"</t>
  </si>
  <si>
    <t xml:space="preserve">поточний ремонт системи опалення у ЗОШ № 48 м.Миколаєва  </t>
  </si>
  <si>
    <t>54018                                                      м. Миколаїв                        вул.Театральна, 41</t>
  </si>
  <si>
    <t>Гімназія № 41
Миколаївської міської ради Миколаївської області</t>
  </si>
  <si>
    <t xml:space="preserve">поточний ремонт спортзалу у гімназії № 41 м. Миколаєва  </t>
  </si>
  <si>
    <t xml:space="preserve">послуги з виконання проектної документації влаштування приладу обліку тепла у ПУГ  у м. Миколаєві     </t>
  </si>
  <si>
    <t>послуги з виконання проектної документації влаштування приладу обліку тепла у ЗОШ№ 61   у м. Миколаєві</t>
  </si>
  <si>
    <t>54037
м. Миколаїв
вул. Свободна, 38</t>
  </si>
  <si>
    <t>Миколаївська
загальноосвітня школа І-ІІІ ступенів № 14
Миколаївської міської ради Миколаївської області</t>
  </si>
  <si>
    <t xml:space="preserve">поточний ремонт системи каналізації у ЗОШ № 14 м.Миколаєва  </t>
  </si>
  <si>
    <t>54052
м. Миколаїв
прт. Корабелів, 12-Г</t>
  </si>
  <si>
    <t>Гімназія № 3
Миколаївської міської ради Миколаївської області</t>
  </si>
  <si>
    <t>поточний ремонт приміщень із заміною дверей  гімназія № 3</t>
  </si>
  <si>
    <t xml:space="preserve">поточний ремонт системи водопостачання ЗОШ № 52 у м.Миколаєві  </t>
  </si>
  <si>
    <t>54025                               м. Миколаїв                       пров.Парусний, 3</t>
  </si>
  <si>
    <t xml:space="preserve">Класичний ліцей Миколаївської міської ради Миколаївської області
</t>
  </si>
  <si>
    <t xml:space="preserve">поточний ремонт приміщення Класичного ліцею провулок Парусний,3 у м.Миколаєві </t>
  </si>
  <si>
    <t>ПП "Олкріс"</t>
  </si>
  <si>
    <t xml:space="preserve">поточний ремонт системи опалення у ЗОШ № 12 у м.Миколаєві </t>
  </si>
  <si>
    <t>54002
м. Миколаїв, вул. Погранична, 143</t>
  </si>
  <si>
    <t>Миколаївська
загальноосвітня школа І-ІІІ ступенів № 36
Миколаївської міської ради Миколаївської області</t>
  </si>
  <si>
    <t>поточна інвентаризація, виготовлення технічного паспорту, довідка ДБАІ по ЗОШ № 36 м.Миколаїв</t>
  </si>
  <si>
    <t>КП "Миколаївське міжміське бюро технічної інвентаризації"</t>
  </si>
  <si>
    <t xml:space="preserve"> поточний ремонт будівлі з заміною віконних решіток в ЗОШ № 12 м.Миколаєві</t>
  </si>
  <si>
    <t>ФОП Теслюк С.В.</t>
  </si>
  <si>
    <t>54056                                  м.Миколаїв  пр.Миру,21-б</t>
  </si>
  <si>
    <t xml:space="preserve">Миколаївський спеціальний навчально-виховний комплекс  для дітей із зниженим зором 
Інгульський р-н
</t>
  </si>
  <si>
    <t xml:space="preserve">поточний ремонт приміщень із заміною дверей у СНВК м.Миколаєва </t>
  </si>
  <si>
    <t xml:space="preserve">поточний ремонт приміщення з заміною вікон в БТДЮ Інгульського району </t>
  </si>
  <si>
    <t>ФОП Жуковський В.Є.</t>
  </si>
  <si>
    <t xml:space="preserve">поточний ремонт системи газопостачання з встановленням модему в ДНЗ № 128 в м.Миколаєві </t>
  </si>
  <si>
    <t>ПП "Югтепломер-Сервіс"</t>
  </si>
  <si>
    <t>поточний ремонт системи газопостачання з встановленням модему в ДНЗ № 82  в м.Миколаєві</t>
  </si>
  <si>
    <t xml:space="preserve">поточний ремонт системи газопостачання з встановленням модему в ДНЗ № 93 в м.Миколаєві </t>
  </si>
  <si>
    <t>54018                                       м. Миколаїв                        вул. Театральна, 25/1</t>
  </si>
  <si>
    <t>Дошкільний навчальний заклад № 60 «Горобинонька» м.Миколаєва</t>
  </si>
  <si>
    <t xml:space="preserve">поточний ремонт приміщень із заміною дверей у ДНЗ № 60 м.Миколаєва </t>
  </si>
  <si>
    <t>54038 м.Миколаїв вул. Курортна, 1</t>
  </si>
  <si>
    <t>Дошкільний навчальний заклад № 78  "Росинка" м.Миколаєва</t>
  </si>
  <si>
    <t>поточний ремонт приміщення з заміною металопласатикових вікон та дверей в ДНЗ № 78 м.Миколаєва</t>
  </si>
  <si>
    <t xml:space="preserve">54040                                  м.Миколаїв  вул.Карпенко,1 </t>
  </si>
  <si>
    <t xml:space="preserve">Дошкільний навчальний заклад № 23 «Теремок» м.Миколаєва
</t>
  </si>
  <si>
    <t xml:space="preserve">поточний ремонт харчоблоку у ДНЗ № 23 у м.Миколаєві </t>
  </si>
  <si>
    <t>54051                                   м. Миколаїв                        вул. Океанівська, 43</t>
  </si>
  <si>
    <t>Дошкільний навчальний заклад № 103 «Берегиня» м.Миколаєва</t>
  </si>
  <si>
    <t xml:space="preserve">поточний ремонт системи електропостачання із заміною лічильників електроенергії у ДНЗ № 103 у м.Миколаєві </t>
  </si>
  <si>
    <t xml:space="preserve">поточний ремонт покрівлі ДНЗ № 99  м.Миколаїв </t>
  </si>
  <si>
    <t>поточний ремонт системи газопостачання з встановленням модему в ДНЗ № 125 вул.Океанівська,6 в м.Миколаєві</t>
  </si>
  <si>
    <t xml:space="preserve">поточний ремонт системи газопостачання з встановленням модему в ДНЗ № 64 вул.Крилова,7-а, в м.Миколаєві </t>
  </si>
  <si>
    <t>поточний ремонт приміщень в ДНЗ № 85  в м.Миколаєві</t>
  </si>
  <si>
    <t>ФОП Решетняк Є.В.</t>
  </si>
  <si>
    <t>54052                               м. Миколаїв                       пр. Корабелів, 4-А</t>
  </si>
  <si>
    <t>Дошкільний навчальний заклад № 111 «Буратіно» м.Миколаєва</t>
  </si>
  <si>
    <t>поточний ремонт системи газопостачання з встановленням модему в ДНЗ № 111  в м.Миколаєві</t>
  </si>
  <si>
    <t xml:space="preserve">поточний ремонт системи газопостачання з встановленням модему в ДНЗ № 78  в м.Миколаєві </t>
  </si>
  <si>
    <t xml:space="preserve">поточний ремонт системи газопостачання з встановленням модему в ДНЗ № 65  в м.Миколаєві </t>
  </si>
  <si>
    <t>поточний ремонт системи газопостачання з встановленням модему в ДНЗ №23 в м.Миколаєві</t>
  </si>
  <si>
    <t xml:space="preserve">54030                                  м.Миколаїв  вул.Шевченко,38 </t>
  </si>
  <si>
    <t xml:space="preserve">Дошкільний навчальний заклад № 22 «Ялинка» м.Миколаєва
</t>
  </si>
  <si>
    <t xml:space="preserve">поточний ремонт системи газопостачання з встановленням модему в ДНЗ № 22 в м.Миколаєві </t>
  </si>
  <si>
    <t xml:space="preserve">54051                                  м.Миколаїв  вул.Попеля,156 </t>
  </si>
  <si>
    <t xml:space="preserve">Дошкільний навчальний заклад № 134 «Журавлик» м.Миколаєва
</t>
  </si>
  <si>
    <t xml:space="preserve">поточний ремонт приміщень у ДНЗ №134 у м.Миколаєві </t>
  </si>
  <si>
    <t xml:space="preserve">поточний ремонт системи газопостачання з встановленням модему в ДНЗ №70  в м.Миколаєві </t>
  </si>
  <si>
    <t xml:space="preserve">поточний ремонт системи опалення ДНЗ №118 у м.Миколаєві </t>
  </si>
  <si>
    <t xml:space="preserve">поточний ремонт приміщень ДНЗ № 64 м.Миколаїв </t>
  </si>
  <si>
    <t xml:space="preserve">поточний ремонт двору ДНЗ № 64 м.Миколаїв </t>
  </si>
  <si>
    <t xml:space="preserve">поточний ремонт приміщень у ДНЗ № 65 у м.Миколаєві </t>
  </si>
  <si>
    <t>Дошкільний навчальний заклад №  92  "Світлячок"  м.Миколаєва</t>
  </si>
  <si>
    <t xml:space="preserve">поточний ремонт: вогнегасна обробка деревини ДНЗ № 92 в м.Миколаєві </t>
  </si>
  <si>
    <t>54052                                  м.Миколаїв  вул. Генерала Попеля,79</t>
  </si>
  <si>
    <t xml:space="preserve">Дошкільний навчальний заклад № 138  м.Миколаєва
</t>
  </si>
  <si>
    <t xml:space="preserve">поточний ремонт системи автоматики безпеки та регулювання водогрійного котла ДНЗ №138 в м. Миколаєва </t>
  </si>
  <si>
    <t xml:space="preserve">54037                                  м.Миколаїв  вул.Космодем'янської,12-А </t>
  </si>
  <si>
    <t xml:space="preserve">Дошкільний навчальний заклад № 131 «Калинонька» м.Миколаєва
</t>
  </si>
  <si>
    <t xml:space="preserve">поточний ремонт системи автоматики безпеки та регулювання двох водогрійних котлів ДНЗ № 131 в м.Миколаєва </t>
  </si>
  <si>
    <t xml:space="preserve">поточний ремонт системи автоматики безпеки та регулювання водогрійного котла ДНЗ № 70 в м. Миколаєва </t>
  </si>
  <si>
    <t xml:space="preserve">поточний ремонт системи автоматики безпеки та регулювання водогрійного котла ДНЗ № 47 в м. Миколаєва </t>
  </si>
  <si>
    <t xml:space="preserve">поточний  ремонт приміщень ДНЗ № 2 </t>
  </si>
  <si>
    <t>поточний ремонт приміщень ДНЗ № 22</t>
  </si>
  <si>
    <t xml:space="preserve">поточний ремонт системи автоматики безпеки та регулювання водогрійного котла по котельній ДНЗ № 71 в м.Миколаєва </t>
  </si>
  <si>
    <t xml:space="preserve">поточний ремонт системи опалення ДНЗ №99 м.Миколаєва </t>
  </si>
  <si>
    <t xml:space="preserve"> поточний ремонт приміщень у ДНЗ № 60 у м.Миколаєві </t>
  </si>
  <si>
    <t>57156                               м. Миколаїв                                   Велика Корениха                  вул.Гарнізонна, 10</t>
  </si>
  <si>
    <t>Миколаївська
загальноосвітня школа І-ІІІ ступенів № 23
Миколаївської міської ради Миколаївської області</t>
  </si>
  <si>
    <t>поточний ремонт приміщень ЗОШ № 23 м.Миколаєва</t>
  </si>
  <si>
    <t>54050                               м. Миколаїв                        вул.Металургів, 97/1</t>
  </si>
  <si>
    <t>Миколаївська
загальноосвітня школа І-ІІІ ступенів № 40
Миколаївської міської ради Миколаївської області</t>
  </si>
  <si>
    <t>поточний ремонт системи електропостачання із заміною лічильника електроенергії у ЗОШ № 40 у м.Миколаєві</t>
  </si>
  <si>
    <t xml:space="preserve">поточний ремонт приміщень із заміною дверей у ЗОШ № 44 у м.Миколаєві </t>
  </si>
  <si>
    <t>54052
м. Миколаїв
пр. Корабелів, 10</t>
  </si>
  <si>
    <t>Миколаївська
загальноосвітня школа І-ІІІ ступенів № 54
Миколаївської міської ради Миколаївської області</t>
  </si>
  <si>
    <t>поточний ремонт водопостачання ЗОШ№ 54 у. м.Миколаєві</t>
  </si>
  <si>
    <t>ТОВ "ІННТЕХНО"</t>
  </si>
  <si>
    <t>54025
м. Миколаїв
вул. Оберегова, 1</t>
  </si>
  <si>
    <t>Миколаївська
загальноосвітня школа І-ІІІ ступенів № 32
Миколаївської міської ради Миколаївської області</t>
  </si>
  <si>
    <t xml:space="preserve"> поточний ремонт приміщень ЗОШ№ 32 у м.Миколаєві</t>
  </si>
  <si>
    <t>ТОВ "Трімінг"</t>
  </si>
  <si>
    <t xml:space="preserve">поточний ремонт системи електропостачання із заміною лічильника електроенергії у ЗОШ № 20 у м.Миколаєві </t>
  </si>
  <si>
    <t xml:space="preserve">поточний ремонт системи газопостачання з встановленням можему в ЗОШ № 20  в м.Миколаєві </t>
  </si>
  <si>
    <t xml:space="preserve">поточний ремонт системи газопостачання з встановленням можему в ЗОШ № 6 в м.Миколаєві </t>
  </si>
  <si>
    <t xml:space="preserve">поточний ремонт системи газопостачання з встановленням можему в ЗОШ № 6  в м.Миколаєві </t>
  </si>
  <si>
    <t>54034                                     м. Миколаїв                        вул. Чайковського, 11А</t>
  </si>
  <si>
    <t>Миколаївська
загальноосвітня школа І-ІІІ ступенів № 26
Миколаївської міської ради Миколаївської області</t>
  </si>
  <si>
    <t xml:space="preserve">поточний ремонт приміщення з заміною металопластикових вікон та дверей ЗОШ № 26 в м.Миколаєві </t>
  </si>
  <si>
    <t>КНВП "ТРІБОТЕХНІКА"</t>
  </si>
  <si>
    <t xml:space="preserve">поточний ремонт системи газопостачання з встановленням можему в ЗОШ № 26  в м.Миколаєві </t>
  </si>
  <si>
    <t xml:space="preserve">поточний ремонт приміщень із заміною дверей у ЗОШ № 14 у м.Миколаєві </t>
  </si>
  <si>
    <t>54038
м. Миколаїв, вул. Дачна, 2</t>
  </si>
  <si>
    <t>Миколаївська
загальноосвітня школа І-ІІІ ступенів №18
Миколаївської міської ради Миколаївської області</t>
  </si>
  <si>
    <t xml:space="preserve">поточний ремонт приміщень у ЗОШ № 18 у м.Миколаєві </t>
  </si>
  <si>
    <t xml:space="preserve">поточний ремонт двору у ЗОШ № 37 в м.Миколаїв </t>
  </si>
  <si>
    <t>54052                                                      м. Миколаїв                        пр.Корабелів, 12-Г</t>
  </si>
  <si>
    <t>поточний ремонт санвузла гімназії № 3  в м.Миколаєві</t>
  </si>
  <si>
    <t>поточний ремонт системи водопостачання у ЗОШ № 51 в м. Миколаєві</t>
  </si>
  <si>
    <t>54051                                                  м. Миколаїв                        вул.Океанівська, 9</t>
  </si>
  <si>
    <t>Миколаївський
Економічний Ліцей № 1
Миколаївської міської ради Миколаївської області</t>
  </si>
  <si>
    <t>поточний ремонт приміщень у Ліцеї № 1 у м.Миколаєві</t>
  </si>
  <si>
    <t>поточний ремонт з поточного ремонту системи опалення ЗОШ№ 46 у  м.Миколаєві</t>
  </si>
  <si>
    <t xml:space="preserve">поточний ремонт системи автоматики безпеки та регулювання водогрійного котла ЗОШ№ 49 у м. Миколаєва </t>
  </si>
  <si>
    <t xml:space="preserve"> послуги з регулювання роботи систем вентиляції згідно проектних значень і паспортизації систем вентиляції по обєкту "Капітальний ремонт ЗОШ№ 36" в м.Миколаєві </t>
  </si>
  <si>
    <t>ТОВ "фірма "Металбудсервіс"</t>
  </si>
  <si>
    <t>54030
м. Миколаїв, вул. Нікольська, 6</t>
  </si>
  <si>
    <t>Миколаївська 
загальноосвітня школа І-ІІІ ступенів № 39
Миколаївської міської ради Миколаївської області</t>
  </si>
  <si>
    <t xml:space="preserve"> оплата за технічне обстеження стану будівлі ЗОШ№ 39 у м.Миколаєві </t>
  </si>
  <si>
    <t>ТОВ НДЦ "Будівельних конструкцій"</t>
  </si>
  <si>
    <t>Миколаївська
загальноосвітня школа І-ІІІ ступенів № 7
Миколаївської міської ради Миколаївської області</t>
  </si>
  <si>
    <t xml:space="preserve">поточний ремонт двору ЗОШ№ 7  у м.Миколаєві </t>
  </si>
  <si>
    <t xml:space="preserve">поточний ремонт харчоблоку у Юридичному ліцеї у м.Миколаєві </t>
  </si>
  <si>
    <t>поточний ремонт санвузлів у ЗОШ№ 37 м.Миколаєві</t>
  </si>
  <si>
    <t>54007                              м. Миколаїв                        вул.О.Янати, 70</t>
  </si>
  <si>
    <t>Миколаївська
загальноосвітня школа І-ІІІ ступенів № 27
Миколаївської міської ради Миколаївської області</t>
  </si>
  <si>
    <t xml:space="preserve">поточний ремонт приміщень із заміною вікон у ЗОШ№ 27 у м.Миколаїв </t>
  </si>
  <si>
    <t>54001 м. Миколаїв  вул. Інженерна, 3</t>
  </si>
  <si>
    <t>Хозгрупа</t>
  </si>
  <si>
    <t xml:space="preserve">поточний ремонт покрівлі: "Вогнегасна обробка деревяних конструкцій покрівлі" </t>
  </si>
  <si>
    <t>ТОВ "Пожгарант-Миколаїв"</t>
  </si>
  <si>
    <t>поточний ремонт з вогнезахисної обробки деревяних конструкцій покрівлі будівель та споруд вогнезахисною просочувальною речовиною на території СНВК</t>
  </si>
  <si>
    <t>54050
м. Миколаїв
вул. Гетьмана иСагайдачного, 92</t>
  </si>
  <si>
    <t>Миколаївська
вечірня школа № 1
Миколаївської міської ради Миколаївської області</t>
  </si>
  <si>
    <t xml:space="preserve">поточний ремонт санвузлів у вечірній школі № 1 у м.Миколаєві </t>
  </si>
  <si>
    <t>54029                               м. Миколаїв                        вул.Шосейна (Фрунзе), 19</t>
  </si>
  <si>
    <t>Дошкільний навчальний заклад № 117 «Калинонька» м.Миколаєва</t>
  </si>
  <si>
    <t xml:space="preserve">поточний ремонт приміщень у  ДНЗ № 117 по вул.Шосейна,19 у м.Миколаєві </t>
  </si>
  <si>
    <t xml:space="preserve">поточний ремонт покрівлі у  ДНЗ № 117 по вул.Шосейна,19 у м.Миколаєві </t>
  </si>
  <si>
    <t>540003                               м. Миколаїв                        вул.Колодязна, 9</t>
  </si>
  <si>
    <t>Дошкільний навчальний заклад № 29 «Саманта» м.Миколаєва</t>
  </si>
  <si>
    <t xml:space="preserve">поточний ремонт мережі водопостачання в ДНЗ № 29 вул.Колодязна,9 м.Миколаїв </t>
  </si>
  <si>
    <t>54039                                м. Миколаїв                        вул. 1 Екіпажна, 4</t>
  </si>
  <si>
    <t>Дошкільний навчальний заклад № 68 «Ромашка» м.Миколаєва</t>
  </si>
  <si>
    <t>поточний ремонт приміщення ДНЗ № 68 вул.1 Екіпажна,4 у м.Миколаєваі</t>
  </si>
  <si>
    <t>ТОВ "СМАРТ НИКСТРОЙ"</t>
  </si>
  <si>
    <t>54029                                м. Миколаїв                        пр. Центральний, 26-В</t>
  </si>
  <si>
    <t>Дошкільний навчальний заклад № 51 «Супутник» м.Миколаєва</t>
  </si>
  <si>
    <t xml:space="preserve">поточний ремонт приміщення ДНЗ № 51 по пр.Центральному,26 В у м.Миколаєві </t>
  </si>
  <si>
    <t xml:space="preserve">поточний ремонт системи опалення з заміною теплолічильника у ДНЗ № 82 по пр.Богоявленський 20-а в м.Миколаєві </t>
  </si>
  <si>
    <t>поточний ремонт покрівлі: "Вогнезахисна обробка деревяних конструкцій покрівлі ЗОШ№ 34 по вул.Лягіна,28 в м.Миколаєві "</t>
  </si>
  <si>
    <t xml:space="preserve">поточний ремонт приміщень із заміною металопластикових вікон у ЗОШ№ 20 у м.Миколаєві </t>
  </si>
  <si>
    <t xml:space="preserve">поточний ремонт приміщень у ЗОШ№ 14 у м.Миколаєві </t>
  </si>
  <si>
    <t>54018                                             м. Миколаїв                                                    вул. Чайковського, 30</t>
  </si>
  <si>
    <t>Миколаївська
загальноосвітня школа І-ІІІ ступенів № 28
Миколаївської міської ради Миколаївської області</t>
  </si>
  <si>
    <t xml:space="preserve">поточний ремонт подвіря ЗОШ№ 28 по вул.Чайковського , 30 в м.Миколаєві </t>
  </si>
  <si>
    <t>ФОП Бучко М.С.</t>
  </si>
  <si>
    <t xml:space="preserve">поточний ремонт системи водопостачання вводу ЗОШ№ 28 по вул.Чайковського,30 в м.Миколаєві </t>
  </si>
  <si>
    <t>поточний ремонт електромереж буфету ЗОШ№ 36 вул.Погранична,143 м.Миколаїв</t>
  </si>
  <si>
    <t>ТОВ "НІКЕЛЕКТРО"</t>
  </si>
  <si>
    <t>54034 м. Миколаїв пр.Миру 7/1</t>
  </si>
  <si>
    <t>Дошкільний навчальний заклад № 67 м.Миколаєва</t>
  </si>
  <si>
    <t>поточний ремонт двору  ДНЗ №67 в м.Миколаєві</t>
  </si>
  <si>
    <t>54017 м. Миколаїв вул.Громадянська, 48 Б</t>
  </si>
  <si>
    <t>Дошкільний навчальний заклад № 77 санаторного типу м. Миколаєва</t>
  </si>
  <si>
    <t>поточний ремонт харчоблоку ДНЗ№77санаторного типу в м. Миколаєві</t>
  </si>
  <si>
    <t xml:space="preserve">поточний ремонт їдальні у ЗОШ № 19 в м.Миколаєві
</t>
  </si>
  <si>
    <t>ТОВ Іннтехно</t>
  </si>
  <si>
    <t>54034 м.Миколаїв вул.Олійника,36</t>
  </si>
  <si>
    <t>Миколаївська спеціалізована школа І- ІІІ ступенів мистецтв і прикладних ремесел експериментальний навчальний заклад всеукраїнського рівня «Академія дитячої творчості»
Миколаївської міської ради Миколаївської області</t>
  </si>
  <si>
    <t xml:space="preserve">поточний ремонт приміщень із заміною дверей </t>
  </si>
  <si>
    <t>Поточний ремонт системи газопостачання з заміною модему</t>
  </si>
  <si>
    <t>вул.М.Василевського 55Б</t>
  </si>
  <si>
    <t>54052 м. Миколаїв, вул Айвазовського, 15б</t>
  </si>
  <si>
    <t>Миколаївський професійний ліцей будівництва та сфери послуг</t>
  </si>
  <si>
    <t>поточний ремонт зовнішнього водопроводу</t>
  </si>
  <si>
    <t>МКП Миколаївводоканал</t>
  </si>
  <si>
    <t>поточний ремонт системи опалення з заміною теплолічільника у ПТУ  в м.Миколаєві</t>
  </si>
  <si>
    <t>поточний ремонт системи опалення з заміною теплолічільника у ДЦ Корабельного району в м.Миколаєві</t>
  </si>
  <si>
    <t>поточний ремонт системи енергопостачання з заміною трансформаторів струму ПТУ   в м.Миколаєві</t>
  </si>
  <si>
    <t>повірка димових та вентиляційних каналів</t>
  </si>
  <si>
    <t>ФОП Самборік І.А.</t>
  </si>
  <si>
    <t>поточний ремонт системи опалення з заміною теплолічільника ДНЗ № 128 в м.Миколаєві</t>
  </si>
  <si>
    <t>поточний ремонт системи опалення з заміною теплолічільника ДНЗ № 74 в м.Миколаєві</t>
  </si>
  <si>
    <t xml:space="preserve"> оплата за здійснення обстеження технічного стану будівельних конструкцій частки будівлі ДНЗ №75в м.Миколаїв</t>
  </si>
  <si>
    <t xml:space="preserve">поточний ремонт системи опалення ДНЗ№123 у м. Миколаєві  </t>
  </si>
  <si>
    <t>ПП Карід</t>
  </si>
  <si>
    <t xml:space="preserve">поточний ремонт приміщень із заміною дверей у ДНЗ № 51 у м.Миколаєві  </t>
  </si>
  <si>
    <t xml:space="preserve">54025
м. Миколаїв 
пров. Парусний, 7-Б
</t>
  </si>
  <si>
    <t>Дошкільний навчальний заклад № 52 «Маяк» м.Миколаєва</t>
  </si>
  <si>
    <t xml:space="preserve">поточний ремонт веранд у ДНЗ № 52 у м.Миколаєві   </t>
  </si>
  <si>
    <t xml:space="preserve">54003
м. Миколаїв 
вул. Колодязна, 9
</t>
  </si>
  <si>
    <t xml:space="preserve">Дошкільний навчальний заклад № 29 «Саманта» м.Миколаєва
</t>
  </si>
  <si>
    <t xml:space="preserve">поточний ремонт мережі водопостачання в ДНЗ № 29  у м. Миколаєві </t>
  </si>
  <si>
    <t xml:space="preserve">поточний ремонт системи енергопостачання   з заміною лічільника електроенергії ДНЗ № 94   в м.Миколаєві </t>
  </si>
  <si>
    <t xml:space="preserve">54007
м. Миколаїв 
вул. Казарського, 1
</t>
  </si>
  <si>
    <t>Дошкільний навчальний заклад № 79 «Волошка» м.Миколаєва</t>
  </si>
  <si>
    <t xml:space="preserve">поточний ремонт приміщень із заміною дверей    ДНЗ № 79 в м.Миколаєві                                </t>
  </si>
  <si>
    <t xml:space="preserve">поточний ремонт системи системи газопостачання ДНЗ №138 в м. Миколаєва </t>
  </si>
  <si>
    <t xml:space="preserve">поточний ремонт системи системи газопостачання ДНЗ №118 в м. Миколаєва </t>
  </si>
  <si>
    <t xml:space="preserve">54046                                       м. Миколаїв вул.Іванова, 34
</t>
  </si>
  <si>
    <t>Дошкільний навчальний заклад № 112 "«Журавлик» м.Миколаєва</t>
  </si>
  <si>
    <t xml:space="preserve">поточний ремонт системи системи газопостачання ДНЗ №112 в м. Миколаєва </t>
  </si>
  <si>
    <t xml:space="preserve">54029                                       м. Миколаїв пр.Центральний, 26-б
</t>
  </si>
  <si>
    <t>Дошкільний навчальний заклад № 51 "«Супутник» м.Миколаєва</t>
  </si>
  <si>
    <t xml:space="preserve">поточний ремонт системи системи газопостачання ДНЗ № 51 в м. Миколаєва </t>
  </si>
  <si>
    <t>поточний ремонт веранд ДНЗ № 92 в м.Миколаєві</t>
  </si>
  <si>
    <t>поточний ремонт приміщень ЗОШ№ 54 у. м.Миколаєві</t>
  </si>
  <si>
    <t xml:space="preserve">поточний ремонт системи опалення з заміною  теплолічільника  ПУГ  в м. Миколаєві     </t>
  </si>
  <si>
    <t>54029
м. Миколаїв
вул. Робоча, 8</t>
  </si>
  <si>
    <t>поточний ремонт встановлення протипожежних сертифікованих дверей у приміщені ЗОШ № 22 у м.Миколаєві</t>
  </si>
  <si>
    <t xml:space="preserve">поточний ремонт системи опалення з заміною  теплолічільника ЗОШ № 61  у м. Миколаєві     </t>
  </si>
  <si>
    <t>54003
м. Миколаїв, вул.Потьомкінська, 147-А</t>
  </si>
  <si>
    <t>Миколаївський муніципальний колегіум імені Володимира Дмитровича Чайки Миколаївської міської ради Миколаївської області</t>
  </si>
  <si>
    <t>послуги з демонтажу, монтажу, метрологічні повірки та сервісне обслуговування вузла обліку тепла ММК у м.Миколаєві</t>
  </si>
  <si>
    <t>поточний ремонт приміщення з установкою протипожежних дверей  ЗОШ № 53 в м.Миколаєві</t>
  </si>
  <si>
    <t>Миколаївська загальноосвітня школа І-ІІІ ступенів №3 Миколаївської міської ради Миколаївської області</t>
  </si>
  <si>
    <t>поточний ремонт приміщення по зпміні дверей у ЗОШ № 3 у м.Миколаєві</t>
  </si>
  <si>
    <t>ТОВ "Бест Протекшн"</t>
  </si>
  <si>
    <t>54034
м. Миколаїв, пр.Богоявленський, 20б</t>
  </si>
  <si>
    <t>Миколаївська загальноосвітня школа І-ІІІ ступенів № 10 Миколаївської міської ради Миколаївської області</t>
  </si>
  <si>
    <t xml:space="preserve">поточний ремонт приміщень із заміною металопластикових вікон у ЗОШ№ 10 у м.Миколаєві </t>
  </si>
  <si>
    <t>ТОВ "Вігранд"</t>
  </si>
  <si>
    <t>поточний ремонт внутрішнього гідранту ЗОШ№ 46 у  м.Миколаєві</t>
  </si>
  <si>
    <t>54018
м. Миколаїв,
вул. 4-та  Поздовжня, 10</t>
  </si>
  <si>
    <t>Миколаївська
загальноосвітня школа І-ІІІ ступенів № 45
Миколаївської міської ради Миколаївської області</t>
  </si>
  <si>
    <t>поточний ремонт покрівл"Система блискавказахисту будівлі "ЗОШ № 45 у м.Миколаєві</t>
  </si>
  <si>
    <t>ТОВ МІК "Інвестбуд"</t>
  </si>
  <si>
    <t xml:space="preserve">поточний ремонт приміщень ЗОШ№ 7  у м.Миколаєві </t>
  </si>
  <si>
    <t>54030
м. Миколаїв, вул.Нікольська, 6</t>
  </si>
  <si>
    <t>Миколаївська загальноосвітня школа І-ІІІ ступенів №60 Миколаївської міської ради Миколаївської області</t>
  </si>
  <si>
    <t>поточний ремонт двору з улаштуванням покриття ЗОШ № 60 у м.М иколаєві</t>
  </si>
  <si>
    <t>ТОВ " Південь-Будсервіс"</t>
  </si>
  <si>
    <t>54050                               м. Миколаїв                        пр. Богоявленський, 291</t>
  </si>
  <si>
    <t>Миколаївська
загальноосвітня школа І-ІІІ ступенів № 43
Миколаївської міської ради Миколаївської області</t>
  </si>
  <si>
    <t xml:space="preserve"> оплата за обстеження та оцінку технічного стану будівлі ЗОШ № 43 у м.Миколаєві</t>
  </si>
  <si>
    <t>54058                               м. Миколаїв                        вул. Лазурна,46</t>
  </si>
  <si>
    <t>Миколаївська
загальноосвітня школа І-ІІІ ступенів № 57
Миколаївської міської ради Миколаївської області</t>
  </si>
  <si>
    <t xml:space="preserve">поточний ремонт приміщень ЗОШ№ 57  у м.Миколаєві </t>
  </si>
  <si>
    <t xml:space="preserve">поточний ремонт приміщення у ЗОШ № 37 в м.Миколаїв </t>
  </si>
  <si>
    <t xml:space="preserve">поточний ремонт системи опалення з заміною  теплолічільника ЗОШ № 22  у м. Миколаєві     </t>
  </si>
  <si>
    <t>поточний ремонт системи холодного водопостачання БТДЮ Інгульського району в м.Миколаєві</t>
  </si>
  <si>
    <t>МП БП "Карід"</t>
  </si>
  <si>
    <t>54031                                   м. Миколаїв                        вул. Космонавтів, 144 Б</t>
  </si>
  <si>
    <t>Дошкільний навчальний заклад № 17 «Журавлик» м.Миколаєва</t>
  </si>
  <si>
    <t xml:space="preserve">поточний ремонт приміщень із заміною дверей у ДНЗ №17 в м.Миколаєві </t>
  </si>
  <si>
    <t xml:space="preserve">попередня оплата за поточний ремонт приміщень  ДНЗ №60 у м.Миколаєві </t>
  </si>
  <si>
    <t>ТОВ "Монарх Строй"</t>
  </si>
  <si>
    <t>поточний ремонт приміщення із заміною дверей  ДНЗ №118  в м.Миколаєві</t>
  </si>
  <si>
    <t>поточний ремонт та сервісне обслуговування принтеру у ЗОШ № 49 м.Миколаєва</t>
  </si>
  <si>
    <t>ФОП Шляховський О.С.</t>
  </si>
  <si>
    <t>54001                                     м. Миколаїв                        вул. Потьомкінська, 45/47</t>
  </si>
  <si>
    <t>поточна інвентаризація, виготовлення технічного паспорту,інформаційна довідка у ЗОШ № 7 м. Миколаєва</t>
  </si>
  <si>
    <t xml:space="preserve"> поточний ремонт двору з улаштуванням покриття ЗОШ№ 60 у м.Миколаєві</t>
  </si>
  <si>
    <t>ТОВ "Південь-Будсервіс"</t>
  </si>
  <si>
    <t xml:space="preserve">поточний ремонт системи опалення ЗОШ№ 44 у м.Миколаєві  </t>
  </si>
  <si>
    <t xml:space="preserve">поточний ремонт приміщень МЗШ в м.Миколаєві </t>
  </si>
  <si>
    <t>поточний ремонт приміщення в ДЦ Корабельного району в м.Миколаєві</t>
  </si>
  <si>
    <t>поточний ремонт будівлі БТДЮ Інгульського району в м.Миколаєві</t>
  </si>
  <si>
    <t>ТОВ "Промбуд 2"</t>
  </si>
  <si>
    <t xml:space="preserve">поточний ремонт системи водопостачання ПТУ в м.Миколаєва </t>
  </si>
  <si>
    <t xml:space="preserve">54034
м.Миколаїв                                            вул. Шкільна, 5                        </t>
  </si>
  <si>
    <t xml:space="preserve"> Міська станція юних техніків</t>
  </si>
  <si>
    <t>поточний ремонт приміщень Станції юних техніків в м.Миколаєві</t>
  </si>
  <si>
    <t>послуги з розробки проектної документації на виконання проектно-вишукувальних робіт блискавкозахисту управління ММР в м.Миколаїв</t>
  </si>
  <si>
    <t xml:space="preserve">поточний ремонт приміщення з заміною металопластикових вікон ММР в м.Миколаєва </t>
  </si>
  <si>
    <t>поточний ремонт будівлі з заміною металопластикових вікон та дверей у Будинку учителя в м.Миколаєві</t>
  </si>
  <si>
    <t>ТОВ "Новікон"</t>
  </si>
  <si>
    <t xml:space="preserve">поточний ремонт швидкісного водонагрівача в ДНЗ №75 в м.Миколаєві </t>
  </si>
  <si>
    <t xml:space="preserve">поточний ремонт системи водопостачання ДНЗ №130 в м.Миколаєві </t>
  </si>
  <si>
    <t>поточний ремонт приміщення з заміною металопластикових вікон  ДНЗ №118 в м.Миколаєві</t>
  </si>
  <si>
    <t>поточний ремонт приміщення з заміною металопластикових вікон  ДНЗ №64 в м.Миколаєві</t>
  </si>
  <si>
    <t xml:space="preserve">поточний ремонт приміщень із заміною дверей  ДНЗ №111 в м.Миколаєві </t>
  </si>
  <si>
    <t>поточний ремонт асфальтобетонного покриття  ДНЗ №70 "Дубок"в м.Миколаєві</t>
  </si>
  <si>
    <t>КП "Експлуатаційне лінійне управління автодоріг"</t>
  </si>
  <si>
    <t>поточний ремонт системи опалення  ДНЗ №68 в м.Миколаєві</t>
  </si>
  <si>
    <t>54030                                   м. Миколаїв                        вул. Нікольська, 19</t>
  </si>
  <si>
    <t>Дошкільний навчальний заклад № 115 «Золоті зернятка» м.Миколаєва</t>
  </si>
  <si>
    <t>поточний ремонт системи опалення  ДНЗ №115 в м.Миколаєві</t>
  </si>
  <si>
    <t xml:space="preserve">поточний ремонт системи опалення  ДНЗ №37 в м.Миколаєві </t>
  </si>
  <si>
    <t>поточний ремонт приміщень із заміною дверей  ДНЗ №131 в м.Миколаєві</t>
  </si>
  <si>
    <t>поточний ремонт системи електропостачання з заміною електричної плитки  ДНЗ №79 в м.Миколаїв</t>
  </si>
  <si>
    <t>поточний ремонт приміщень ДНЗ №60 в м.Миколаєві</t>
  </si>
  <si>
    <t>поточний ремонт приміщень  ДНЗ №79 в м.Миколаєві</t>
  </si>
  <si>
    <t xml:space="preserve">54039
м. Миколаїв 
вул. Привільна, 57
</t>
  </si>
  <si>
    <t>Дошкільний навчальний заклад № 87«Вишенька» м.Миколаєва</t>
  </si>
  <si>
    <t xml:space="preserve">поточний ремонт приміщення з установкою протипожежних дверей  ДНЗ №87  в м.Миколаєві </t>
  </si>
  <si>
    <t xml:space="preserve">57156
В.Корениха 
вул.Гарнізонна, 10-а
</t>
  </si>
  <si>
    <t>Дошкільний навчальний заклад № 147«Зіронька» м.Миколаєва</t>
  </si>
  <si>
    <t>поточний ремонт системи енергопостачання ДНЗ № 147 в м.Миколаєві</t>
  </si>
  <si>
    <t xml:space="preserve">поточний ремонт туалету ДНЗ №115 в м.Миколаєві </t>
  </si>
  <si>
    <t>поточний ремонт приміщень із заміною протипожежних дверей  ДНЗ №95 в м,Миколаєва</t>
  </si>
  <si>
    <t xml:space="preserve">поточний ремонт приміщень із заміною дверей  ДНЗ №23 в м.Миколаєва </t>
  </si>
  <si>
    <t xml:space="preserve">поточний ремонт системи каналізації  ДНЗ №65 в м.Миколаєва </t>
  </si>
  <si>
    <t>54050                                м. Миколаїв                        вул. Коротка, 24</t>
  </si>
  <si>
    <t>Дошкільний навчальний заклад № 121 «Берізка» м.Миколаєва</t>
  </si>
  <si>
    <t xml:space="preserve">поточний ремонт приміщень із заміною дверей  ДНЗ №121 в м.Миколаєві </t>
  </si>
  <si>
    <t>54052                                м. Миколаїв                        вул.Г.Попеля, 79</t>
  </si>
  <si>
    <t>Дошкільний навчальний заклад № 138  м.Миколаєва</t>
  </si>
  <si>
    <t xml:space="preserve">поточний ремонт приміщень із заміною дверей ДНЗ №138 в м.Миколаєві </t>
  </si>
  <si>
    <t>54050                                м. Миколаїв                        вул. Металургів, 30</t>
  </si>
  <si>
    <t xml:space="preserve">поточний ремонт приміщень ДНЗ №133 в м.Миколаєві </t>
  </si>
  <si>
    <t xml:space="preserve">поточний ремонт приміщень із заміною дверей в ДНЗ №121 в м.Миколаєва </t>
  </si>
  <si>
    <t xml:space="preserve">54051                                  м.Миколаїв  вул.Океанівська,42 </t>
  </si>
  <si>
    <t xml:space="preserve">Дошкільний навчальний заклад № 144 «Горобинонька» м.Миколаєва
</t>
  </si>
  <si>
    <t>поточний ремонт системи каналізації  ДНЗ №144 в м.Миколаєві</t>
  </si>
  <si>
    <t>поточний ремонт приміщення ДНЗ№22 в м.Миколаєві</t>
  </si>
  <si>
    <t>поточний ремонт водопостачання  ДНЗ№29 в м.Миколаїв</t>
  </si>
  <si>
    <t xml:space="preserve">поточний ремонт приміщень  ДНЗ №93 в м.Миколаєві </t>
  </si>
  <si>
    <t xml:space="preserve">поточний ремонт приміщеньу ДНЗ № 17 в м.Миколаєві </t>
  </si>
  <si>
    <t xml:space="preserve">поточний ремонт приміщень ДНЗ №144 в м.Миколаєві </t>
  </si>
  <si>
    <t>поточний ремонт системи холодного водопостачання ДНЗ № 65 в м. Миколаєві</t>
  </si>
  <si>
    <t xml:space="preserve">поточний ремонт приміщень  ДНЗ №79 в м.Миколаєві </t>
  </si>
  <si>
    <t xml:space="preserve">поточний ремонт приміщення ДНЗ №112 в м.Миколаєві </t>
  </si>
  <si>
    <t>ТОВ "Смарт Никстрой"</t>
  </si>
  <si>
    <t>надання послуг з розробки проектної документації на "Поточний ремонт системи газопостачання із заміною газової плити  ДНЗ №65 в м.Миколаїв</t>
  </si>
  <si>
    <t xml:space="preserve">поточний ремонт системи водопостачання  ДНЗ №75 в м.Миколаєві </t>
  </si>
  <si>
    <t xml:space="preserve"> поточний ремонт приміщення ЗОШ№15 в м.Миколаєві</t>
  </si>
  <si>
    <t>54025                                     м. Миколаїв                        пров.Парусний, 3</t>
  </si>
  <si>
    <t xml:space="preserve">поточний ремонт приміщення Класичного ліцею провулок Парусний,3 в м.Миколаєві </t>
  </si>
  <si>
    <t xml:space="preserve">поточний ремонт двору ЗОШ№37 в м.Миколаєві </t>
  </si>
  <si>
    <t xml:space="preserve">поточний ремонт системи електромережі ЗОШ №49 в м.Миколаєві </t>
  </si>
  <si>
    <t>поточний ремонт приміщення Класичного ліцею провулок Парусний,3 в м.Миколаєві</t>
  </si>
  <si>
    <t>поточний ремонт приміщення з заміною металопластикових вікон  ЗОШ№51 в м.Миколаєві</t>
  </si>
  <si>
    <t xml:space="preserve">поточний ремонт системи опалення  ЗОШ№50  в м.Миколаєві </t>
  </si>
  <si>
    <t>54056                                                  м. Миколаїв                        вул.Христо Ботєва, 41</t>
  </si>
  <si>
    <t>поточний ремонт внутрішнього приміщення їдальні ЗОШ№16 в м.Миколаїв</t>
  </si>
  <si>
    <t>ТОВ "Будівельна компанія "Інтербуд"</t>
  </si>
  <si>
    <t>поточний ремонт приміщення з заміною металопластикових вікон  ЗОШ№50 в м.Миколвєві</t>
  </si>
  <si>
    <t xml:space="preserve">поточний ремонт приміщення ЗОШ№51 в м.Миколаєві </t>
  </si>
  <si>
    <t>ТОВ "БІЛДПРОЕКТ"</t>
  </si>
  <si>
    <t>поточний ремонт приміщень ЗОШ№ 39 в м.Миколаєві</t>
  </si>
  <si>
    <t>поточний ремонт системи опалення в Першій Українській гімназії ім.М.Аркаса в м.Миколаїв</t>
  </si>
  <si>
    <t>поточний ремонт харчоблоку ЗОШ№28  в м.Миколаєві</t>
  </si>
  <si>
    <t>54046                                             м. Миколаїв                                                    вул. Архітектора Старова, 6-Г</t>
  </si>
  <si>
    <t>Миколаївська
загальноосвітня школа І-ІІІ ступенів № 64
Миколаївської міської ради Миколаївської області</t>
  </si>
  <si>
    <t>поточний ремонт приміщень  ЗОШ№64 в м.Миколаєві</t>
  </si>
  <si>
    <t xml:space="preserve">поточний ремонт системи каналізації та водопостачання  ЗОШ№46 в м.Миколаєві </t>
  </si>
  <si>
    <t xml:space="preserve">поточний ремонт сстеми опалення  ЗОШ№40 в м.Миколаєві </t>
  </si>
  <si>
    <t xml:space="preserve">поточний ремонт приміщень із заміною протипожежних дверей  ЗОШ№20 в м.Миколаєві </t>
  </si>
  <si>
    <t>54023                                            Мала Корениха                                                  вул. Молдавська, 7</t>
  </si>
  <si>
    <t>Миколаївська
загальноосвітня школа І-ІІІ ступенів № 21
Миколаївської міської ради Миколаївської області</t>
  </si>
  <si>
    <t xml:space="preserve">поточний ремонт системи опаленян  ЗОШ№21 в м.Миколаєві </t>
  </si>
  <si>
    <t>поточний ремонт системи опаленян  ЗОШ№32  в м.Миколаєві</t>
  </si>
  <si>
    <t>54007
м. Миколаїв
вул. Квітнева, 50</t>
  </si>
  <si>
    <t>Миколаївська
загальноосвітня школа І-ІІІ ступенів № 30
Миколаївської міської ради Миколаївської області</t>
  </si>
  <si>
    <t xml:space="preserve">поточний ремонт системи опаленян  ЗОШ№30 в м.Миколаєві </t>
  </si>
  <si>
    <t xml:space="preserve">поточний ремонт системи опаленян  ЗОШ№60  в м.Миколаєві </t>
  </si>
  <si>
    <t xml:space="preserve">поточний ремонт системи опаленян  ЗОШ№12  в м.Миколаєві </t>
  </si>
  <si>
    <t xml:space="preserve">поточний ремонт покрівлі ЗОШ№15 в м.Миколаєві </t>
  </si>
  <si>
    <t>поточний ремонт автоматичної пожеженої сигналізвації в приміщеннях ЗОШ№64 в м.Микоалїв</t>
  </si>
  <si>
    <t>ФОП Аксьонов М.В.</t>
  </si>
  <si>
    <t xml:space="preserve"> поточний ремонт пожежної драбини Миколаївського муніціпального колегіуму ім.В.Д. Чайки в м.Миколаїв</t>
  </si>
  <si>
    <t xml:space="preserve">поточний ремонт приміщень ЗОШ№39 в м.Миколаєві </t>
  </si>
  <si>
    <t xml:space="preserve"> поточний ремонт двору Економічного ліцею №1 в м.Миколаєві</t>
  </si>
  <si>
    <t>ТОВ "Злата Буд-М"</t>
  </si>
  <si>
    <t>поточний ремонт приміщень  ЗОШ№51 в м.Миколаєві</t>
  </si>
  <si>
    <t xml:space="preserve">поточний ремонт приміщень із заміною дверей  ЗОШ№34 в м.Миколаєві </t>
  </si>
  <si>
    <t xml:space="preserve">поточний ремонт приміщень ЗОШ№54 в м.Миколаєві </t>
  </si>
  <si>
    <t>54055                                                      м. Миколаїв                        вул.1-Слобідська, 42</t>
  </si>
  <si>
    <t>Миколаївська
загальноосвітня школа І-ІІІ ступенів № 31
Миколаївської міської ради Миколаївської області</t>
  </si>
  <si>
    <t xml:space="preserve">поточний ремонт приміщення з установкою протипожежних дверей  ЗОШ№31  в м.Миколаєві </t>
  </si>
  <si>
    <t xml:space="preserve">поточний ремонт приміщень із заміною дверей ЗОШ№52 в м.Миколаєві </t>
  </si>
  <si>
    <t>поточний ремонт приміщень ЗОШ№40 в м.Миколаїв</t>
  </si>
  <si>
    <t>поточний ремонт приміщень ЗОШ№7 в м.Миколаєві</t>
  </si>
  <si>
    <t>поточний ремонт приміщень ЗОШ№26 в м.Миколаєві</t>
  </si>
  <si>
    <t xml:space="preserve">поточний ремнт приміщення ЗОШ№31 в м.Миколаєві </t>
  </si>
  <si>
    <t>ФОП Остапчук В.В.</t>
  </si>
  <si>
    <t>поточний ремонт приміщень із заміною дверей  ЗОШ№ 18 в м.Миколаєва</t>
  </si>
  <si>
    <t xml:space="preserve">послуги з благоустрою подвіря ЗОШ№21 в м.Миколаєва </t>
  </si>
  <si>
    <t xml:space="preserve">послуги з благоустрою подвіря ЗОШ№23 в м.Миколаєва </t>
  </si>
  <si>
    <t>поточний ремонт приміщення ЗОШ№15 в м.Миколаєва</t>
  </si>
  <si>
    <t xml:space="preserve">поточний ремонт приміщення ЗОШ№51 в м.Миколаєва </t>
  </si>
  <si>
    <t xml:space="preserve">поточний ремонт водопроводної та каналізаційної мережі в ЗОШ№53  в м.Миколаєві </t>
  </si>
  <si>
    <t>поточний ремонт приміщення ЗОШ№15 в м.Миколаєві</t>
  </si>
  <si>
    <t xml:space="preserve">поточний ремонт покрівлі ЗОШ№31 в м.Миколаєві </t>
  </si>
  <si>
    <t>54050                               м. Миколаїв                        прт.Богоявленський, 291</t>
  </si>
  <si>
    <t xml:space="preserve">поточний ремонт приміщень  ЗОШ№43  в м.Миколаєві </t>
  </si>
  <si>
    <t>поточний ремонт системи енергопостачання  ЗОШ№37 в м.Миколаєві</t>
  </si>
  <si>
    <t>54025                                                                                        м. Миколаїв                        пров. Парусний, 7-б</t>
  </si>
  <si>
    <t xml:space="preserve">капітальний ремонт покрівлі ДНЗ № 52 по пров. Парусному, 7-б у м.Миколаєві   </t>
  </si>
  <si>
    <t xml:space="preserve">технагляд на капітальний ремонт покрівлі ДНЗ № 52 по пров. Парусному, 7-б у м.Миколаєві   </t>
  </si>
  <si>
    <t>КП "Дирекція з капітального будівництва та реконструкції"</t>
  </si>
  <si>
    <t>м. Миколаїв, вул. Молдавська, 9</t>
  </si>
  <si>
    <t>Дошкільний навчальний заклад №72</t>
  </si>
  <si>
    <t>капітальний ремонт будівлі ДНЗ №72 М. Корениха, вул. Молдавська, 9 у м. Миколаєві, в т.ч. проектно-вишукувальні роботи та експертиза</t>
  </si>
  <si>
    <t>ТОВ "Будівельна компанія "Контакт-Жилбуд"</t>
  </si>
  <si>
    <t>технагляд на капітальний ремонт будівлі ДНЗ №72 М. Корениха, вул. Молдавська, 9 у м. Миколаєві</t>
  </si>
  <si>
    <t>54001                                   м. Миколаїв                        вул. Макарова,                           62-а</t>
  </si>
  <si>
    <t xml:space="preserve">капітальний ремонт внутрішнього дворового твердого покриття та облаштування водостоків ДНЗ № 128 м.Миколаєва         </t>
  </si>
  <si>
    <t>ТОВ "АСКАНІЯ ХОЛ"</t>
  </si>
  <si>
    <t>м. Миколаїв, вул. Артема, 28 А</t>
  </si>
  <si>
    <t>Дошкільний навчальний заклад № 139</t>
  </si>
  <si>
    <t>капітальний ремонт будівлі ДНЗ №139 по вул.Артема 28-а , ум.Миколаєві, в т.ч. проектно-вишукувальні роботи та експертиза</t>
  </si>
  <si>
    <t>технагляд на капітальний ремонт будівлі ДНЗ №139 по вул.Артема 28-а , ум.Миколаєві</t>
  </si>
  <si>
    <t xml:space="preserve"> ПКД на капітальний ремонт спортивного майданчику ЗОШ № 3 по вул. Чкалова, 114 у м.Миколаєві                                    </t>
  </si>
  <si>
    <t>ФОП Канівченко В.Г</t>
  </si>
  <si>
    <t>Миколаївська загальноосвітня школа І-ІІІ ступенів №11 Миколаївської міської ради Миколаївської області</t>
  </si>
  <si>
    <t>54039
м. Миколаїв,                                                          вул. 1-ша Екіпажна, 2</t>
  </si>
  <si>
    <t>Миколаївська загальноосвітня школа І-ІІІ ступенів №12 Миколаївської міської ради Миколаївської області</t>
  </si>
  <si>
    <t xml:space="preserve"> авторський нагляд на капітальний ремонт харчоблоку ЗОШ № 12 по вул. 1-й Екіпажний (Урицького), 2 у м.Миколаїв                                                </t>
  </si>
  <si>
    <t>ФОП Павлінов Ю.О.</t>
  </si>
  <si>
    <t>54017
м. Миколаїв, прт. Центральний, 84</t>
  </si>
  <si>
    <t>Миколаївська загальноосвітня школа І-ІІІ ступенів №13 Миколаївської міської ради Миколаївської області</t>
  </si>
  <si>
    <t xml:space="preserve">капітальний ремонт будівлі ЗОШ № 13 по прт. Центральний, 84 у м.Миколаєві                                                                                                                                 </t>
  </si>
  <si>
    <t xml:space="preserve">технагляд на капітальний ремонт будівлі ЗОШ № 13 по прт. Центральний, 84 у м.Миколаєві                                                                                                                                  </t>
  </si>
  <si>
    <t>Миколаївська загальноосвітня школа І-ІІІ ступенів № 20 Миколаївської міської ради Миколаївської області</t>
  </si>
  <si>
    <t xml:space="preserve">технагляд по капітальному ремонту огорожі ЗОШ № 20 по вул. Космонавтів, 70 у м.Миколаєві                                                   </t>
  </si>
  <si>
    <t>Миколаївська загальноосвітня школа І-ІІІ ступенів № 25 Миколаївської міської ради Миколаївської області</t>
  </si>
  <si>
    <t xml:space="preserve">капітальний ремонт будівлі ЗОШ №25 по вул.Защука, 2а у м.Миколаєві                        </t>
  </si>
  <si>
    <t>ТОВ Південьбуд Миколаїв ЛТД</t>
  </si>
  <si>
    <t xml:space="preserve">технагляд по капітальному ремонту будівлі ЗОШ №25 по вул.Защука, 2а у м.Миколаєві                        </t>
  </si>
  <si>
    <t xml:space="preserve">авторський нагляд по капітальному ремонту будівлі ЗОШ №25 по вул.Защука, 2а у м.Миколаєві                        </t>
  </si>
  <si>
    <t>ФОП Зубик А.В.</t>
  </si>
  <si>
    <t>Миколаївська загальноосвітня школа І-ІІІ ступенів №36 Миколаївської міської ради Миколаївської області</t>
  </si>
  <si>
    <t xml:space="preserve">капітальний  ремонт будівлі  ЗОШ № 36 по вул.Погранична (Чигрина), 143 у м.Миколаєві                                               </t>
  </si>
  <si>
    <t xml:space="preserve"> капітальний  ремонт будівлі  ЗОШ № 36 по вул.Погранична (Чигрина), 143 у м.Миколаєві                                               </t>
  </si>
  <si>
    <t>ТОВ "Електрим-2000"</t>
  </si>
  <si>
    <t xml:space="preserve"> авторський нагляд по капітальному  ремонту будівлі  ЗОШ № 36 по вул.Погранична , 143 у м.Миколаєві (коригування)                                           </t>
  </si>
  <si>
    <t>МФІ "НДІпроектреконструкція"</t>
  </si>
  <si>
    <t>Миколаївська загальноосвітня школа І-ІІІ ступенів № 39
Миколаївської міської ради Миколаївської області</t>
  </si>
  <si>
    <t xml:space="preserve">технагляд по капітальному  ремонту  покрівлі ЗОШ № 39 по вул. Нікольська, 6 у м.Миколаєві                                                       </t>
  </si>
  <si>
    <t>54037
м. Миколаїв, вул.Знаменська, 2/б</t>
  </si>
  <si>
    <t>Миколаївська загальноосвітня школа І-ІІІ ступенів №44 Миколаївської міської ради Миколаївської області</t>
  </si>
  <si>
    <t xml:space="preserve">капітальний ремонт огорожі ЗОШ № 44 по вул. Знаменська, 2/6 у м.Миколаєві                                                     </t>
  </si>
  <si>
    <t>технічний нагляд за виконанням робіт по капітальному ремонту огорожі ЗОШ№44 по вул.Знаменська,2/6 в м.Миколаєві</t>
  </si>
  <si>
    <t>авторський нагляд за виконанням робіт по капітальному ремонту огорожі ЗОШ№44 по вул.Знаменська,2/6 в м.Миколаєві</t>
  </si>
  <si>
    <t>ПД за виконанням робіт по капітальному ремонту огорожі ЗОШ№44 по вул.Знаменська,2/6 в м.Миколаєві</t>
  </si>
  <si>
    <t>54025
м. Миколаїв
пров.  Парусний, 3</t>
  </si>
  <si>
    <t>Миколаївська загальноосвітня школа І-ІІІ ступенів № 51 Миколаївської міської ради Миколаївської області</t>
  </si>
  <si>
    <t xml:space="preserve"> капітальний ремонт будівлі ЗОШ № 51 по пер.Парусному, 3А у м.Миколаєві    </t>
  </si>
  <si>
    <t>технічний нагляд за виконанням робіт по капітальному ремонту будівлі ЗОШ№51 у м.Миколаєві</t>
  </si>
  <si>
    <t>54052
м. Миколаїв
пр.  Корабелів, 10</t>
  </si>
  <si>
    <t>Миколаївська загальноосвітня школа І-ІІІ ступенів № 54 Миколаївської міської ради Миколаївської області</t>
  </si>
  <si>
    <t xml:space="preserve">технагляд по  капітальному ремонту будівлі ЗОШ № 54 по пр.Корабелів, 10 б  у м.Миколаєві                                                </t>
  </si>
  <si>
    <t xml:space="preserve"> капітальний ремонт будівлі ЗОШ № 54 по пр.Корабелів, 10 б  у м.Миколаєві                                                     </t>
  </si>
  <si>
    <t xml:space="preserve">ПКД по капітальному ремонту спортзалу ЗОШ № 60 по вул. Чорноморська, 1 у м.Миколаєві    </t>
  </si>
  <si>
    <t xml:space="preserve">капітальний ремонт спортзалу ЗОШ № 60 по вул. Чорноморська, 1 у м.Миколаєві                                                                                     </t>
  </si>
  <si>
    <t xml:space="preserve">авторський по капітальному ремонту спортзалу ЗОШ № 60 по вул. Чорноморська, 1 у м.Миколаєві    </t>
  </si>
  <si>
    <t xml:space="preserve">технагляд по капітальному ремонту спортзалу ЗОШ № 60 по вул. Чорноморська, 1 у м.Миколаєві    </t>
  </si>
  <si>
    <t>Миколаївська загальноосвітня школа І-ІІІ ступенів № 61
Миколаївської міської ради Миколаївської області</t>
  </si>
  <si>
    <t>капітальний ремонт спортивного майданчику ЗОШ №61 по вул.Матросова,2   у м.Миколаєві</t>
  </si>
  <si>
    <t>технагляд на капітальний ремонт спортивного майданчику ЗОШ №61 по вул.Матросова,2   у м.Миколаєві</t>
  </si>
  <si>
    <t xml:space="preserve"> авторський нагляд на капітальний ремонт спортивного майданчику ЗОШ №61 по вул.Матросова,2   у м.Миколаєві</t>
  </si>
  <si>
    <t xml:space="preserve"> капітальний ремонт  спортивного майданчику ММК (філія) по вул. Потьомкінській, 147-А у м.Миколаєві     </t>
  </si>
  <si>
    <t xml:space="preserve">ПД по капітальному ремонту спортивного майданчика ММК (філія) по вул Потьомкінській, 147-А у м.Миколаєві  </t>
  </si>
  <si>
    <t>ФОП Парулава Є.З.</t>
  </si>
  <si>
    <t xml:space="preserve">технагляд по  капітальному ремонту  спортивного майданчику ММК (філія) по вул. Потьомкінській, 147-А у м.Миколаєві     </t>
  </si>
  <si>
    <t xml:space="preserve"> коригування ПКД по капітальному ремонту покрівлі БТДЮ Інгульского району по вул. Космонавтів,128-а у м. Миколаєві</t>
  </si>
  <si>
    <t xml:space="preserve"> капітальний ремонт покрівлі БТДЮ Інгульского району по вул. Космонавтів,128-а у м. Миколаєві</t>
  </si>
  <si>
    <t>авторський нагляд по капітальному ремонту покрівлі БТДЮ Інгульского району по вул. Космонавтів,128-а у м. Миколаєві</t>
  </si>
  <si>
    <t>технагляд нагляд по капітальному ремонту покрівлі БТДЮ Інгульского району по вул. Космонавтів,128-а у м. Миколаєві</t>
  </si>
  <si>
    <t>м.Миколаїв, вул. Адміральська, 31</t>
  </si>
  <si>
    <t>Палац творчості учнів м. Миколаїва</t>
  </si>
  <si>
    <t>капітальний ремонт будівлі Палацу творчості учнів по вул. Адміральській, 31 м.Миколаєва</t>
  </si>
  <si>
    <t>авторський нагляд капітальний ремонт будівлі Палацу творчості учнів по вул. Адміральській, 31 м.Миколаєва</t>
  </si>
  <si>
    <t>технагляд капітальний ремонт будівлі Палацу творчості учнів по вул. Адміральській, 31 м.Миколаєва</t>
  </si>
  <si>
    <t>Реконструкція з прибудовою ЗОШ № 36 по вул. Чигрина, 143 у м.Миколаєві  в т.ч. проектно-вишукувальні роботи та експертиза</t>
  </si>
  <si>
    <t>ТОВ "МИКОЛАЇВМІСЬКБУД"</t>
  </si>
  <si>
    <t>м.Миколаїв, вул. Металургів, 96/1</t>
  </si>
  <si>
    <t>Миколаївська загальноосвітня школа І-ІІІ ступенів №40 Миколаївської міської ради Миколаївської області</t>
  </si>
  <si>
    <t>Реконструкція покрівлі ЗОШ №40 по вул.Металургів, 97/1  у м.Миколаєві, у  т.ч.проектно-вишукувальні роботи та експертиза</t>
  </si>
  <si>
    <t>ТОВ ДІ КОР-БУД</t>
  </si>
  <si>
    <t>Реконструкція спортивного майданчику ЗОШ № 44 по вул. Знаменській,2/6 у м.Миколаєві, в т.ч. проектно-вишукувальні роботи та експертиза</t>
  </si>
  <si>
    <t>Колективне науково-виробниче підприємство “Тріботехніка”</t>
  </si>
  <si>
    <t>м.Миколаїв, вул. Архітектора Старова, 6 Г</t>
  </si>
  <si>
    <t>Миколаївська загальноосвітня школа І-ІІІ ступенів №64 Миколаївської міської ради Миколаївської області</t>
  </si>
  <si>
    <t>Реконструкція покрівлі ЗОШ №64, вул.Архітектора Старова, 6-Г у м.Миколаєві, у т.ч. проектно-вишукувальні роботи та експертиза</t>
  </si>
  <si>
    <t>ТОВ Миколаївська інжинірингова компанія «ІНВЕСТБУД»</t>
  </si>
  <si>
    <t>м.Миколаїв, вул. Олійника, 36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</si>
  <si>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 54034, м. Миколаїв, вул. Олійника, 36, в т.ч. проектно-вишукувальні роботи та експертиза</t>
  </si>
  <si>
    <t>Реконструкція будівлі ( для забезпечення інклюзивної форми навчання) МСШ МіПР «Академія дитячої творчості» по вул.Олійника,36 у м.Миколаєві, в т.ч. проектно-вишукувальні роботи та експертиза</t>
  </si>
  <si>
    <t>Товариство з обмеженою відповідальністю «Ді Кор-Буд»</t>
  </si>
  <si>
    <t>м.Миколаїв, вул. Лазурна, 48</t>
  </si>
  <si>
    <t>Миколаївська гімназія №4</t>
  </si>
  <si>
    <t>Реконструкція баскетбольного майданчика гімназії №4 по вул.Лазурній,48 у м. Миколаєві, в т.ч. проектно-вишукувальні роботи та експертиза (Громадський бюджет №0058)</t>
  </si>
  <si>
    <t>ТОВ "НІКА-ДОРБУД"</t>
  </si>
  <si>
    <t>Виготовлення ПКД на реконструкцію баскетбольного майданчика гімназії №4 по вул.Лазурній,48 у м. Миколаєві, в т.ч. проектно-вишукувальні роботи та експертиза (Громадський бюджет №0058)</t>
  </si>
  <si>
    <t>Проведення експертизи по реконструкції баскетбольного майданчика гімназії №4 по вул.Лазурній,48 у м. Миколаєві, в т.ч. проектно-вишукувальні роботи та експертиза (Громадський бюджет №0058)</t>
  </si>
  <si>
    <t>м.Миколаїв, вул. Потьомкінська, 154</t>
  </si>
  <si>
    <t>Миколаївська загальноосвітня школа І-ІІІ ступенів №53 Миколаївської міської ради Миколаївської області</t>
  </si>
  <si>
    <t>Реконтрукція спортивного майданчика ЗОШ №53 по вул.Потьомкінській, 154 у м. Миколаєві, в т.ч. проектно-вишукувальні роботи та експертиза (Громадський бюджет №0035)</t>
  </si>
  <si>
    <t>Проведення експертизи на реконтрукцію спортивного майданчика ЗОШ №53 по вул.Потьомкінській, 154 у м. Миколаєві, в т.ч. проектно-вишукувальні роботи та експертиза (Громадський бюджет №0035)</t>
  </si>
  <si>
    <t>Виготовлення ПКД на реконтрукцію спортивного майданчика ЗОШ №53 по вул.Потьомкінській, 154 у м. Миколаєві, в т.ч. проектно-вишукувальні роботи та експертиза (Громадський бюджет №0035)</t>
  </si>
  <si>
    <t>м.Миколаїв, вул. Горького, 41</t>
  </si>
  <si>
    <t>Миколаївська загальноосвітня школа І-ІІІ ступенів №16 Миколаївської міської ради Миколаївської області</t>
  </si>
  <si>
    <t>Реконструкція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роботи та експертиза(Громадський бюджет №0007)</t>
  </si>
  <si>
    <t>ППБК "ГЛИНОЗЕМПРОМБУД"</t>
  </si>
  <si>
    <t>Авторський нагляд на роботи по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роботи та експертиза(Громадський бюджет №0007)</t>
  </si>
  <si>
    <t>ТОВ "Гідроавтоматизація-Південь"</t>
  </si>
  <si>
    <t>Технічний нагляд на роботи по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роботи та експертиза(Громадський бюджет №0007)</t>
  </si>
  <si>
    <t>Експертиза на роботи по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роботи та експертиза(Громадський бюджет №0007)</t>
  </si>
  <si>
    <t>Виготовлення ПКД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 (Громадський бюджет №0007)</t>
  </si>
  <si>
    <t>54018                                                                                        м. Миколаїв                        вул. Космонавтів, 56</t>
  </si>
  <si>
    <t xml:space="preserve"> ПКД на капітальний ремонт будівлі ДНЗ № 50 по вул. Космонавтів, 56 у м.Миколаєві </t>
  </si>
  <si>
    <t>ПКД на капітальний ремонт спортивної зали ЗОШ № 20 по вул Космонавтів, 70 у м. Миколаїв ( корегування ПКД та перерахунок кошторисів)</t>
  </si>
  <si>
    <t>ТОВ "Арх Дизайн"</t>
  </si>
  <si>
    <t>54034
м. Миколаїв, вул.9- Повздовжня, 10</t>
  </si>
  <si>
    <t>Миколаївська загальноосвітня школа І-ІІІ ступенів №46 Миколаївської міської ради Миколаївської області</t>
  </si>
  <si>
    <t xml:space="preserve">технагляд на капітальний ремонт огорожі ЗОШ № 46 по вул. 9-та Поздовжня, 10 у м. Миколаїв </t>
  </si>
  <si>
    <t>54056
м. Миколаїв, пр. Миру, 50</t>
  </si>
  <si>
    <t>Миколаївська загальноосвітня школа І-ІІІ ступенів №50 Миколаївської міської ради Миколаївської області</t>
  </si>
  <si>
    <t xml:space="preserve">технагляд на капітальний ремонт огорожі ЗОШ №50 по пр. Миру, 50 у м.Миколаєві   </t>
  </si>
  <si>
    <t xml:space="preserve">капітальний ремонт огорожі ЗОШ №50 по пр. Миру, 50 у м.Миколаєві   </t>
  </si>
  <si>
    <t>54056
м. Миколаїв
вул. Христо Ботєва, 14</t>
  </si>
  <si>
    <t>Миколаївська загальноосвітня школа І-ІІІ ступенів № 16
Миколаївської міської ради Миколаївської області</t>
  </si>
  <si>
    <t>ПКД на капітальний ремонт огорожі ЗОШ № 16 по вул. Христо Ботєва, 41 у м. Миколаїв ( корегування ПКД та перерахунок кошторисів)</t>
  </si>
  <si>
    <t>54017   м. Миколаїв           вул. Соборна, 13/11                                                 Дошкільний навчальний заклад № 53 «Струмочок» м.Миколаєва</t>
  </si>
  <si>
    <t xml:space="preserve">придбання кліматичного, технологічного, музичного обладнання, оргтехніки, малих архітектурних форм для облаштування дитячого та спортивного майданчику для дошкільного навчального закладу № 53 м. Миколаєва                                                                                           ( сушильна машина, пральна машина ) </t>
  </si>
  <si>
    <t>ФОП Бурчак-Абрамович К.Д.</t>
  </si>
  <si>
    <t>54039
м. Миколаїв
вул. 1-ша Екіпажна, 2    Миколаївська
загальноосвітня школа І-ІІІ ступенів № 12 Миколаївської міської ради Миколаївської області</t>
  </si>
  <si>
    <t xml:space="preserve">меблі для кухні та кухонне обладнання                                                                              </t>
  </si>
  <si>
    <t>ФОП Стефанович Т.В.</t>
  </si>
  <si>
    <t>54002
м. Миколаїв, вул. Погранична, 143                                                Миколаївська
загальноосвітня школа І-ІІІ ступенів №36
Миколаївської міської ради Миколаївської області</t>
  </si>
  <si>
    <t xml:space="preserve">вивіска підсвічувана  </t>
  </si>
  <si>
    <t>ФОП Чубов М.М.</t>
  </si>
  <si>
    <t xml:space="preserve">шафа медична                                                                                             </t>
  </si>
  <si>
    <t xml:space="preserve">шафа каталожна для бібліотеки                                                               </t>
  </si>
  <si>
    <t xml:space="preserve">кондиціонери (внутрішній та зовнішній блок)     </t>
  </si>
  <si>
    <t>ФОП Петренко О.М.</t>
  </si>
  <si>
    <t xml:space="preserve">м'який модуль "Сухий басейн-Доміно" з кульками   </t>
  </si>
  <si>
    <t>ФОП Тищенко Т.С.</t>
  </si>
  <si>
    <t xml:space="preserve">інтерактивний комплекс Тип 1 (інтерактивна дошка, проектор, кріплення до проектору, комплект кабелів)                              </t>
  </si>
  <si>
    <t>ТОВ "Санор"</t>
  </si>
  <si>
    <t xml:space="preserve">підсилювач   до кабінету музики </t>
  </si>
  <si>
    <t xml:space="preserve">шкільні меблі                                                                           </t>
  </si>
  <si>
    <t>ФОП Ткаченко О.І.</t>
  </si>
  <si>
    <t xml:space="preserve">кондиціонери </t>
  </si>
  <si>
    <t>ФОП Кондратьева А.О.</t>
  </si>
  <si>
    <t>холодильник</t>
  </si>
  <si>
    <t>м'ясорубка</t>
  </si>
  <si>
    <t>54030   м. Миколаїв                                           вул. Терасна, 12а                                                 Дошкільний навчальний заклад № 74 «Якорьок» м.Миколаєва</t>
  </si>
  <si>
    <t>лічильники теплові</t>
  </si>
  <si>
    <t>54034   м. Миколаїв                                           пр. Богоявленський, 20-А                                                 Дошкільний навчальний заклад № 82 «Лебідь» м.Миколаєва</t>
  </si>
  <si>
    <t>54001   м. Миколаїв                                           вул.Макарова, 62-а                                                 Дошкільний навчальний заклад № 128 «Сонечко» м.Миколаєва</t>
  </si>
  <si>
    <t xml:space="preserve">сковорода промислова, нейтральні елементи  </t>
  </si>
  <si>
    <t>54055
м. Миколаїв, вул. 1 Слобідська, 42                                                Миколаївська
загальноосвітня школа І-ІІІ ступенів №31
Миколаївської міської ради Миколаївської області</t>
  </si>
  <si>
    <t>проектори</t>
  </si>
  <si>
    <t>синтезатор</t>
  </si>
  <si>
    <t>ФОП Акімкін О.Г.</t>
  </si>
  <si>
    <t xml:space="preserve">підсилювач трансляційний </t>
  </si>
  <si>
    <t xml:space="preserve">інтерактивна дошка                        </t>
  </si>
  <si>
    <t>залишок за бюджетні кошти</t>
  </si>
  <si>
    <t xml:space="preserve">за плиту газову з духовкою  </t>
  </si>
  <si>
    <t>ТОВ ОРВП "Продтовари"</t>
  </si>
  <si>
    <t>54036 м. Миколаїв                        вул. Олександра Матросова, 2                        Миколаївська
загальноосвітня школа І-ІІІ ступенів № 61
Миколаївської міської ради Миколаївської області</t>
  </si>
  <si>
    <t>54003
м. Миколаїв, вул.Потьомкінська, 147-А                                                                                               Миколаївський
муніципальний колегіум імені Володимира Дмитровича Чайки
Миколаївської міської ради Миколаївської області</t>
  </si>
  <si>
    <t xml:space="preserve">інтерактивний комплекс Тип 2 (інтерактивна дошка, проектор, аудіо система, кріплення до проектору, комплект кабелів)                                        </t>
  </si>
  <si>
    <t>54030
м. Миколаїв
вул. Нікольська, 34 Перша українська гімназія імені Миколи Аркаса 
Миколаївської міської ради Миколаївської області</t>
  </si>
  <si>
    <t>54052
м. Миколаїв
прт. Корабелів, 12/1  Дитячий центр позашкільної роботи Корабельного району м.Миколаєва</t>
  </si>
  <si>
    <t xml:space="preserve">54034
м.Миколаїв                                            вул. Шкільна, 5      Міська станція юних техніків                    </t>
  </si>
  <si>
    <t xml:space="preserve"> проектор       </t>
  </si>
  <si>
    <t xml:space="preserve"> інтерактивна  дошка                                                                                                            </t>
  </si>
  <si>
    <t>54001
м. Миколаїв
вул. Адміральська, 31   Палац творчості учнів</t>
  </si>
  <si>
    <t>54003 м. Миколаїв пр. Центральний,166                                                  Будинок вчителя</t>
  </si>
  <si>
    <t>54001
м. Миколаїв
вул. Адміральська, 31   Науково-педагогічна бібліотека</t>
  </si>
  <si>
    <t>54017 м. Миколаїв вул.Громадянська, 48 Б Дошкільний навчальний заклад № 77 санаторного типу м. Миколаєва</t>
  </si>
  <si>
    <t>гойдалка-балансир "Машинка" КВ-4.02</t>
  </si>
  <si>
    <t>ФОП Ляшенко І.О.</t>
  </si>
  <si>
    <t>будинок-альтанка (рахівниця) DB-4.01</t>
  </si>
  <si>
    <t>гойдалка на пружині "Дельфін" КР-4.08</t>
  </si>
  <si>
    <t>54052 м. Миколаїв пр-т Корабелів, 22 Дошкільний навчальний заклад № 101  "Дружба"  м.Миколаєва</t>
  </si>
  <si>
    <t>меблева стінка для зберігання методичної літератури</t>
  </si>
  <si>
    <t>ФОП "Асатрян"</t>
  </si>
  <si>
    <t>54042 м.Миколаїв                       вул. Передова, 11-А Миколаївська
загальноосвітня школа І-ІІІ ступенів № 19
Миколаївської міської ради Миколаївської області</t>
  </si>
  <si>
    <t>навчальне обладнання та приладдя: цифрова лабораторія для вчителя, цифрова лабораторія для учня</t>
  </si>
  <si>
    <t>ТОВ "Інтер-Системс"</t>
  </si>
  <si>
    <t>телевізор</t>
  </si>
  <si>
    <t>ТОВ "СІ ЕН ТІ Трейд"</t>
  </si>
  <si>
    <t xml:space="preserve">персональний комп'ютер </t>
  </si>
  <si>
    <t>ФОП Черниш М.В.</t>
  </si>
  <si>
    <t xml:space="preserve"> інтерактивний монітор</t>
  </si>
  <si>
    <t>комплект конструктора "Boteon Education Level 2"для розвитку учнів у сфері програмування</t>
  </si>
  <si>
    <t>ООО "Інститут нейротехнологій"Ботеон"</t>
  </si>
  <si>
    <t>ноутбуки</t>
  </si>
  <si>
    <t xml:space="preserve">багатофункціональний пристрій </t>
  </si>
  <si>
    <t>ФОП Карбовський Ю.В.</t>
  </si>
  <si>
    <t>54052 м.Миколаїв вул. Айвазовського, 8 Миколаївська
загальноосвітня школа І-ІІІ ступенів№1 імені Олега Ольжича</t>
  </si>
  <si>
    <t>ноутбук Acer Aspire Aspire ES15 ES1-533</t>
  </si>
  <si>
    <t>СПД-ФО Свербиус Олег Юрійович</t>
  </si>
  <si>
    <t>багатофункціональний пристрій Canon MF 3010</t>
  </si>
  <si>
    <t>54056 м.Миколаїв                       вул. Китобоїв, 3-Б Миколаївська
загальноосвітня школа І-ІІІ ступенів № 11
Миколаївської міської ради Миколаївської області</t>
  </si>
  <si>
    <t>ноутбуки та принтер (багатофункціональний пристрій )</t>
  </si>
  <si>
    <t>ФОП Єрмоленко К.Ю.</t>
  </si>
  <si>
    <t>54034 м.Миколаїв вул.Олійника,36 Миколаївська спеціалізована школа І- ІІІ ступенів мистецтв і прикладних ремесел експериментальний навчальний заклад всеукраїнського рівня «Академія дитячої творчості»
Миколаївської міської ради Миколаївської області</t>
  </si>
  <si>
    <t>меблі (модульні конструкції,корпусні) в учбові кабінети</t>
  </si>
  <si>
    <t>ПП ТК Ренесанс</t>
  </si>
  <si>
    <t>ноутбук в початкову школу</t>
  </si>
  <si>
    <t>ФОП Верба О.С.</t>
  </si>
  <si>
    <t xml:space="preserve">багатофункціональний пристрій Canon 3   </t>
  </si>
  <si>
    <t>радіосистема з наголовним мікрофоном</t>
  </si>
  <si>
    <t>54001 м.Миколаїв вул. Адміральська,24 Миколаївська гімназія №2 Миколаївської міської ради Миколаївської області</t>
  </si>
  <si>
    <t>ФОП БожкоС.Д.</t>
  </si>
  <si>
    <t>безпровідна 2-х канальна мікрофонна система</t>
  </si>
  <si>
    <t>ФОП Чупина Є.О.</t>
  </si>
  <si>
    <t xml:space="preserve">54056
м. Миколаїв
пр.Миру, 21-В    Миколаївський спеціальний навчально-виховний комплекс  для дітей із зниженим зором 
Інгульський р-н
</t>
  </si>
  <si>
    <t xml:space="preserve"> персональний комп'ютер</t>
  </si>
  <si>
    <t>54003 м. Миколаїв пр. Центральний,166                                                 Науково-методичний центр</t>
  </si>
  <si>
    <t>проектор</t>
  </si>
  <si>
    <t>кондиціонер</t>
  </si>
  <si>
    <t>ФОП Анохіна Н.В.</t>
  </si>
  <si>
    <t>54003
м. Миколаїв
вул. Погранична, 114    Миколаївська
загальноосвітня школа І-ІІІ ступенів № 3 Миколаївської міської ради Миколаївської області</t>
  </si>
  <si>
    <t>54017
м. Миколаїв
вул. Мала Морська, 78    Миколаївська
загальноосвітня школа І-ІІІ ступенів № 4 Миколаївської міської ради Миколаївської області</t>
  </si>
  <si>
    <t>54038
м. Миколаїв
вул. Курортна, 2-А    Миколаївська
загальноосвітня школа І-ІІІ ступенів № 6 Миколаївської міської ради Миколаївської області</t>
  </si>
  <si>
    <t>мультимедійний проектор</t>
  </si>
  <si>
    <t>54001
м. Миколаїв
вул. Потьомкінська, 45/47    Миколаївська
загальноосвітня школа І-ІІІ ступенів № 7 Миколаївської міської ради Миколаївської області</t>
  </si>
  <si>
    <t>54017
м. Миколаїв
пр. Центральний, 84    Миколаївська
загальноосвітня школа І-ІІІ ступенів № 13 Миколаївської міської ради Миколаївської області</t>
  </si>
  <si>
    <t>54030
м. Миколаїв
вул. Потьомкінська, 22-а    Миколаївська
загальноосвітня школа І-ІІІ ступенів № 15 Миколаївської міської ради Миколаївської області</t>
  </si>
  <si>
    <t>54017
м. Миколаїв, вул. Лягіна, 28                                                Миколаївська
загальноосвітня школа І-ІІІ ступенів №34
Миколаївської міської ради Миколаївської області</t>
  </si>
  <si>
    <t>шафа витяжна</t>
  </si>
  <si>
    <t>ванна мийна</t>
  </si>
  <si>
    <t>54030
м. Миколаїв, вул. Нікольська, 6                                                Миколаївська
загальноосвітня школа І-ІІІ ступенів №39
Миколаївської міської ради Миколаївської області</t>
  </si>
  <si>
    <t>54031
м. Миколаїв
вул. Електронна, 73  Миколаївська
загальноосвітня школа І-ІІІ ступенів № 42
Миколаївської міської ради Миколаївської області</t>
  </si>
  <si>
    <t>54050
м. Миколаїв
прт. Богоявленський, 291  Миколаївська
загальноосвітня школа І-ІІІ ступенів № 43
Миколаївської міської ради Миколаївської області</t>
  </si>
  <si>
    <t>54037
м. Миколаїв
вул. Знаменська, 2/6  Миколаївська
загальноосвітня школа І-ІІІ ступенів № 44
Миколаївської міської ради Миколаївської області</t>
  </si>
  <si>
    <t>54018
м. Миколаїв
вул.4-а  Повздовжня, 10  Миколаївська
загальноосвітня школа І-ІІІ ступенів № 45
Миколаївської міської ради Миколаївської області</t>
  </si>
  <si>
    <t>54018
м. Миколаїв
вул.4-а  Повздовжня, 10  Миколаївська
загальноосвітня школа І-ІІІ ступенів № 46
Миколаївської міської ради Миколаївської області</t>
  </si>
  <si>
    <t>54050
м. Миколаїв, вул. Торгова, 72                                                Миколаївська
загальноосвітня школа І-ІІІ ступенів №47
Миколаївської міської ради Миколаївської області</t>
  </si>
  <si>
    <t>54052
м. Миколаїв, вул. Генерала Попеля, 164                                                Миколаївська
загальноосвітня школа І-ІІІ ступенів №48
Миколаївської міської ради Миколаївської області</t>
  </si>
  <si>
    <t>54025
м. Миколаїв
пров. Парусний, 3-А    Миколаївська
загальноосвітня школа І-ІІІ ступенів № 51 Миколаївської міської ради Миколаївської області</t>
  </si>
  <si>
    <t>54003
м. Миколаїв
вул.Поьомкінська, 154      Миколаївська
загальноосвітня школа І-ІІІ ступенів № 53
Миколаївської міської ради Миколаївської області</t>
  </si>
  <si>
    <t>54052
м. Миколаїв
прт.Корабелів, 10      Миколаївська
загальноосвітня школа І-ІІІ ступенів № 54
Миколаївської міської ради Миколаївської області</t>
  </si>
  <si>
    <t>54031
м. Миколаїв
вул. Космонавтів, 138а      Миколаївська
загальноосвітня школа І-ІІІ ступенів № 56
Миколаївської міської ради Миколаївської області</t>
  </si>
  <si>
    <t>54058
м. Миколаїв
вул.Лазурная, 46      Миколаївська
загальноосвітня школа І-ІІІ ступенів № 57
Миколаївської міської ради Миколаївської області</t>
  </si>
  <si>
    <t>54001 м.Миколаїв вул. Адміральська,24 Миколаївська
спеціалізована школа І ступенів № 59 з поглибленим вивченням англійської мови з 1 класу
Миколаївської міської ради Миколаївської області</t>
  </si>
  <si>
    <t>54036
м. Миколаїв
вул. Чорноморська, 1      Миколаївська
загальноосвітня школа І-ІІІ ступенів № 60
Миколаївської міської ради Миколаївської області</t>
  </si>
  <si>
    <t>54036
м. Миколаїв
вул. Олександра Матросова, 2      Миколаївська
загальноосвітня школа І-ІІІ ступенів № 61
Миколаївської міської ради Миколаївської області</t>
  </si>
  <si>
    <t>540436
м. Миколаїв
вул. Архітектора Старова, 6-Г      Миколаївська
загальноосвітня школа І-ІІІ ступенів № 64
Миколаївської міської ради Миколаївської області</t>
  </si>
  <si>
    <t>540458
м. Миколаїв
вул. Лазурная, 48      Миколаївська
загальноосвітня школа І-ІІІ ступенів № 65
Миколаївської міської ради Миколаївської області</t>
  </si>
  <si>
    <t>настільна камера</t>
  </si>
  <si>
    <t xml:space="preserve">54001
м. Миколаїв, вул.Інженерна, 3                                                                                               Миколаївський
управління освітиМиколаївської міської ради </t>
  </si>
  <si>
    <t>персональний комп'ютер</t>
  </si>
  <si>
    <t xml:space="preserve">ноутбуки в комплекті </t>
  </si>
  <si>
    <t>моноблоки</t>
  </si>
  <si>
    <t>54003
м. Миколаїв
пр. Центральний, 166   Науково-методичний центр</t>
  </si>
  <si>
    <t>54034
м. Миколаїв
вул. Шкільна, 5   Міська станція юних техніків</t>
  </si>
  <si>
    <t xml:space="preserve">картоплечистка, машина для переробки овочів </t>
  </si>
  <si>
    <t>54037
м. Миколаїв
вул. Свободна, 38    Миколаївська
загальноосвітня школа І-ІІІ ступенів № 14 Миколаївської міської ради Миколаївської області</t>
  </si>
  <si>
    <t>57157
Мала Корениха
вул. Молдавська, 7    Миколаївська
загальноосвітня школа І-ІІІ ступенів № 21 Миколаївської міської ради Миколаївської області</t>
  </si>
  <si>
    <t xml:space="preserve">електролічильник МТХ 3G30. DH.4L1-DOG4 5-100A 380B   реле багатотарифний с   GSM                                            </t>
  </si>
  <si>
    <t>ФОП Оглобінський С.А.</t>
  </si>
  <si>
    <t>54050
м. Миколаїв
вул. Гетьмана Сагайдачного, 124    Миколаївська
загальноосвітня школа І-ІІІ ступенів № 29 Миколаївської міської ради Миколаївської області</t>
  </si>
  <si>
    <t xml:space="preserve">спортінвентар для фітнесу </t>
  </si>
  <si>
    <t>ФОП Білоус В.О.</t>
  </si>
  <si>
    <t xml:space="preserve">інвентар для фітнесу </t>
  </si>
  <si>
    <t xml:space="preserve">холодильна вітрина  </t>
  </si>
  <si>
    <t xml:space="preserve">м'ясорубка </t>
  </si>
  <si>
    <t xml:space="preserve">щити   баскетбольні  </t>
  </si>
  <si>
    <t>54018
м. Миколаїв   вул. Театральна, 41                                        Гімназія № 41
Миколаївської міської ради Миколаївської області</t>
  </si>
  <si>
    <t>54056
м. Миколаїв, пр.Миру, 23-Г                                       Миколаївський   Юридичний ліцей
Миколаївської міської ради Миколаївської області</t>
  </si>
  <si>
    <t>54036 м.Миколаїв  вул. Гастело, 14-А                                         Дошкільний навчальний заклад № 92  "Світлячок"  м.Миколаєва</t>
  </si>
  <si>
    <t xml:space="preserve">гірка "Дракоша",  " Лев",  " Пташка" </t>
  </si>
  <si>
    <t>ТОВ "Ник-Буд"</t>
  </si>
  <si>
    <t xml:space="preserve">54003                                   м. Миколаїв                        вул. Чкалова, 118-А                                             Дошкільний навчальний заклад № 2 «Берізка» м.Миколаєва </t>
  </si>
  <si>
    <t xml:space="preserve">пральна-сушильна машина для ДНЗ № 2   </t>
  </si>
  <si>
    <t xml:space="preserve">гірка "Слоненя",  тематичний елемент "Машинка" </t>
  </si>
  <si>
    <t>54003
м. Миколаїв 
вул. Колодязна, 9                                                                                                  Дошкільний навчальний заклад № 29 «Саманта» м.Миколаєва</t>
  </si>
  <si>
    <t xml:space="preserve">електролічильники МТХ 3G30. DH.4L1-DOG4 5-100A 380B   реле багатотарифний с   GSM                                     </t>
  </si>
  <si>
    <t>ФОП Гончаренко О.А.</t>
  </si>
  <si>
    <t>54018   м. Миколаїв           вул. Космонавтов, 56                                                 Дошкільний навчальний заклад № 50 «Дельфін» м.Миколаєва</t>
  </si>
  <si>
    <t xml:space="preserve">холодильник  побутовий </t>
  </si>
  <si>
    <t xml:space="preserve">плита електрична </t>
  </si>
  <si>
    <t xml:space="preserve">шафа холодильна  </t>
  </si>
  <si>
    <t>54034    м. Миколаїв    прт. Богоявленський, 24/1                                                           Дошкільний навчальний заклад № 93 «Ювілейний» м.Миколаєва</t>
  </si>
  <si>
    <t>54056 м.Миколаїв вул. Театральна, 51-А     Дошкільний навчальний заклад № 37  "Казка" м.Миколаєва</t>
  </si>
  <si>
    <t xml:space="preserve">холодильник  </t>
  </si>
  <si>
    <t>54028 м. Миколаїв    вул. Космонавтів, 67А                                                                 Дошкільний навчальний заклад № 95 «Бджілка» м.Миколаєва</t>
  </si>
  <si>
    <t xml:space="preserve">електролічильник МТХ 3G30. DH.4L1-DOG4 5-100A 380B   реле багатотарифний с   GSM                                      </t>
  </si>
  <si>
    <t>54052  м. Миколаїв   пр. Корабелів, 4-А                                        Дошкільний навчальний заклад № 111 «Буратіно» м.Миколаєва</t>
  </si>
  <si>
    <t xml:space="preserve">морозильна камера </t>
  </si>
  <si>
    <t>ФОП Капінус Т.М.</t>
  </si>
  <si>
    <t xml:space="preserve">тематичний елемент "Катерок", пісочниця " Квітка",  " Метелик"  </t>
  </si>
  <si>
    <t xml:space="preserve">тематичний елемент "Паровозик" </t>
  </si>
  <si>
    <t xml:space="preserve">базовий набір LEGO образовательная версія , електродвигун модель, комплект лабораторний "Електрика и магнетизм"  </t>
  </si>
  <si>
    <t>ДП "Квант" ПрАТ "Електровимірювач"</t>
  </si>
  <si>
    <t xml:space="preserve">лічильник води для ЗОШ № 40 </t>
  </si>
  <si>
    <t>ПП "Торгова Компанія "Южная карта"</t>
  </si>
  <si>
    <t xml:space="preserve"> проектор ( ЗОШ № 36) </t>
  </si>
  <si>
    <t xml:space="preserve"> ноутбук в комплекті</t>
  </si>
  <si>
    <t>54038
м. Миколаїв, вул. Крилова, 12/6                                               Миколаївська
загальноосвітня школа І-ІІІ ступенів №17
Миколаївської міської ради Миколаївської області</t>
  </si>
  <si>
    <t xml:space="preserve"> ноутбук в комплекті </t>
  </si>
  <si>
    <t xml:space="preserve">БФП Тип 6 HP Color LaserJet Pro M180n   </t>
  </si>
  <si>
    <t>54058   м. Миколаїв     вул. Лазурна,46                                             Миколаївська
загальноосвітня школа І-ІІІ ступенів № 57
Миколаївської міської ради Миколаївської області</t>
  </si>
  <si>
    <t>54020  м. Миколаїв вул.Защука, 2А                                                                 Миколаївська
загальноосвітня школа І-ІІІ ступенів № 25
Миколаївської міської ради Миколаївської області</t>
  </si>
  <si>
    <t>54018   м. Миколаїв  вул. Чайковського, 30Миколаївська
загальноосвітня школа І-ІІІ ступенів № 28
Миколаївської міської ради Миколаївської області</t>
  </si>
  <si>
    <t xml:space="preserve">БФП Тип 6 HP Color LaserJet Pro M180n    </t>
  </si>
  <si>
    <t xml:space="preserve">БФП Тип 6 HP Color LaserJet Pro M180n  </t>
  </si>
  <si>
    <t>54034   м. Миколаїв  вул. Чайковського, 11А                  Миколаївська
загальноосвітня школа І-ІІІ ступенів № 26
Миколаївської міської ради Миколаївської області</t>
  </si>
  <si>
    <t>54038
м. Миколаїв, вул. Дачна, 2                                                               Миколаївська
загальноосвітня школа І-ІІІ ступенів №18
Миколаївської міської ради Миколаївської області</t>
  </si>
  <si>
    <t>54007 м. Миколаїв  вул. Квітнева, 50                                                                                                 Миколаївська
загальноосвітня школа І-ІІІ ступенів № 30
Миколаївської міської ради Миколаївської області</t>
  </si>
  <si>
    <t>57156    м. Миколаїв  Велика Корениха   вул.Гарнізонна, 10                                           Миколаївська  загальноосвітня школа І-ІІІ ступенів № 23 Миколаївської міської ради Миколаївської області</t>
  </si>
  <si>
    <t xml:space="preserve">54003 м. Миколаїв, вул.Потьомкінська, 147-А                     Миколаївський муніципальний колегіум імені Володимира Дмитровича Чайки Миколаївської міської ради Миколаївської області              </t>
  </si>
  <si>
    <t xml:space="preserve">цифровий вимірювальний комплекс  </t>
  </si>
  <si>
    <t xml:space="preserve">54034 м. Миколаїв,  пр.Богоявленський, 20б      Миколаївська загальноосвітня школа І-ІІІ ступенів № 10 Миколаївської міської ради Миколаївської області       </t>
  </si>
  <si>
    <t xml:space="preserve">54056     м. Миколаїв     вул.Христо Ботєва, 41    Миколаївська
загальноосвітня школа І-ІІІ ступенів № 16
Миколаївської міської ради Миколаївської області  </t>
  </si>
  <si>
    <t>54048
м. Миколаїв
вул. Лісова, 1    Миколаївська
загальноосвітня школа І-ІІІ ступенів № 24 Миколаївської міської ради Миколаївської області</t>
  </si>
  <si>
    <t>54007   м. Миколаїв     вул.О.Янати, 70                                         Миколаївська загальноосвітня школа І-ІІІ ступенів № 27 Миколаївської міської ради Миколаївської області</t>
  </si>
  <si>
    <t>54025 м. Миколаїв вул. Оберегова, 1                                            Миколаївська
загальноосвітня школа І-ІІІ ступенів № 32
Миколаївської міської ради Миколаївської області</t>
  </si>
  <si>
    <t>54052    м. Миколаїв   вул.Океанівська, 12                                          Миколаївська
загальноосвітня школа І-ІІІ ступенів № 33
Миколаївської міської ради Миколаївської області</t>
  </si>
  <si>
    <t>54029   м. Миколаїв   вул.Морехідна, 10-А                   Миколаївська
загальноосвітня школа І-ІІІ ступенів № 35
Миколаївської міської ради Миколаївської області</t>
  </si>
  <si>
    <t>54002   м. Миколаїв   вул.Даля, 11-А                   Миколаївська
загальноосвітня школа І-ІІІ ступенів № 37
Миколаївської міської ради Миколаївської області</t>
  </si>
  <si>
    <t xml:space="preserve">54051    м. Миколаїв    вул.Кобзарська, 15  Миколаївська загальноосвітня школа І-ІІІ ступенів № 49 Миколаївської міської ради Миколаївської області </t>
  </si>
  <si>
    <t xml:space="preserve">ноутбук </t>
  </si>
  <si>
    <t>Придбання комп'ютерної техніки  для Миколаївської загальноосвітньої школи I—III ступенів № 21, м. Миколаїв Миколаївської області</t>
  </si>
  <si>
    <t xml:space="preserve">доплата </t>
  </si>
  <si>
    <t xml:space="preserve"> набір LEGO для робототехніки , комплект з робототехніки  </t>
  </si>
  <si>
    <t xml:space="preserve"> персональний комп'ютер Тип1</t>
  </si>
  <si>
    <t>54051
м. Миколаїв, вул. Кобзарська, 15                                                Миколаївська
загальноосвітня школа І-ІІІ ступенів №49
Миколаївської міської ради Миколаївської області</t>
  </si>
  <si>
    <t>54003 м. Миколаїв                 пр. Центральний,166               Будинок вчителя</t>
  </si>
  <si>
    <t>інтерактивний комплекс</t>
  </si>
  <si>
    <t>комп'ютер</t>
  </si>
  <si>
    <t>акустична система, мікшерний пульт</t>
  </si>
  <si>
    <t>ФОП Гордейчук Т.І.</t>
  </si>
  <si>
    <t>світлодіодні вивіски</t>
  </si>
  <si>
    <t>ТОВ "ВІП Реклама"</t>
  </si>
  <si>
    <t xml:space="preserve">54022
м.Миколаїв                                            вул. Прибугська, 83      Міська станція юних натуралістів                    </t>
  </si>
  <si>
    <t>мультимедійний  комплект</t>
  </si>
  <si>
    <t>комп'ютерна техніка</t>
  </si>
  <si>
    <t>54001
м. Миколаїв
Інгульський узвіз, 2   Клую юних моряків з флотилією</t>
  </si>
  <si>
    <t>54002
м. Миколаїв
вул. Корабелів, 18   Будинок творчості дітей та юнацтва Заводського району</t>
  </si>
  <si>
    <t>маршрутизатор</t>
  </si>
  <si>
    <t>ФОП Ткач С.М.</t>
  </si>
  <si>
    <t>54028
м. Миколаїв
вул. Космонавтів, 128А   Будинок творчості дітей та юнацтва Інгульського району</t>
  </si>
  <si>
    <t>оргтехніка</t>
  </si>
  <si>
    <t>54046   м. Миколаїв    вул. Архітектора Старова, 6-Г                                                                                                                Дошкільний навчальний заклад № 1 «Північне сяйво» м.Миколаєва</t>
  </si>
  <si>
    <t>дитяча стінка</t>
  </si>
  <si>
    <t>м'який модульний конструктор</t>
  </si>
  <si>
    <t>ФОП Якименко В.П.</t>
  </si>
  <si>
    <t>сушильна машина</t>
  </si>
  <si>
    <t>швейна машинка</t>
  </si>
  <si>
    <t>синглетно-киснева пінка</t>
  </si>
  <si>
    <t>ваги медичні</t>
  </si>
  <si>
    <t>ФОП Прокопчук М.Ю.</t>
  </si>
  <si>
    <t>ігрові меблі</t>
  </si>
  <si>
    <t>промисловий гладильний каток</t>
  </si>
  <si>
    <t xml:space="preserve">шафа жарова </t>
  </si>
  <si>
    <t>ворота, баскетбольний щит</t>
  </si>
  <si>
    <t>54025   м. Миколаїв          пров.Парусний, 7-Б                                                 Дошкільний навчальний заклад № 52 «Маяк» м.Миколаєва</t>
  </si>
  <si>
    <t>обладнання для дитячого майданчику</t>
  </si>
  <si>
    <t>54018   м. Миколаїв           вул. Чайковського, 24-А                                                 Дошкільний навчальний заклад № 65 «Малятко» м.Миколаєва</t>
  </si>
  <si>
    <t>54051   м. Миколаїв           вул. Океанівська, 43                                                Дошкільний навчальний заклад № 103  «Берегиня» м.Миколаєва</t>
  </si>
  <si>
    <t>пральна машина</t>
  </si>
  <si>
    <t>ФОП Коноваленко М.Л.</t>
  </si>
  <si>
    <t>54051   м. Миколаїв           вул. Попеля, 156                                                Дошкільний навчальний заклад № 134  «Журавлик» м.Миколаєва</t>
  </si>
  <si>
    <t>54051   м. Миколаїв           вул. Океанівська, 28-А                                             Дошкільний навчальний заклад № 139  «Золотий півник» м.Миколаєва</t>
  </si>
  <si>
    <t>протирочна машина</t>
  </si>
  <si>
    <t xml:space="preserve">комп'ютерне обладнання </t>
  </si>
  <si>
    <t>Придбання обладнання  для Миколаївської загальноосвітньої школи I—III ступенів № 17, м. Миколаїв Миколаївської області</t>
  </si>
  <si>
    <t>корпусні меблі-стінка</t>
  </si>
  <si>
    <t>ФОП Панов Д.Б.</t>
  </si>
  <si>
    <t>обладнання до кабінету української мови та літератури</t>
  </si>
  <si>
    <t>комплект меблів</t>
  </si>
  <si>
    <t>мікроскоп</t>
  </si>
  <si>
    <t>ФОП Стефанович А.В.</t>
  </si>
  <si>
    <t>придбання комп'ютерної техніки, учбового обладнання та комплекту меблів</t>
  </si>
  <si>
    <t>пневматична гвинтівка</t>
  </si>
  <si>
    <t>ТОВ "Охота"</t>
  </si>
  <si>
    <t>придбання комп'ютерної техніки, учбового обладнання та комплекту меблів для Миколаївської загальноосвітньої школи I—III ступенів № 23</t>
  </si>
  <si>
    <t>придбання комп'ютерної техніки та обладнання комп'ютерного класу Миколаївської загальноосвітньої школи І-ІІІ ступенів №26 Миколаївської міської ради</t>
  </si>
  <si>
    <t>54007
м. Миколаїв
вул. Квітнева, 50    Миколаївська
загальноосвітня школа І-ІІІ ступенів № 30 Миколаївської міської ради Миколаївської області</t>
  </si>
  <si>
    <t>набір стереометричний</t>
  </si>
  <si>
    <t>ФОП "Охота"</t>
  </si>
  <si>
    <t>мульмедійний проектор</t>
  </si>
  <si>
    <t>комплект шкільних меблів</t>
  </si>
  <si>
    <t>54051
м. Миколаїв, вул. Океанівська, 9                                       Миколаївський  Економічний ліцей № 1
Миколаївської міської ради Миколаївської області</t>
  </si>
  <si>
    <t>телевізор, проектор</t>
  </si>
  <si>
    <t>Адміністрація Інгульського району Миколаївської міської ради</t>
  </si>
  <si>
    <t>вул. Тиха від буд. 6 до буд. 34 по вул. Бойченка</t>
  </si>
  <si>
    <t>поточний ремонт мереж  зовнішнього освітлення по вул. Тиха іфд буд. 6 до буд 34 по вул Бойченка</t>
  </si>
  <si>
    <t>поточний ремонт зовнішнього освітлення</t>
  </si>
  <si>
    <t>по пров. 2 Троїцька від б. 18 до вул. Троїцька</t>
  </si>
  <si>
    <t>поточний ремонт мереж  зовнішнього освітлення по пров. 2 Троїцька від б. 18 до вул. Троїцька</t>
  </si>
  <si>
    <t>поточний ремонт мереж  зовнішнього освітлення  пров.Електронний від буд. 5до вул.Електронної</t>
  </si>
  <si>
    <t>пров.2 Кільцевий від. Буд.18 до вул.11 Лінія</t>
  </si>
  <si>
    <t>поточний ремонт мереж  зовнішнього освітлення пров.2 Кільцевий від. Буд.18 до вул.11 Лінія</t>
  </si>
  <si>
    <t>вул. Космонавтів ріг вул.12 Поздовжня</t>
  </si>
  <si>
    <t>Поточний ремонт зупинки громадського транспорту вул. Космонавтів ріг вул.12 Поздовжня</t>
  </si>
  <si>
    <t>Поточний ремонт зупинки громадського транспорту</t>
  </si>
  <si>
    <t>ФОП Медянцев</t>
  </si>
  <si>
    <t>Кінцева зупинка маршрутного таксі №45</t>
  </si>
  <si>
    <t>Поточний ремонт зупинки громадського транспорту Кінцева зупинка маршрутного таксі №45</t>
  </si>
  <si>
    <t>пр.Миру 60.64.</t>
  </si>
  <si>
    <t>Поточний ремонт майданчика під ТПВ пр.Миру 60.64.</t>
  </si>
  <si>
    <t>Поточний ремонт майданчика під ТПВ</t>
  </si>
  <si>
    <t>ТОВ "ТОП Базис"</t>
  </si>
  <si>
    <t>вул. Космонавтів 100</t>
  </si>
  <si>
    <t>Поточний ремонт майданчика під ТПВ вул. Космонавтів 100</t>
  </si>
  <si>
    <t>віул. Театральна 47</t>
  </si>
  <si>
    <t>Поточний ремонт майданчика під ТПВ віул. Театральна 47</t>
  </si>
  <si>
    <t>вул.Космонавтів 144</t>
  </si>
  <si>
    <t>Поточний ремонт майданчика під ТПВ вул.Космонавтів 144</t>
  </si>
  <si>
    <t>вул.Вінграновського 43</t>
  </si>
  <si>
    <t>Поточний ремонт майданчика під ТПВ вул.Вінграновського 43</t>
  </si>
  <si>
    <t>вул.Передова 52Д</t>
  </si>
  <si>
    <t>Поточний ремонт майданчика під ТПВ вул.Передова 52Д</t>
  </si>
  <si>
    <t>вул.Миколаївська 8</t>
  </si>
  <si>
    <t>Поточний ремонт майданчика під ТПВ вул.Миколаївська 8</t>
  </si>
  <si>
    <t>вул.Південна 47</t>
  </si>
  <si>
    <t>Поточний ремонт майданчика під ТПВ вул.Південна 47</t>
  </si>
  <si>
    <t>вул.Легпромівська від вул.Троїцька  до пров.3 Легпромівський</t>
  </si>
  <si>
    <t>Поточний ремонт дорожнього покриття вул.Легпромівська від вул.Троїцька  до пров.3 Легпромівський</t>
  </si>
  <si>
    <t>Поточний ремонт дорожнього покриття</t>
  </si>
  <si>
    <t>вул.11 Лінія ріг Херсонського шосе</t>
  </si>
  <si>
    <t>Поточний ремонт дорожнього покриття вул.11 Лінія ріг Херсонського шосе</t>
  </si>
  <si>
    <t>вул.Електронна</t>
  </si>
  <si>
    <t>Поточний ремонт дорожнього покриття вул.Електронна</t>
  </si>
  <si>
    <t>вул.Казарського 1/4</t>
  </si>
  <si>
    <t xml:space="preserve">Поточний ремонт проїзду до будунку №1/4 по вул.Казарського </t>
  </si>
  <si>
    <t xml:space="preserve">Поточний ремонт проїзду </t>
  </si>
  <si>
    <t>ТОВ "АБЗ-М"</t>
  </si>
  <si>
    <t xml:space="preserve">Ведення технічного нагляду за поточним ремонт проїзду до будунку №1/4 по вул.Казарського </t>
  </si>
  <si>
    <t>Ведення технічного нагляду</t>
  </si>
  <si>
    <t>вул.Казарського 3-А .    5-А</t>
  </si>
  <si>
    <t>Виготовлення ПКД "Поточний ремонт асфальтобетонного покриття внутрішньоквартальних проїздів по вул.Казарського 3-А. 5-А "</t>
  </si>
  <si>
    <t>вул.28 Армії 2 . 2-А. 2-Б. 4</t>
  </si>
  <si>
    <t>Виготовлення ПКД "Поточний ремонт асфальтобетонного покриття внутрішньоквартальних проїздів по вул.28 Армії 2 . 2-А. 2-Б. 4 "</t>
  </si>
  <si>
    <t xml:space="preserve">пр.Богоявленський 35.37-вул.Олійника 30.32 </t>
  </si>
  <si>
    <t>Виготовлення ПКД "Поточний ремонт асфальтобетонного покриття внутрішньоквартальних проїздів по пр.Богоявленський 35.37-вул.Олійника 30.32 "</t>
  </si>
  <si>
    <t>вул. Листопадова 1А. 1Б</t>
  </si>
  <si>
    <t>Виготовлення ПКД "Поточний ремонт асфальтобетонного покриття внутрішньоквартальних проїздів по вул. Листопадова 1А. 1Б "</t>
  </si>
  <si>
    <t>вул. Традиційна 22/1.22/2</t>
  </si>
  <si>
    <t>Виготовлення ПКД "Поточний ремонт асфальтобетонного покриття внутрішньоквартальних проїздів по вул. Традиційна 22/1.22/2 "</t>
  </si>
  <si>
    <t xml:space="preserve"> пр. Мира 21</t>
  </si>
  <si>
    <t>Виготовлення ПКД "Поточний ремонт асфальтобетонного покриття внутрішньоквартальних проїздів по пр. Мира 21 "</t>
  </si>
  <si>
    <t>вул.Генерала Свиридова 37.пр.Миру 30а</t>
  </si>
  <si>
    <t>Виготовлення ПКД "Поточний ремонт асфальтобетонного покриття внутрішньоквартальних проїздів по вул.Генерала Свиридова 37.пр.Миру 30а "</t>
  </si>
  <si>
    <t>пр.Центральний . 267</t>
  </si>
  <si>
    <t>Поточний ремонт дитячого майданчика у дворі дому №267 по пр.Центральному</t>
  </si>
  <si>
    <t>ФОП Іванченко Я.М.</t>
  </si>
  <si>
    <t>Ведення технічного нагляду за поточним ремонтом дитячого майданчика у дворі дому №267 по пр.Центральному</t>
  </si>
  <si>
    <t>ФОП Буряченко С.В.</t>
  </si>
  <si>
    <t>пр.Центральний ріг пр.Богоявленського</t>
  </si>
  <si>
    <t>Поточний ремонт дитячого майданчика у сквері ім.В.І.Коренюгіна по пр.Центральному ріг пр.Богоявленського</t>
  </si>
  <si>
    <t>ТОВ "АРГО-АСП"</t>
  </si>
  <si>
    <t>Ведення технічного нагляду за поточним ремонтом дитячого майданчика у сквері ім.В.І.Коренюгіна по пр.Центральному ріг пр.Богоявленського</t>
  </si>
  <si>
    <t>ФОП Королюк М.А.</t>
  </si>
  <si>
    <t>Монтаж секції огорожі (37 шт) у сквері В.І.Коренюгіна по пр.Центральному ріг пр.Богоявленського в Інгульському районі м.Миколаєва</t>
  </si>
  <si>
    <t>ТОВ "НИК-БУД"</t>
  </si>
  <si>
    <t>Ведення технічного нагляду за Монтаж секції огорожі (37 шт) у сквері ім.В.І.Коренюгіна по пр.Центральному ріг пр.Богоявленського</t>
  </si>
  <si>
    <t>вул.Електоронна 56.    56-А</t>
  </si>
  <si>
    <t>Виготовлення ПКД "Поточний ремонт дитячого та спортивного майданчика по вул.Електоронна 56.56-А"</t>
  </si>
  <si>
    <t>ТОВ АБК "Завтра"</t>
  </si>
  <si>
    <t xml:space="preserve"> пр.Богоявленський ріг вул.Старофортечної</t>
  </si>
  <si>
    <t>Поточний ремонт зупинки громадського транспорту по пр.Богоявленському ріг вул.Старофортечної</t>
  </si>
  <si>
    <t>вул.Миколаївська. 8</t>
  </si>
  <si>
    <t>Ведення технічного нагляду "Поточний ремонт майданчика під ТПВ вул.Миколаївська. 8"</t>
  </si>
  <si>
    <t>вул.Космонавтів. 144</t>
  </si>
  <si>
    <t>Ведення технічного нагляду "Поточний ремонт майданчика під ТПВ вул.Космонавтів. 144"</t>
  </si>
  <si>
    <t>вул.Космонавтів. 100</t>
  </si>
  <si>
    <t>Ведення технічного нагляду "Поточний ремонт майданчика під ТПВ вул.Космонавтів. 100"</t>
  </si>
  <si>
    <t>вул.Театральна. 47А</t>
  </si>
  <si>
    <t>Ведення технічного нагляду "Поточний ремонт майданчика під ТПВ вул.Театральна. 47А"</t>
  </si>
  <si>
    <t>вул.Передова .52Д</t>
  </si>
  <si>
    <t>Ведення технічного нагляду "Поточний ремонт майданчика під ТПВ вул.Передова .52Д"</t>
  </si>
  <si>
    <t>вул. Вінграновського. 43</t>
  </si>
  <si>
    <t>Ведення технічного нагляду "Поточний ремонт майданчика під ТПВ вул. Вінграновського. 43"</t>
  </si>
  <si>
    <t>Ведення технічного нагляду "Поточний ремонт зупинки громадського транспорту по пр.Богоявленському ріг вул.Старофортечної"</t>
  </si>
  <si>
    <t>вул.Казарського. 1Б</t>
  </si>
  <si>
    <t>Поточний ремонт майданчика під ТПВ вул.Казарського. 1Б</t>
  </si>
  <si>
    <t>пр.Богоявленський . 25А</t>
  </si>
  <si>
    <t>Поточний ремонт майданчика під ТПВ пр.Богоявленський . 25А</t>
  </si>
  <si>
    <t>вул.11 Поздовжня. 45</t>
  </si>
  <si>
    <t>Поточний ремонт майданчика під ТПВ вул.11 Поздовжня. 45</t>
  </si>
  <si>
    <t>вул.12 Поздовжня. 42</t>
  </si>
  <si>
    <t>Поточний ремонт майданчика під ТПВ вул.12 Поздовжня. 42</t>
  </si>
  <si>
    <t>вул.Миколаївська. 36.38</t>
  </si>
  <si>
    <t>Поточний ремонт майданчика під ТПВ вул.Миколаївська. 36.38</t>
  </si>
  <si>
    <t>Поточний ремонт зупинкового комплексу   вул.Космонавтів. 100</t>
  </si>
  <si>
    <t xml:space="preserve">Поточний ремонт зупинкового комплексу </t>
  </si>
  <si>
    <t xml:space="preserve"> вул.Січова </t>
  </si>
  <si>
    <t>Виготовлення ПКД "Поточний ремонт дорожнього покриття приватного сектору по вул.Січова "</t>
  </si>
  <si>
    <t xml:space="preserve"> вул. 7 Слобідська</t>
  </si>
  <si>
    <t>Поточний ремонт дорожнього покриття приватного сектору по вул. 7 Слобідська "</t>
  </si>
  <si>
    <t>ТОВ "Миколаїавтодор"</t>
  </si>
  <si>
    <t xml:space="preserve"> вул. 10 Слобідська</t>
  </si>
  <si>
    <t>Поточний ремонт дорожнього покриття приватного сектору по вул. 10 Слобідська "</t>
  </si>
  <si>
    <t>Ведення технічного нагляду "Поточний ремонт дорожнього покриття приватного сектору по вул. 7 Слобідська "</t>
  </si>
  <si>
    <t>Ведення технічного нагляду "Поточний ремонт дорожнього покриття приватного сектору по вул. 10 Слобідська "</t>
  </si>
  <si>
    <t xml:space="preserve"> пров. Новоселів</t>
  </si>
  <si>
    <t>Виготовлення ПКД "Поточний ремонт дорожнього покриття по пров. Новоселів у  приватному секторі "</t>
  </si>
  <si>
    <t>вул. Південна, 31-А/2</t>
  </si>
  <si>
    <t xml:space="preserve">Поточний ремонт нежитлового приміщення (громадський пункт охорони правопорядку) за адресою вул. Південна,31А (нова адреса вул. Південна, 31-А/2)                                    </t>
  </si>
  <si>
    <t>Поточний ремонт нежитлового приміщення</t>
  </si>
  <si>
    <t>пр.Миру, 21</t>
  </si>
  <si>
    <t>Поточний ремонт асфальтобетонного покриття  внутрішньоквартальних проїздів по пр.Мира, 21 в Інгульському районі м.Миколаєва</t>
  </si>
  <si>
    <t>Поточний ремонт асфальтобетонного покриття</t>
  </si>
  <si>
    <t xml:space="preserve">вул.Традиційна 22/1,22/2 </t>
  </si>
  <si>
    <t>Поточний ремонт асфальтобетонного покриття внутрішньоквартальних проїздів по вул.Традиційна 22/1,22/2 в Інгульському районі м.Миколаєва</t>
  </si>
  <si>
    <t>вул.Листопадова 1А, 1Б</t>
  </si>
  <si>
    <t>Поточний ремонт асфальтобетонного покриття внутрішньоквартальних проїздів по вул.Листопадова 1А, 1Б в Інгульському районі м.Миколаєва</t>
  </si>
  <si>
    <t>Ведення технічного нагляду за поточним ремонтом асфальтобетонного покриття внутрішньоквартальних проїздів по пр.Мира, 21 в Інгульському районі м.Миколаєва</t>
  </si>
  <si>
    <t>Ведення технічного нагляду за поточним ремонтом асфальтобетонного покриття внутрішньоквартальних проїздів по вул.Листопадова 1А,1Б в Інгульському районі м.Миколаєва</t>
  </si>
  <si>
    <t>Ведення технічного нагляду за поточним ремонтом асфальтобенонного покриття внутрішньоквартальних проїздів по вул.Традиційна 22/1,22/2 в Інгульському районі м.Миколаєва</t>
  </si>
  <si>
    <t>вул.Театральна,49</t>
  </si>
  <si>
    <t>Поточний ремонт дитячого майданчика по вул.Театральна,49 в Інгульському районі м.Миколаєва</t>
  </si>
  <si>
    <t>вул.Олійника 32</t>
  </si>
  <si>
    <t>Поточний ремонт асфальтобетонного  покриття внутрішньоквартальних проїздів по вул.Олійника 32 в Інгульському районі м.Миколаєва</t>
  </si>
  <si>
    <t>вул.Олійника 30А</t>
  </si>
  <si>
    <t>Поточний ремонт асфальтобетонного  покриття внутрішньоквартальних проїздів по вул.Олійника 30А в Інгульському районі м.Миколаєва</t>
  </si>
  <si>
    <t>вул.Олійника 30</t>
  </si>
  <si>
    <t>Поточний ремонт асфальтобетонного  покриття внутрішньоквартальних проїздів по вул.Олійника 30 в Інгульському районі м.Миколаєва</t>
  </si>
  <si>
    <t>пр.Богоявленський 37</t>
  </si>
  <si>
    <t>Поточний ремонт асфальтобетонного  покриття внутрішньоквартальних проїздів по пр.Богоявленський 37 в Інгульському районі м.Миколаєва</t>
  </si>
  <si>
    <t xml:space="preserve"> пр.Богоявленський 39</t>
  </si>
  <si>
    <t>Поточний ремонт асфальтобетонного  покриття внутрішньоквартальних проїздів по пр.Богоявленський 39 в Інгульському районі м.Миколаєва</t>
  </si>
  <si>
    <t>пр.Богоявленський 35</t>
  </si>
  <si>
    <t>Поточний ремонт асфальтобетонного  покриття внутрішньоквартальних проїздів по пр.Богоявленський 35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</si>
  <si>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пр. Богоявленський, 37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</si>
  <si>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вул. Олійника,32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</si>
  <si>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вул. Олійника,30А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</si>
  <si>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вул. Олійника,30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</si>
  <si>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пр. Богоявленський, 35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</si>
  <si>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пр. Богоявленський, 39  в Інгульському районі м.Миколаєва</t>
  </si>
  <si>
    <t>Ведення технічного нагляду за поточним ремонтом дитячого майданчика по вул.Театральна, 49 в Інгульському районі м.Миколаєва</t>
  </si>
  <si>
    <t>вул.Космонавтів, 148-Г</t>
  </si>
  <si>
    <t>Поточний ремонт дитячого майданчика по вул.Космонавтів, 148-Г в Інгульському районі м.Миколаєва</t>
  </si>
  <si>
    <t>Ведення технічного нагляду за поточним ремонтом дитячого майданчика по вул.Космонавтів, 148-Г в Інгульському районі м.Миколаєва</t>
  </si>
  <si>
    <t>пр.Богоявленський ,6</t>
  </si>
  <si>
    <t>Ведення технічного нагляду за поточним ремонтом асфальтобетонного покриття внутрішньоквартального проїзду по пр.Богоявленський ,6 в Інгульському раайоні</t>
  </si>
  <si>
    <t xml:space="preserve">ФОП Стеценко О.М. </t>
  </si>
  <si>
    <t>пр.Богоявленський ,8</t>
  </si>
  <si>
    <t>Ведення технічного нагляду за поточним ремонтом асфальтобетонного покриття внутрішньоквартального проїзду по пр.Богоявленський ,8 в Інгульському раайоні</t>
  </si>
  <si>
    <t xml:space="preserve">вул. Космонавтів  150 </t>
  </si>
  <si>
    <t>Поточний ремонт асфальтобетонного  покриття внутрішньоквартального проїзду по вул. Космонавтів  150 в Інгульському районі м.Миколаєва</t>
  </si>
  <si>
    <t>вул. Космонавтів  154</t>
  </si>
  <si>
    <t>Поточний ремонт асфальтобетонного  покриття внутрішньоквартального проїзду по вул. Космонавтів  154 в Інгульському районі м.Миколаєва</t>
  </si>
  <si>
    <t>пр.Богоявленський 23</t>
  </si>
  <si>
    <t>Поточний ремонт асфальтобетонного покриття внутрішньоквартального проїзду по пр.Богоявленський 23 в Інгульському районі м.Миколаєва</t>
  </si>
  <si>
    <t>пр.Богоявленський 6</t>
  </si>
  <si>
    <t>Поточний ремонт асфальтобетонного покриття внутрішньоквартального проїзду по пр.Богоявленський 6 в Інгульському районі м.Миколаєва</t>
  </si>
  <si>
    <t>пр.Богоявленський 8</t>
  </si>
  <si>
    <t>Поточний ремонт асфальтобетонного покриття внутрішньоквартального проїзду по пр.Богоявленський 8 в Інгульському районі м.Миколаєва</t>
  </si>
  <si>
    <t>вул. Космонавтів, 53/1</t>
  </si>
  <si>
    <t>Поточний ремонт дитячого майданчику по вул. Космонавтів, 53/1 в  Інгульському районі м.Миколаєва</t>
  </si>
  <si>
    <t>пр.Миру, 18 А</t>
  </si>
  <si>
    <t>Поточний ремонт дитячого майданчика по пр.Миру, 18 А в Інгульському районі м.Миколаєва</t>
  </si>
  <si>
    <t>вул.Казарського, 1/1</t>
  </si>
  <si>
    <t>Поточний ремонт дитячого  майданчику по вул.Казарського, 1/1 в Інгульському районі м.Миколаєва</t>
  </si>
  <si>
    <t>вул.Театральна, 51</t>
  </si>
  <si>
    <t>Поточний ремонт дитячого майданчика по вул.Театральна, 51в в Інгульському районі м.Миколаєва</t>
  </si>
  <si>
    <t>пр.Богоявленський 25 А</t>
  </si>
  <si>
    <t>Поточний ремонт асфальтобетонного покриття внутрішньоквартального проїзду  по пр.Богоявленський 25 А  в Інгульському районі м.Миколаєва</t>
  </si>
  <si>
    <t>вул. Будівельників  до вул.Південної</t>
  </si>
  <si>
    <t>Поточний ремонт асфальтобетонного покриття внутрішньоквартального проїзду  по вул. Будівельників  до вул.Південної в Інгульському районі м.Миколаєва</t>
  </si>
  <si>
    <t>вул. Космонавтів  146В</t>
  </si>
  <si>
    <t>Поточний ремонт асфальтобетонного  покриття внутрішньоквартального проїзду по вул. Космонавтів  146В в Інгульському районі м.Миколаєва</t>
  </si>
  <si>
    <t xml:space="preserve"> вул. Космонавтів, 146В</t>
  </si>
  <si>
    <t>Ведення технічного нагляду за поточним ремонтом асфальтобетонного  покриття внутрішньоквартального проїзду по вул. Космонавтів, 146В в Інгульському районі м.Миколаєва</t>
  </si>
  <si>
    <t>вул. Космонавтів  146А</t>
  </si>
  <si>
    <t>Поточний ремонт асфальтобетонного  покриття внутрішньоквартального проїзду по вул. Космонавтів  146А в Інгульському районі м.Миколаєва</t>
  </si>
  <si>
    <t xml:space="preserve"> вул. Космонавтів, 146А</t>
  </si>
  <si>
    <t>Ведення технічного нагляду за поточним ремонтом асфальтобетонного  покриття внутрішньоквартального проїзду по вул. Космонавтів, 146А в Інгульському районі м.Миколаєва</t>
  </si>
  <si>
    <t>вул. Космонавтів, 150</t>
  </si>
  <si>
    <t>Ведення технічного нагляду за поточним ремонтом асфальтобетонного  покриття внутрішньоквартального проїзду по вул. Космонавтів, 150 в Інгульському районі м.Миколаєва</t>
  </si>
  <si>
    <t>пр.Богоявленський ,23</t>
  </si>
  <si>
    <t>Ведення технічного нагляду за поточним ремонтом асфальтобетонного покриття внутрішньоквартального проїзду по пр.Богоявленський ,23 в Інгульському раайоні</t>
  </si>
  <si>
    <t>вул. Космонавтів, 154</t>
  </si>
  <si>
    <t>Ведення технічного нагляду за поточним ремонтом асфальтобетонного  покриття внутрішньоквартального проїзду по вул. Космонавтів, 154 в Інгульському районі м.Миколаєва</t>
  </si>
  <si>
    <t>вул.Космонавтів, 110 А</t>
  </si>
  <si>
    <t>Поточний ремонт асфальтобетонного покриття внутрішньоквартальних проїздів та тротуару по вул.Космонавтів, 110 А  в Інгульському районі м.Миколаєва</t>
  </si>
  <si>
    <t>КП "Дорога"</t>
  </si>
  <si>
    <t>вул.Космонавтів, 110</t>
  </si>
  <si>
    <t>Ведення технічного нагляду за поточним ремонтом асфальтобетонного покриття внутрішньоквартальних проїздів та тротуару по вул.Космонавтів, 110  в Інгульському районі м.Миколаєва</t>
  </si>
  <si>
    <t xml:space="preserve">вул.Космонавтів, 110 А </t>
  </si>
  <si>
    <t>Ведення технічного нагляду за поточним ремонтом асфальтобетонного покриття внутрішньоквартальних проїздів та тротуару по вул.Космонавтів, 110 А в Інгульському районі м.Миколаєва</t>
  </si>
  <si>
    <t>Ведення технічного нагляду за поточним ремонтом дитячого майданчику по вул. Космонавтів, 53/1 в  Інгульському районі м.Миколаєва</t>
  </si>
  <si>
    <t xml:space="preserve">пр.Миру, 18 А </t>
  </si>
  <si>
    <t>Ведення технічного нагляду за поточним ремонтом дитячого майданчику по пр.Миру, 18 А в  Інгульському районі м.Миколаєва</t>
  </si>
  <si>
    <t xml:space="preserve">вул.Театральна, 51 </t>
  </si>
  <si>
    <t>Ведення технічного нагляду за поточним ремонтом дитячого майданчика по вул.Театральна, 51 в Інгульському районі м.Миколаєва</t>
  </si>
  <si>
    <t xml:space="preserve">пр.Жовтневому ріг вул. Південної </t>
  </si>
  <si>
    <t>Поточний ремонт асфальтобетонного покриття внутрішньоквартального проїзду  по пр.Жовтневому ріг вул. Південної   в Інгульському районі м.Миколаєва</t>
  </si>
  <si>
    <t xml:space="preserve">пр.Богоявленський 31/33  </t>
  </si>
  <si>
    <t>Поточний ремонт асфальтобетонного покриття внутрішньоквартального проїзду  по пр.Богоявленський 31/33  в Інгульському районі м.Миколаєва</t>
  </si>
  <si>
    <t>вул. Космонавтів, 152</t>
  </si>
  <si>
    <t>Ведення технічного нагляду за поточним ремонтом асфальтобетонного  покриття внутрішньоквартального проїзду по вул. Космонавтів, 152 в Інгульському районі м.Миколаєва</t>
  </si>
  <si>
    <t>вул.Генерала Свиридова, 37- пр.Миру 30А</t>
  </si>
  <si>
    <t>Ведення технічного нагляду за поточним ремонтом асфальтобетонного покриття внутрішньоквартальних проїздів по вул.Генерала Свиридова, 37- пр.Миру 30А  в Інгульському районі м.Миколаєва</t>
  </si>
  <si>
    <t>пр.Миру,17</t>
  </si>
  <si>
    <t>Ведення технічного нагляду за поточним ремонтом дитячого майданчика по пр.Миру,17 в Інгульському районі м.Миколаїв</t>
  </si>
  <si>
    <t xml:space="preserve"> вул.Генерала Свиридова, 37- пр.Миру 30А</t>
  </si>
  <si>
    <t>Поточний ремонт асфальтобетонного покриття внутрішньоквартальних проїздів по вул.Генерала Свиридова, 37- пр.Миру 30А  в Інгульському районі м.Миколаєва</t>
  </si>
  <si>
    <t xml:space="preserve">вул.Космонавтів, 110 </t>
  </si>
  <si>
    <t>Поточний ремонт асфальтобетонного покриття внутрішньоквартальних проїздів та тротуару по вул.Космонавтів, 110  в Інгульському районі м.Миколаєва</t>
  </si>
  <si>
    <t>пр.Миру 17</t>
  </si>
  <si>
    <t>Поточний ремонт дитячого  майданчика  по пр.Миру 17, в Інгульському районі м.Миколаєва</t>
  </si>
  <si>
    <t>вул. Космонавтів  152</t>
  </si>
  <si>
    <t>Поточний ремонт асфальтобетонного  покриття внутрішньоквартального проїзду по вул. Космонавтів  152 в Інгульському районі м.Миколаєва</t>
  </si>
  <si>
    <t>вул. Космонавтів, 146Б</t>
  </si>
  <si>
    <t>Ведення технічного нагляду за поточним ремонтом асфальтобетонного  покриття внутрішньоквартального проїзду по вул. Космонавтів, 146Б в Інгульському районі м.Миколаєва</t>
  </si>
  <si>
    <t>вул. Космонавтів  146Б</t>
  </si>
  <si>
    <t>Поточний ремонт асфальтобетонного  покриття внутрішньоквартального проїзду по вул. Космонавтів  146Б в Інгульському районі м.Миколаєва</t>
  </si>
  <si>
    <t>вул. Космонавтів, 148Г</t>
  </si>
  <si>
    <t>Ведення технічного нагляду за поточним ремонтом асфальтобетонного  покриття внутрішньоквартального проїзду по вул. Космонавтів, 148Г в Інгульському районі м.Миколаєва</t>
  </si>
  <si>
    <t>вул. Космонавтів, 148Б</t>
  </si>
  <si>
    <t>Ведення технічного нагляду за поточним ремонтом асфальтобетонного  покриття внутрішньоквартального проїзду по вул. Космонавтів, 148Б в Інгульському районі м.Миколаєва</t>
  </si>
  <si>
    <t xml:space="preserve">вул.Казарського 1/1 </t>
  </si>
  <si>
    <t>Ведення технічного нагляду за поточним ремонтом асфальтобетонного покриття внутрішньоквартального проїзду по вул.Казарського 1/1 в Інгульському районі м.Миколаєва</t>
  </si>
  <si>
    <t>пр.Богоявленський, 31/33</t>
  </si>
  <si>
    <t>Ведення технічного нагляду за поточним ремонтом асфальтобетонного покриття внутрішньоквартального проїзду по пр.Богоявленський, 31/33 в Інгульському районі м.Миколаєва</t>
  </si>
  <si>
    <t>вул.Будівельників до вул.Південної</t>
  </si>
  <si>
    <t>Ведення технічного нагляду за поточним ремонтом асфальтобетонного покриття внутрішньоквартального проїзду від вул.Будівельників до вул.Південної в Інгульському районі м.Миколаєва</t>
  </si>
  <si>
    <t xml:space="preserve">проїзд Жовтневий ріг вул.Південної </t>
  </si>
  <si>
    <t>Ведення технічного нагляду за поточним ремонтом асфальтобетонного покриття внутрішньоквартального проїзду по проїзду Жовтневому ріг вул.Південної в Інгульському районі м.Миколаєва</t>
  </si>
  <si>
    <t>пр.Богоявленський, 25А</t>
  </si>
  <si>
    <t>Ведення технічного нагляду за поточним ремонтом асфальтобетонного покриття внутрішньоквартального проїзду по пр.Богоявленський, 25А в Інгульському районі м.Миколаєва</t>
  </si>
  <si>
    <t xml:space="preserve">вул.Космонавтів, 100 </t>
  </si>
  <si>
    <t>Ведення технічного нагляду за поточним  ремонтом об'єкта : "Поточний ремонт зупинкового комплексу по вул.Космонавтів, 100 в Інгульському районі м.Миколаєва"</t>
  </si>
  <si>
    <t>вул.Троїцькій між вул.Космонавтів та вул.Новозоводською</t>
  </si>
  <si>
    <t>Поточний ремонт зупинки громадського транспорту по вул.Троїцькій між вул.Космонавтів та вул.Новозоводською в Інгульському районі м.Миколаєва</t>
  </si>
  <si>
    <t xml:space="preserve">Поточний ремонт зупинки громадського транспорту </t>
  </si>
  <si>
    <t>ФОП Медянцев В.В.</t>
  </si>
  <si>
    <t>вул.Казарського ріг пров.Кагатний</t>
  </si>
  <si>
    <t>Поточний ремонт зупинкового комплексу по вул.Казарського ріг пров.Кагатний, в Інгульському районі м.Миколаєва</t>
  </si>
  <si>
    <t>Сквері ім.В.І.Коренюгіна по пр.Центральному ріг пр.Богоявленського</t>
  </si>
  <si>
    <t>Поточний ремонт тротуарної доріжки у Сквері ім.В.І.Коренюгіна по пр.Центральному ріг пр.Богоявленського в Інгульському районі м.Миколаєва</t>
  </si>
  <si>
    <t xml:space="preserve">Поточний ремонт тротуарної доріжки </t>
  </si>
  <si>
    <t>вул. 11 Поздовжня,45</t>
  </si>
  <si>
    <t>Ведення технічного нагляду за поточним ремонтом майданчика під ТПВ по вул. 11 Поздовжня,45 в Інгульському районі м.Миколаєва</t>
  </si>
  <si>
    <t>вул. Казарского, 1-Б</t>
  </si>
  <si>
    <t>Ведення технічного нагляду за поточном ремонтом майданчика під контейнери для ТПВ по вул. Казарского, 1-Б в Інгульському районі м.Миколаєва</t>
  </si>
  <si>
    <t>вул. Миколаївська 36,38</t>
  </si>
  <si>
    <t>Ведення технічного нагляду за поточним ремонтом майданчика під контейнери для ТПВ по вул. Миколаївська 36,38 в Інгульському районі м.Миколаєва</t>
  </si>
  <si>
    <t xml:space="preserve"> вул.О. Янати  від вул. Традиційна  до буд. №28 </t>
  </si>
  <si>
    <t>Поточний ремонт тротуару по вул.О. Янати  від вул. Традиційна  до буд. №28 в Інгульському районі м.ИМиколаєва</t>
  </si>
  <si>
    <t>вул.12 Поздовжня,42</t>
  </si>
  <si>
    <t>Ведення технічного нагляду за поточним ремонтом майданчика під контейнери для ТПВ по вул.12 Поздовжня,42 в Інгульському районі м.Миколаєва</t>
  </si>
  <si>
    <t xml:space="preserve">вул.Чайковського </t>
  </si>
  <si>
    <t>Поточний ремонт тротуару по вул.Чайковського в Інгульському районі м.Миколаєва</t>
  </si>
  <si>
    <t>пр.Богоявленський, 35</t>
  </si>
  <si>
    <t>Поточний ремонт майданчика під контейнери для ТПВ  по пр.Богоявленський, 35 в Інгульському районі м.Миколаєва</t>
  </si>
  <si>
    <t xml:space="preserve">вул. Генерала Свиридова </t>
  </si>
  <si>
    <t>Поточний ремонт тротуару по вул. Генерала Свиридова в Інгульському районі м.Миколаєв</t>
  </si>
  <si>
    <t>Ведення технічного нагляду за поточним ремонтом тротуару по вул.Чайковського в Інгульському районі м.Миколаєва</t>
  </si>
  <si>
    <t>вул. Генерала Свиридова</t>
  </si>
  <si>
    <t>Ведення технічного нагляду за поточним ремонтом тротуару по вул. Генерала Свиридова в Ігульському районі м.Миколаєва</t>
  </si>
  <si>
    <t xml:space="preserve">вул.Олександра Янати від вул.Традиційна до буд. №28 </t>
  </si>
  <si>
    <t>Технічний нагляд за потчним ремонтом тротуару по вул.Олександра Янати від вул.Традиційна до буд. №28 в Інгульському районі м.Миколаєва</t>
  </si>
  <si>
    <t xml:space="preserve">вул. Молодогвардійська </t>
  </si>
  <si>
    <t>Ведення технічного нагляду за поточним ремонтом тротуару по вул. Молодогвардійська в Інгульському районі м.Миколаєва</t>
  </si>
  <si>
    <t>Херсонське шосе</t>
  </si>
  <si>
    <t>Поточний ремонт тротуару по Херсонському шосе в Інгульському районі м.Миколаєва</t>
  </si>
  <si>
    <t>Поточний ремонт тротуару по вул.Молодогвардійська в Інульському районі м.Миколаєва</t>
  </si>
  <si>
    <t xml:space="preserve">сквері ім.В.І.Коренюгіна по пр.Центральному ріг пр.Богоявленського </t>
  </si>
  <si>
    <t>Ведення технічного нагляду за поточним ремонтом об'єкта :"Поточний ремонт тротуарної доріжки у сквері ім.В.І.Коренюгіна по пр.Центральному ріг пр.Богоявленського в Інгульському районі м.Миколаєва"</t>
  </si>
  <si>
    <t>Ведення технічного нагляду за об'єктом "Поточний ремонт тротуару по Херсонському шосе в Інгульському районі  м.Миколаєва"</t>
  </si>
  <si>
    <t>пр.Богоявленський , 35</t>
  </si>
  <si>
    <t>Ведення технічного нагляду за поточним ремонтом об'єкта: "Поточний ремонт майданчика під контейнери для ТПВ по пр.Богоявленський , 35 в Інгульському  районі м.Миколаєва"</t>
  </si>
  <si>
    <t>пр.Богоявленський,26</t>
  </si>
  <si>
    <t>Ведення технічного нгаляду за поточним ремонтом майданчика під контейнери для ТПВ по пр.Богоявленський,26 в Інгульському районі м.Миколаєва</t>
  </si>
  <si>
    <t>вул.Залізнична, навпроти будинку №1</t>
  </si>
  <si>
    <t>Поточний ремонт майданчика під контейнери для ТПВ по вул.Залізнична, навпроти будинку №1 в Інгульському районі м.Миколаєва</t>
  </si>
  <si>
    <t xml:space="preserve"> вул.Залізнична, ріг провулку Центрального </t>
  </si>
  <si>
    <t>Поточний ремонт майданчика під контейнери для ТПВ по вул.Залізнична, ріг провулку Центрального в Інгульському районі м.Миколаєва</t>
  </si>
  <si>
    <t xml:space="preserve"> вул.Троїцька, 220</t>
  </si>
  <si>
    <t>Поточний ремонт майданчика під контейнери для ТПВ по вул.Троїцька, 220 в Інгульському районі м.Миколаїв</t>
  </si>
  <si>
    <t xml:space="preserve">вул.Театральна 51/1 </t>
  </si>
  <si>
    <t>Поточний ремонт майданчику під  контейнери для ТПВ по вул.Театральна 51/1 в м.Миколаєві</t>
  </si>
  <si>
    <t xml:space="preserve">вул. Космонавтів (в сторону Широкобальського мосту) </t>
  </si>
  <si>
    <t>Поточний ремонт зупинкового комплексу по вул. Космонавтів (в сторону Широкобальського мосту) в Інгульському районі м.Миколаєва</t>
  </si>
  <si>
    <t>поворот на Дубки навпроти "Копійки"</t>
  </si>
  <si>
    <t>Поточний ремонт зупинкового комплексу поворот на Дубки навпроти "Копійки", в Інгульському районі м.Миколаєва</t>
  </si>
  <si>
    <t>вул.Театральна 51/1</t>
  </si>
  <si>
    <t>Ведення технічного нагляду за поточним ремонтом майданчика під контейнери для ТПВ по вул.Театральна 51/1 в м.Миколаєві</t>
  </si>
  <si>
    <t>вул.Залізнична, ріг провулку Центрального</t>
  </si>
  <si>
    <t>Ведення технічного нагляду за поточним ремонтом майданчика під контейнери для ТПВ по вул.Залізнична, ріг провулку Центрального в Інгульському  районі м.Миколаєва</t>
  </si>
  <si>
    <t>вул.Залізнична, навпроти будинку 1</t>
  </si>
  <si>
    <t>Ведення технічного нагляду за поточним ремонтом майданчика під контейнери для ТПВ по вул.Залізнична, навпроти будинку 1 в Інгульському районі м.Миколаєва</t>
  </si>
  <si>
    <t>Ведення технічного нагляду за поточним ремонтом зупинкового комплексу по вул.Казарського ріг пров.Кагатний в Інгульському районі м.Миколаїва</t>
  </si>
  <si>
    <t xml:space="preserve"> вул. Космонавтів  ( в сторону Широкобальського мосту)</t>
  </si>
  <si>
    <t>Ведення технічного нагляду за поточним ремонтом  зупинкового комплексу по вул. Космонавтів  ( в сторону Широкобальського мосту) в   Інгульському районі м.Миколаєва</t>
  </si>
  <si>
    <t>повороти на Дубки навпроти "Копійки"</t>
  </si>
  <si>
    <t>Ведення технічного нагляду за поточним ремонтом об'єкта: "Поточний ремонт зупинкового комплексу повороти на Дубки навпроти "Копійки" в Інгульському районі м.Миколаєвва"</t>
  </si>
  <si>
    <t xml:space="preserve"> вул. Троїцька між вул. Космонавтів та вул. Новозаводською</t>
  </si>
  <si>
    <t>Технічний нагляд "Поточний ремонт зупинки громадського транспорту по вул. Троїцька між вул. Космонавтів та вул. Новозаводською в Інгульському районі м.Миколаєва"</t>
  </si>
  <si>
    <t xml:space="preserve">провулку 1-й Кільцевий </t>
  </si>
  <si>
    <t>Поточний ремонт дорожнього покриття по провулку 1-й Кільцевий в Інгульському районі м.Миколаєва</t>
  </si>
  <si>
    <t>вул.6 Інгульська ріг вул.2 Набережна</t>
  </si>
  <si>
    <t>Поточний ремонт дорожнього покриття по вул.6 Інгульська ріг вул.2 Набережна в Інгульському районі м.Микоолаєва</t>
  </si>
  <si>
    <t xml:space="preserve">вул.5 Лінія від вул.Троїцької до вул. 6 Поздовжня </t>
  </si>
  <si>
    <t>Поточний ремонт дорожнього покриття по вул.5 Лінія від вул.Троїцької до вул. 6 Поздовжня в Інгульському районі м.Микоолаєва</t>
  </si>
  <si>
    <t>вул. Традиційна</t>
  </si>
  <si>
    <t>Поточний ремонт дорожнього покриття по вул. Традиційна в Інгульському районі м.Миколаєва</t>
  </si>
  <si>
    <t>Ведення технічного нагляду за поточним ремонтом дорожнього покриття по вул.6 Інгульська ріг вул.2 Набережна в Інгульському районі м.Миколаєва</t>
  </si>
  <si>
    <t>вул.Традиційна</t>
  </si>
  <si>
    <t>Ведення технічного нагляду за поточним ремонтом дорожньоого покриття по вул.Традиційна в Інгульському районі м.Миколаєва</t>
  </si>
  <si>
    <t xml:space="preserve">вул. 5 Лінія  від вул. Троїцька до вул. 6 Поздовжня </t>
  </si>
  <si>
    <t>Ведення технічного нагляду за поточним ремонтом дорожнього покриття по вул. 5 Лінія  від вул. Троїцька до вул. 6 Поздовжня в Інгульському районі м.Миколаєва</t>
  </si>
  <si>
    <t xml:space="preserve">1-й  Кільцевий  </t>
  </si>
  <si>
    <t>Ведення технічного нагляду за поточним ремонтом дорожнього покриття по провулку 1-й  Кільцевий  в Інгульському районі м. Миколаєва</t>
  </si>
  <si>
    <t xml:space="preserve">вул.11 Лінія вуд Херсонського шосе до вул.4 Поздовжня </t>
  </si>
  <si>
    <t>Поточний ремонт дорожнього покриття по вул.11 Лінія вуд Херсонського шосе до вул.4 Поздовжня в Інгульському районі м.Миколаєва</t>
  </si>
  <si>
    <t>ул. 11 Лінія від Херсонського шосе до вул. 4 Поздовжня</t>
  </si>
  <si>
    <t>Ведення технічного нагляду за поточним ремонтом дорожнього покриття по вул. 11 Лінія від Херсонського шосе до вул. 4 Поздовжня в Інгульському районі м.Миколаєва</t>
  </si>
  <si>
    <t>вул. Троїцька до пров. 3-й Легпромівський</t>
  </si>
  <si>
    <t>Поточнийц ремонт дорожнього покриття  приватного сектору по вул. Легпромівська від вул. Троїцька до пров. 3-й Легпромівський</t>
  </si>
  <si>
    <t xml:space="preserve">Виготовлення ПКД </t>
  </si>
  <si>
    <t>вул.Південна, 31-А/2) в Інгульському районі м.Миколаєва</t>
  </si>
  <si>
    <t>Поточний ремонт нежитлового приміщення (громадський пункт охорони правопорядку) за адресою вул.Південна, 31-А(нова адреса вул.Південна, 31-А/2) в Інгульському районі м.Миколаєва</t>
  </si>
  <si>
    <t>Поточний ремонт нежитлового приміщення (громадський пункт охорони правопорядку</t>
  </si>
  <si>
    <t>пров.Електронний від буд. 5до вул.Електронної</t>
  </si>
  <si>
    <t xml:space="preserve"> вул.6 Слобідській.46.46А у м.Миколаєві (2 Пускова черга)</t>
  </si>
  <si>
    <t xml:space="preserve">Капітальний ремонт дитячого та спортивного майданчиків </t>
  </si>
  <si>
    <t>ТОВ "ТРИНОЛЛ"</t>
  </si>
  <si>
    <t xml:space="preserve">вул.Космонавтів 53 в Інгульському районі м.Миколаєва" </t>
  </si>
  <si>
    <t xml:space="preserve"> пр.Миру 60 в Інгульському районі м.Миколаєва" </t>
  </si>
  <si>
    <t xml:space="preserve">  вул.Космонавтів 53 в Інгульському районі м.Миколаєва" </t>
  </si>
  <si>
    <t xml:space="preserve">Ведення технічного нагляду </t>
  </si>
  <si>
    <t xml:space="preserve">вул.Космонавтів 53 в Інгульському районі м.Миколаєва </t>
  </si>
  <si>
    <t xml:space="preserve">Здійснення авторського нагляду </t>
  </si>
  <si>
    <t xml:space="preserve"> пр.Миру 60 в Інгульському районі м.Миколаєва </t>
  </si>
  <si>
    <t xml:space="preserve">пр.Миру 60 в Інгульському районі м.Миколаєва </t>
  </si>
  <si>
    <t>вул.Театральна 4А - ул.Передова 52А в Інгульському районі м.Миколаэва"</t>
  </si>
  <si>
    <t xml:space="preserve">Капітальний ремонт асфальтобенного покриття внутрішньоквартальних проїздів </t>
  </si>
  <si>
    <t>ТОВ "СИГМА-Т"</t>
  </si>
  <si>
    <t xml:space="preserve">  пр.Миру, 60 в Інгульському районі м.Миколаєва" </t>
  </si>
  <si>
    <t xml:space="preserve"> по вул.Театральна 4А - ул.Передова 52А в Інгульському районі м.Миколаэва</t>
  </si>
  <si>
    <t xml:space="preserve"> вул.Театральна 4А - ул.Передова 52А в Інгульському районі м.Миколаэва</t>
  </si>
  <si>
    <t xml:space="preserve">пров.Шевченка у приватному секторі в Інгульському районі м.Миколаєва   </t>
  </si>
  <si>
    <t>Капремонт доріг</t>
  </si>
  <si>
    <t xml:space="preserve"> пров. 2-й Електронний в Інгульському районі м.Миколаєва"</t>
  </si>
  <si>
    <t xml:space="preserve">Відшкодування вартості експертизи </t>
  </si>
  <si>
    <t>ТОВ "ПРОЕКТ_КОМПЛЕКТ СТРОЙ"</t>
  </si>
  <si>
    <t xml:space="preserve"> пров. 1-й Електронний в Інгульському районі м.Миколаєва"</t>
  </si>
  <si>
    <t>вул.Горохівській в Інгульському районі м.Миколаєва"</t>
  </si>
  <si>
    <t>пров. 2-й Електронний в Інгульському районі м.Миколаєва"</t>
  </si>
  <si>
    <t xml:space="preserve">Реконструкція скверу </t>
  </si>
  <si>
    <t xml:space="preserve"> вул.Кобера в Інгульському районі м.Миколаєва  </t>
  </si>
  <si>
    <t xml:space="preserve">пров.Глухий від вул. 8 Слобідська до вул. 10 Слобідська в Інгульському районі м.Миколаєва  </t>
  </si>
  <si>
    <t xml:space="preserve"> "Капітальний  ремонт  провулку 2-й Електронний в Інгульському районі м.Миколаєва"</t>
  </si>
  <si>
    <t xml:space="preserve"> вул.Казарського. 1/1.1/2.1/3 та 1/4 у м.Миколаєві"</t>
  </si>
  <si>
    <t>ТОВ "ЛАСКАРДО"</t>
  </si>
  <si>
    <t xml:space="preserve"> пров. 5 Інгульський від вул.Кругова до вул.5 Інгульська у приватному секторі в Інгульському районі м.Миколаєва   </t>
  </si>
  <si>
    <t xml:space="preserve"> вул.2 Лінія у приватному секторі в Інгульському районі м.Миколаєва   </t>
  </si>
  <si>
    <t xml:space="preserve">вул.5 Інгульська від буд. 47 до вул.Кругова  у приватному секторі в Інгульському районі м.Миколаєва   </t>
  </si>
  <si>
    <t>пров.Новоелів у приватному секторі Інгульського району м.Миколаїв"</t>
  </si>
  <si>
    <t xml:space="preserve">Перерахунок ПКД </t>
  </si>
  <si>
    <t xml:space="preserve"> пров.Новоселів у приватному секторі Інгульського району м.Миколаєва</t>
  </si>
  <si>
    <t xml:space="preserve">вул.2 Лінія у приватному секторі в Інгульському районі м.Миколаєва   </t>
  </si>
  <si>
    <t xml:space="preserve"> вул.5 Інгульська від буд. 47 до вул.Кругова  у приватному секторі в Інгульському районі м.Миколаєва   </t>
  </si>
  <si>
    <t xml:space="preserve"> вул.Січова в Інгульському районі м.Миколаєва</t>
  </si>
  <si>
    <t>вул.10 Поздовжня від вул. 3 Лінія до вул.1 Лінія  у приватному секторі в Інгульському районі м.Миколаєва</t>
  </si>
  <si>
    <t>пров.Буревісників  у приватному секторі в Інгульському районі м.Миколаєва</t>
  </si>
  <si>
    <t>вул.8 Поздовжня від вул. 5 Лінія до вул.Генерала Свиридова та від вул.Скульптора Ізмалкова до вул. 12 Лінія   у приватному секторі в Інгульському районі м.Миколаєва</t>
  </si>
  <si>
    <t>вул.Баштанська від вул.5 Поздовжня у приватному секторі в Інгульському районі м.Миколаєва</t>
  </si>
  <si>
    <t>вул.Буревісників від буд.16 до буд.29 і від буд.29 до пров.Буревісників  у приватному секторі в Інгульському районі м.Миколаєва</t>
  </si>
  <si>
    <t>пров.Челюскінців від вул.9 Лінія до вул.11 Лінія у приватному секторі в Інгульському районі м.Миколаєва</t>
  </si>
  <si>
    <t>вул.Першотравнева від буд.№111 до вул. Квітнева у приватному секторі в Інгульському районі м.Миколаєва</t>
  </si>
  <si>
    <t>пров.Новоселів у приватному секторі Інгульського району м.Миколаєва</t>
  </si>
  <si>
    <t xml:space="preserve">ФОП Стеценко О.М.                                                                         </t>
  </si>
  <si>
    <t>Здійснення авторського нагляду за капітальним ремонтом дорожньоого покриття по пров. Новоселів у приватному секторі Інгулоьского району м.Миколаєва</t>
  </si>
  <si>
    <t xml:space="preserve"> вул. 7 Поздовжня від вул.Космонаавтів до вул.Будівельників в Інгульському районі м.Миколаєва</t>
  </si>
  <si>
    <t xml:space="preserve"> по вул. Січова в Інгульському районі м.Миколаєва"</t>
  </si>
  <si>
    <t>вул.Січова в Інгульському районі м.Миколаєва</t>
  </si>
  <si>
    <t xml:space="preserve"> вул.Січова в Інгульському районі м.Миколаєві</t>
  </si>
  <si>
    <t xml:space="preserve"> вул. Скульптора Ізмалкова - вул. Генерала Свиридова - вул. 9 Поздовжня в Інгульському районі м. Миколаєва</t>
  </si>
  <si>
    <t xml:space="preserve">Проведення експертизи проектно-кошторисної документації </t>
  </si>
  <si>
    <t>ТОВ "ПРОЕКТ-КОМПЛЕКТ СТРОЙ"</t>
  </si>
  <si>
    <t>пр.Богоявленський , 1 в Інгульському районі м.Миколаєва</t>
  </si>
  <si>
    <t>капітальним ремонтом покрівлі адміністрації будівлі та гаражних боксів адміністрації</t>
  </si>
  <si>
    <t>ТОВ "Южний Город"</t>
  </si>
  <si>
    <t>вул.Турбінна"</t>
  </si>
  <si>
    <t xml:space="preserve">Капітальний ремонтт мереж вуличного освітлення </t>
  </si>
  <si>
    <t>ТОВ "Светолюкс-Электромонтаж"</t>
  </si>
  <si>
    <t>вул.Севастопольська,61а/15</t>
  </si>
  <si>
    <t>Кап.ремонт нежитлових приміщень</t>
  </si>
  <si>
    <t>ПП"Монолітбудсервіс"</t>
  </si>
  <si>
    <t>пр.Центральний,135</t>
  </si>
  <si>
    <t>ФОП Павлінов Ю.О., ТОВ "Промбуд 2"</t>
  </si>
  <si>
    <t>ТОВ"Нікпожтехсервіс"</t>
  </si>
  <si>
    <t xml:space="preserve"> вул. Чкалова, 118-А </t>
  </si>
  <si>
    <t>ТОВ "ИСКОБАР", ТОВ"БК ЖИТЛОКОМБУДСЕРВІС"</t>
  </si>
  <si>
    <t>ТОВ "ОХРАНА"</t>
  </si>
  <si>
    <t>ФОП Токарчук О.С.; ТОВ "Промбезпека"</t>
  </si>
  <si>
    <t>Миколаївське спец РБППР</t>
  </si>
  <si>
    <t>ТОВ"Водяне будівництво"</t>
  </si>
  <si>
    <t>ФОП Токарчук О.С.; ТОВ "Нікпожтехсервіс"</t>
  </si>
  <si>
    <t>пр.Миру, 7/1</t>
  </si>
  <si>
    <t>Капітальний ремонт будівлі ДНЗ №67</t>
  </si>
  <si>
    <t>вул.Знаменська,5А</t>
  </si>
  <si>
    <t>Капітальний ремонт будівлі ДНЗ №130</t>
  </si>
  <si>
    <t>ФОП Токарчук О.С., ТОВ"БК ЖИТЛОКОМБУДСЕРВІС"</t>
  </si>
  <si>
    <t>вул.Лазурна, 44</t>
  </si>
  <si>
    <t>Капітальний ремонт покрівлі ДНЗ №49</t>
  </si>
  <si>
    <t xml:space="preserve">Капітальний ремонт (першочергові протиаварійні роботи) будівлі ДНЗ №67 </t>
  </si>
  <si>
    <t>вул.Театральна, 25/1</t>
  </si>
  <si>
    <t>Капітальний ремонт будівлі ДНЗ № 60</t>
  </si>
  <si>
    <t>вул. 3-я Лінія, 17</t>
  </si>
  <si>
    <t>Капітальний ремонт будівлі ДНЗ № 75</t>
  </si>
  <si>
    <t>ТОВ"ІНПРОЕКТБУД"</t>
  </si>
  <si>
    <t>вул. Потьомкінська, 22а</t>
  </si>
  <si>
    <t>ТОВ  АПК"ЄВГРОЙЛ" ПП"Монолітбудсервіс</t>
  </si>
  <si>
    <t>ТОВ "Ласкардо",  ТОВ"НІКОВІТА"</t>
  </si>
  <si>
    <t xml:space="preserve"> вул. Даля, 11а</t>
  </si>
  <si>
    <t>Капітальний ремонт закладу для створення Інклюзивно-ресурсн..центру ЗОШ №37</t>
  </si>
  <si>
    <t>ДПТП"Сумбудпроект" ПАТ"Сумбуд"</t>
  </si>
  <si>
    <t>ФОП Круліковський К.Я., ТОВ"НІКОВІТА"</t>
  </si>
  <si>
    <t>ФОП Круліковський К.Я., ТОВ "Голден-Буд"</t>
  </si>
  <si>
    <t>Ф-я ДП "Укрдержбудекспертиза", ТОВ "Промбезпека"; КП ММР КБ; ТОВ "Сигнал-Союз"</t>
  </si>
  <si>
    <t>Ф-я ДП "Укрдержбудекспертиза", ФОП АксьоновМ.В.; ТОВ "БК ПраймДевелопмент"</t>
  </si>
  <si>
    <t>Ф-я ДП "Укрдержбудекспертиза" ТОВ Нікпожтехсервіс; КП ММР КБ</t>
  </si>
  <si>
    <t>вул. Робоча,8</t>
  </si>
  <si>
    <t>ТОВ "Сварог-К"</t>
  </si>
  <si>
    <t>вул. Гарнізонна,10</t>
  </si>
  <si>
    <t>ТОВ"Нікпожтехсервіс", ТОВ "ІННТЕХНО"</t>
  </si>
  <si>
    <t>вул. Чайковського, 30</t>
  </si>
  <si>
    <t>ТОВ "ТРЕНДКОМ"</t>
  </si>
  <si>
    <t>вул. Металургів 97/1</t>
  </si>
  <si>
    <t>ТОВ НТП "ПромБезпека"</t>
  </si>
  <si>
    <t xml:space="preserve">вул.. Електронна,73 </t>
  </si>
  <si>
    <t>вул. 4-й Повздовжній,58</t>
  </si>
  <si>
    <t>Ф-я ДП "Укрдержбудекспертиза"; ТОВ "НІКОВІТА"</t>
  </si>
  <si>
    <t>вул. 9-ій Повздовжній,10</t>
  </si>
  <si>
    <t>Ф-я ДП "Укрдержбудекспертиза", ТОВ"БК ЖИТЛОКОМБУДСЕРВІС"</t>
  </si>
  <si>
    <t>вул. Генерала Попеля, 164</t>
  </si>
  <si>
    <t>пр.Миру,50</t>
  </si>
  <si>
    <t>пров. Парусний, 3-а</t>
  </si>
  <si>
    <t xml:space="preserve">ТОВ НТП "ПромБезпека" </t>
  </si>
  <si>
    <t>вул.Лісова,1</t>
  </si>
  <si>
    <t>Капітальний ремонт будівлі ЗОШ №24</t>
  </si>
  <si>
    <t>ТОВ "Южний город"</t>
  </si>
  <si>
    <t xml:space="preserve"> вул. Крилова,42</t>
  </si>
  <si>
    <t>ТОВ"НІКОВІТА"</t>
  </si>
  <si>
    <t>вул. Потьомкінській,154</t>
  </si>
  <si>
    <t>ФОП Круліковський К.Я., ТОВ "ОХРАНА"</t>
  </si>
  <si>
    <t>вул.Космонавтів,138А</t>
  </si>
  <si>
    <t>ТОВ "Сварог-К";ТОВ "НікоВіта"</t>
  </si>
  <si>
    <t>вул. Лазурна,46</t>
  </si>
  <si>
    <t>ТОВ "ИСКОБАР", ТОВ"Нікпожтехсервіс"</t>
  </si>
  <si>
    <t xml:space="preserve"> вул. Лазурна,48</t>
  </si>
  <si>
    <t>пров.Парусний,3-а</t>
  </si>
  <si>
    <t>Капітальний ремонт будівлі ЗОШ №51</t>
  </si>
  <si>
    <t>вул. Китобоїв,3</t>
  </si>
  <si>
    <t>ФОП Круліковський К.Я.; ТОВ "Голден-Буд"</t>
  </si>
  <si>
    <t>Капітальний ремонт АПС з ПКД ММК (філія) ім.В.Д. Чайки</t>
  </si>
  <si>
    <t>ТОВ "ИСКОБАР"; ТОВ "БК Прайм Девелопмент"</t>
  </si>
  <si>
    <t xml:space="preserve"> вул. Гайдара,1</t>
  </si>
  <si>
    <t>ПП БФ "Квазар-Інк"</t>
  </si>
  <si>
    <t>ТОВ"Олкріс"</t>
  </si>
  <si>
    <t xml:space="preserve"> вул.Електронна, 73</t>
  </si>
  <si>
    <t xml:space="preserve">Капітальний ремонт спортивного майданчику ЗОШ №42 </t>
  </si>
  <si>
    <t>вул. Потьомкінська, 22А,</t>
  </si>
  <si>
    <t>Капітальний ремонт будівлі ЗОШ №15</t>
  </si>
  <si>
    <t>ТОВ "МИКОЛАЇВОБЛПРОЕКТ"</t>
  </si>
  <si>
    <t>вул.Ген.Попеля, 164</t>
  </si>
  <si>
    <t>Капітальний ремонт спортивного майданчику ЗОШ №48за адресою вул.Ген.Попеля, 164 у м.Миколаєві в т.ч. проетно-вишукувальні роботи та експертиза</t>
  </si>
  <si>
    <t>ТОВ "Завтра"</t>
  </si>
  <si>
    <t xml:space="preserve"> вул.Адміральській, 24</t>
  </si>
  <si>
    <t>ТОВ "Інпроектбуд"</t>
  </si>
  <si>
    <t xml:space="preserve"> вул. Корабелів,18</t>
  </si>
  <si>
    <t>ТОВ "БК "БУДРЕМКОНСТРУКЦІЯ"</t>
  </si>
  <si>
    <t>вул. Космонавтів, 128 А</t>
  </si>
  <si>
    <t xml:space="preserve">пр. Корабелів, 12/1 </t>
  </si>
  <si>
    <t>Капітальний ремонт АПС Дитячого центру позашкільної роботи Кораб.р-ну з ПКД</t>
  </si>
  <si>
    <t xml:space="preserve"> вул. Адміральська,31</t>
  </si>
  <si>
    <t>ФОП Круліковський К.Я.; ТОВ "БК Прайм Девелопмент"</t>
  </si>
  <si>
    <t>ТОВ "УРБАН-КОНСТРАКТ", ПГО "Центр ВПІ АТО "Літопис"</t>
  </si>
  <si>
    <t>ТОВ ГолденБуд; ФОП Любенко І.В.</t>
  </si>
  <si>
    <t>Капітальний ремонт будівлі  СК "Надія" (СДЮШОР № 4) по вул. Генерала Карпенка 40а, у м. Миколаєві</t>
  </si>
  <si>
    <t>ФОП Любенко І.В.</t>
  </si>
  <si>
    <t>Капітальний ремонт спортивного майданчика зі штучним покриттям ДЮСШ №3</t>
  </si>
  <si>
    <t xml:space="preserve"> вул. Спортивна, 1/1</t>
  </si>
  <si>
    <t>Капітальний ремонт спортивного майданчика зі штучним покриттям Центрального міського стадіону по вул. Спортивна, 1/1 в м.Миколаєві, з облаштуванням мультиігрового спортивного майданчика</t>
  </si>
  <si>
    <t>Капітальний ремонт спортивного майданчику з облаштуванням штучного покриття Центрального міського стадіону по вулиці Спортивній, 1/1 в м.Миколаєві у тому числі  проектні роботи та експертиза</t>
  </si>
  <si>
    <t>ТОВ"Міленіум ФЛО"</t>
  </si>
  <si>
    <t>вул.Адміральська,24</t>
  </si>
  <si>
    <t>Реставрація Миколаівської гімназії №2</t>
  </si>
  <si>
    <t>реставрація</t>
  </si>
  <si>
    <t>ПАТ"БК"Житлопромбуд-8"</t>
  </si>
  <si>
    <t>Реконструкція покрівлі ЗОШ №59</t>
  </si>
  <si>
    <t>реконструкція</t>
  </si>
  <si>
    <t>ТОВ"АРХ ДИЗАЙН"</t>
  </si>
  <si>
    <t>ПП "МОНТАЖ-ТЕХНОЛОГІЯ"</t>
  </si>
  <si>
    <t>ТОВ Інститут Градпроект</t>
  </si>
  <si>
    <t>вул.Світанкова, 1-а</t>
  </si>
  <si>
    <t>Нове будівництво спортивного майданчика для міні-футболу із штучним покриттям по вул.Світанкова, 1-а у м.Миколаєві Миколаївської області</t>
  </si>
  <si>
    <t>ТОВ"УРБАН КОНСТРАКТ", ТОВ "Промбуд 2"</t>
  </si>
  <si>
    <t>вул.Курортна, 2-а</t>
  </si>
  <si>
    <t>Нове будічництво спортивного майданчика для міні-футболу із штучним покриттям по вул.Курортна, 2-а у м.Миколаєві Миколаївської області</t>
  </si>
  <si>
    <t xml:space="preserve">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</t>
  </si>
  <si>
    <t>ТОВ"СІТІ ІНВЕСТМЕНТДЕВЕЛОПМЕНТ</t>
  </si>
  <si>
    <t xml:space="preserve"> вул. 9 Поздовжня, 10-А</t>
  </si>
  <si>
    <t>Реконструкція  кармана булі будівлі по вул. 9 Поздовжня, 10-А, у тому числі проектно-вишукувальні роботи та експертиза</t>
  </si>
  <si>
    <t>від Широкобальського шляхопроводу до вул. Гагаріна</t>
  </si>
  <si>
    <t>ТОВ Південна євр.компанія</t>
  </si>
  <si>
    <t xml:space="preserve">від міського автовокзалу до вул. Гагаріна </t>
  </si>
  <si>
    <t>Нове будівництво тролейбусної лінії по пр. Богоявленському від міського автовокзалу до вул. Гагаріна в м.Миколаєві, в т.ч. проектно-вишукувальні роботи та експертиза</t>
  </si>
  <si>
    <t>вул.Шевченка, 19-А</t>
  </si>
  <si>
    <t>ТОВ АБК "Завтра", ТОВ "ТОРГПРОМ-ЮГ"</t>
  </si>
  <si>
    <t>вул. Квітнева, 4</t>
  </si>
  <si>
    <t>Капітальний ремонт будівлі ДНЗ №66 по вул. Квітнева, 4, Миколаїв</t>
  </si>
  <si>
    <t>капітальний ремонт з ПКД та експертиза</t>
  </si>
  <si>
    <t>УКБ ММР</t>
  </si>
  <si>
    <t>Комп'ютер в комплекті</t>
  </si>
  <si>
    <t>Багатофункціональний пристрій</t>
  </si>
  <si>
    <t>ФОП Новицький Б.І.</t>
  </si>
  <si>
    <t>Експертний звіт від 13.12.2017 №15-0671-17 ФОП Любенко І.В.</t>
  </si>
  <si>
    <t>Експертний звіт від 20.12.2017 №15-0707-17 ТОВ "ІНПРОЕКТБУД"</t>
  </si>
  <si>
    <t>Експертний звіт від 26.04.2018 №4652/е/17
ТОВ "ПІВДЕНЬБУД МИКОЛАЇВ ЛТД"
ФОП Мовенко С.М.
ФОП Нуждов П.А.</t>
  </si>
  <si>
    <t>ТОВ "ЦБІ"</t>
  </si>
  <si>
    <t>Експертний звіт від 25.01.2018 №ЕК-0530/12-17 ТОВ "ГРАДБУД-ГБ"
ТОВ "Голден-Буд" ФОП Мовенко С.Н</t>
  </si>
  <si>
    <t>Експертний звіт №15-0226-18 від 14.09.18
ТОВ "ЮЖНИЙ ГОРОД"</t>
  </si>
  <si>
    <t>Експертний звіт №15-0267-18 від 30.08.18
ТОВ "АБ Масив"</t>
  </si>
  <si>
    <t>Експертний звіт №15-0418-18 від 06.12.18                                              ТОВ "АБ Масив"</t>
  </si>
  <si>
    <t>Експертний звіт №15-0402-18 (15-0121-18) від 08.10.18
ТОВ "ЮЖНИЙ ГОРОД"</t>
  </si>
  <si>
    <t>ТОВ "ГРАДБУД-ГБ"Експертний звіт від 24.09.2018 № ЕК-0616/03-18</t>
  </si>
  <si>
    <t>ФОП Павлов Андрій Анатолійович</t>
  </si>
  <si>
    <t>ФОП Нуждов Павло Анатолійович</t>
  </si>
  <si>
    <t>Експертний звіт від 27.12.2017 №15-0712-17 ТОВ "ЮЖНИЙ ГОРОД"</t>
  </si>
  <si>
    <t>Експертний звіт від 05.09.2018 №5169/е/17 ФОП Нуждов Павло Анатолійович</t>
  </si>
  <si>
    <t>ФОП Канівченко В.Г.
ТОВ БК Будремконструкція
ФОП Мовенко С.М.</t>
  </si>
  <si>
    <t>ФОП Канівченко В.Г.
ФОП Ястреб Г.А.
ФОП Мовенко С.М.</t>
  </si>
  <si>
    <t>м. Миколаїв, вул. Генерала Карпенка, 42</t>
  </si>
  <si>
    <t>вул. Генерала Карпенка, 42</t>
  </si>
  <si>
    <t>м. Миколаїв, вул. Космонавтів, 59 а</t>
  </si>
  <si>
    <t>вул. Космонавтів, 59 а</t>
  </si>
  <si>
    <t>м. Миколаїв, вул. Лазурна, 28</t>
  </si>
  <si>
    <t>вул. Лазурна, 28</t>
  </si>
  <si>
    <t>м. Миколаїв, вул. Галини Петрової, 18</t>
  </si>
  <si>
    <t>вул. Галини Петрової, 18</t>
  </si>
  <si>
    <t>м. Миколаїв, вул. Ольжича, 1а</t>
  </si>
  <si>
    <t>вул. Ольжича, 1а</t>
  </si>
  <si>
    <t>м. Миколаїв, вул. Ольжича, 1б</t>
  </si>
  <si>
    <t>вул. Ольжича, 1б</t>
  </si>
  <si>
    <t>м. Миколаїв, вул. Ольжича, 1в</t>
  </si>
  <si>
    <t>вул. Ольжича, 1в</t>
  </si>
  <si>
    <t>м. Миколаїв, вул. Новозаводська, 8</t>
  </si>
  <si>
    <t xml:space="preserve"> вул. Новозаводська, 8</t>
  </si>
  <si>
    <t>м. Миколаїв, вул. Крилова, 13</t>
  </si>
  <si>
    <t>вул. Крилова, 13</t>
  </si>
  <si>
    <t>ТОВ "АРХ ДИЗАЙН"</t>
  </si>
  <si>
    <t>м. Миколаїв, вул. Лазурна, 36</t>
  </si>
  <si>
    <t>вул. Лазурна, 36</t>
  </si>
  <si>
    <t>м. Миколаїв, вул. Чайковського, 25</t>
  </si>
  <si>
    <t>вул. Чайковського, 25</t>
  </si>
  <si>
    <t>м. Миколаїв, вул. Космонавтів, 148</t>
  </si>
  <si>
    <t>вул. Космонавтів, 148</t>
  </si>
  <si>
    <t>м. Миколаїв, вул. Космонавтів, 150</t>
  </si>
  <si>
    <t>вул. Космонавтів, 150</t>
  </si>
  <si>
    <t>м. Миколаїв, вул. Крилова, 54</t>
  </si>
  <si>
    <t>вул. Крилова, 54</t>
  </si>
  <si>
    <t>м. Миколаїв, вул. Лазурна, 42</t>
  </si>
  <si>
    <t>вул. Лазурна, 42</t>
  </si>
  <si>
    <t>м. Миколаїв, вул. Погранична, 80 А</t>
  </si>
  <si>
    <t xml:space="preserve"> вул. Погранична, 80 А</t>
  </si>
  <si>
    <t>м. Миколаїв, вул. Терасна, 14</t>
  </si>
  <si>
    <t>вул. Терасна, 14</t>
  </si>
  <si>
    <t>м. Миколаїв, вул. Курортна, 3 Б</t>
  </si>
  <si>
    <t xml:space="preserve"> вул. Курортна, 3 Б</t>
  </si>
  <si>
    <t>м. Миколаїв, вул. Дачна, 13 А</t>
  </si>
  <si>
    <t>вул. Дачна, 13 А</t>
  </si>
  <si>
    <t>м. Миколаїв, Проспект Героїв України, 75 В</t>
  </si>
  <si>
    <t xml:space="preserve"> Проспект Героїв України, 75 В</t>
  </si>
  <si>
    <t>м. Миколаїв, вул. Озерна, 15 Б</t>
  </si>
  <si>
    <t xml:space="preserve"> вул. Озерна, 15 Б</t>
  </si>
  <si>
    <t>м. Миколаїв, вул. Озерна, 15 В</t>
  </si>
  <si>
    <t>вул. Озерна, 15 В</t>
  </si>
  <si>
    <t>м. Миколаїв, вул. Генерала Карпенка, 9</t>
  </si>
  <si>
    <t>вул. Генерала Карпенка, 9</t>
  </si>
  <si>
    <t>м. Миколаїв, провул. Першотравневий, 63</t>
  </si>
  <si>
    <t>провул. Першотравневий, 63</t>
  </si>
  <si>
    <t>м. Миколаїв, вул. Райдужна, 30</t>
  </si>
  <si>
    <t>вул. Райдужна, 30</t>
  </si>
  <si>
    <t>м. Миколаїв, вул. Вінграновського, 43</t>
  </si>
  <si>
    <t xml:space="preserve"> вул. Вінграновського, 43</t>
  </si>
  <si>
    <t>м. Миколаїв, пр. Богоявленський, 39</t>
  </si>
  <si>
    <t>пр. Богоявленський, 39</t>
  </si>
  <si>
    <t>м. Миколаїв, вул. Миколаївська, 28</t>
  </si>
  <si>
    <t>вул. Миколаївська, 28</t>
  </si>
  <si>
    <t>м. Миколаїв, пр. Богоявленський, 55</t>
  </si>
  <si>
    <t>пр. Богоявленський, 55</t>
  </si>
  <si>
    <t>м. Миколаїв, вул. Генерала Карпенка, 51</t>
  </si>
  <si>
    <t>вул. Генерала Карпенка, 51</t>
  </si>
  <si>
    <t>м. Миколаїв,  вул. Космонавтів, 68 А</t>
  </si>
  <si>
    <t xml:space="preserve"> вул. Космонавтів, 68 А</t>
  </si>
  <si>
    <t>м. Миколаїв, вул. Лазурна, 24</t>
  </si>
  <si>
    <t>вул. Лазурна, 24</t>
  </si>
  <si>
    <t>м. Миколаїв, вул. Лазурна, 24 А</t>
  </si>
  <si>
    <t xml:space="preserve"> вул. Лазурна, 24 А</t>
  </si>
  <si>
    <t>м. Миколаїв, пр. Богоявленський, 37</t>
  </si>
  <si>
    <t>пр. Богоявленський, 37</t>
  </si>
  <si>
    <t>м. Миколаїв, вул. Олійника, 3</t>
  </si>
  <si>
    <t>вул. Олійника, 3</t>
  </si>
  <si>
    <t>м. Миколаїв, вул. Космонавтів, 82</t>
  </si>
  <si>
    <t>вул. Космонавтів, 82</t>
  </si>
  <si>
    <t>м. Миколаїв, вул. Будівельників, 18 А</t>
  </si>
  <si>
    <t>вул. Будівельників, 18 А</t>
  </si>
  <si>
    <t>м. Миколаїв, пр. Богоявленський, 33</t>
  </si>
  <si>
    <t xml:space="preserve"> пр. Богоявленський, 33</t>
  </si>
  <si>
    <t>м. Миколаїв, вул. Миколаївська, 32</t>
  </si>
  <si>
    <t>вул. Миколаївська, 32</t>
  </si>
  <si>
    <t>м. Миколаїв, вул. Миколаївська, 36</t>
  </si>
  <si>
    <t>вул. Миколаївська, 36</t>
  </si>
  <si>
    <t xml:space="preserve"> м. Миколаїв,вул. 4 Поздовжня, 87</t>
  </si>
  <si>
    <t>вул. 4 Поздовжня, 87</t>
  </si>
  <si>
    <t>м. Миколаїв, вул. Лазурна, 24 Б</t>
  </si>
  <si>
    <t>вул. Лазурна, 24 Б</t>
  </si>
  <si>
    <t>м. Миколаїв, вул. Лазурна, 18 А</t>
  </si>
  <si>
    <t xml:space="preserve"> вул. Лазурна, 18 А</t>
  </si>
  <si>
    <t xml:space="preserve"> м. Миколаїв,пр. Богоявленський, 293</t>
  </si>
  <si>
    <t>пр. Богоявленський, 293</t>
  </si>
  <si>
    <t>м. Миколаїв, вул. Океанівська, 8</t>
  </si>
  <si>
    <t xml:space="preserve"> вул. Океанівська, 8</t>
  </si>
  <si>
    <t>м. Миколаїв, вул. Велика Морська, 7</t>
  </si>
  <si>
    <t>вул. Велика Морська, 7</t>
  </si>
  <si>
    <t xml:space="preserve"> м. Миколаїв, вул. Будівельників, 18</t>
  </si>
  <si>
    <t xml:space="preserve"> вул. Будівельників, 18</t>
  </si>
  <si>
    <t>м. Миколаїв,  вул. Велика Морська, 22</t>
  </si>
  <si>
    <t xml:space="preserve"> вул. Велика Морська, 22</t>
  </si>
  <si>
    <t>м. Миколаїв, вул. Південна, 31 Б</t>
  </si>
  <si>
    <t>вул. Південна, 31 Б</t>
  </si>
  <si>
    <t>м. Миколаїв, вул. Вінграновського, 41</t>
  </si>
  <si>
    <t>вул. Вінграновського, 41</t>
  </si>
  <si>
    <t>м. Миколаїв, вул. Космонавтів, 142 В</t>
  </si>
  <si>
    <t>вул. Космонавтів, 142 В</t>
  </si>
  <si>
    <t>м. Миколаїв, вул. Космонавтів, 59 А</t>
  </si>
  <si>
    <t>вул. Космонавтів, 59 А</t>
  </si>
  <si>
    <t>м. Миколаїв, вул. Георгія Гонгадзе, 30</t>
  </si>
  <si>
    <t>вул. Георгія Гонгадзе, 30</t>
  </si>
  <si>
    <t>м. Миколаїв, вул. Олега Григор’єва, 10 Б</t>
  </si>
  <si>
    <t>вул. Олега Григор’єва, 10 Б</t>
  </si>
  <si>
    <t>м. Миколаїв,  вул. Океанівська, 38А</t>
  </si>
  <si>
    <t xml:space="preserve"> вул. Океанівська, 38А</t>
  </si>
  <si>
    <t>м. Миколаїв, вул. Космонавтів, 58</t>
  </si>
  <si>
    <t>вул. Космонавтів, 58</t>
  </si>
  <si>
    <t>м. Миколаїв, вул. Лазурна, 30 А</t>
  </si>
  <si>
    <t>вул. Лазурна, 30 А</t>
  </si>
  <si>
    <t>м. Миколаїв, вул. Київська, 6</t>
  </si>
  <si>
    <t>вул. Київська, 6</t>
  </si>
  <si>
    <t>м. Миколаїв, вул. Чайковського, 27</t>
  </si>
  <si>
    <t>вул. Чайковського, 27</t>
  </si>
  <si>
    <t>м. Миколаїв, вул. Космонавтів, 142 А</t>
  </si>
  <si>
    <t xml:space="preserve"> вул. Космонавтів, 142 А</t>
  </si>
  <si>
    <t>м. Миколаїв, вул. Космонавтів, 142 Б</t>
  </si>
  <si>
    <t>вул. Космонавтів, 142 Б</t>
  </si>
  <si>
    <t>м. Миколаїв, вул. Херсонське шосе, 38</t>
  </si>
  <si>
    <t>вул. Херсонське шосе, 38</t>
  </si>
  <si>
    <t>м. Миколаїв,  вул. Херсонське шосе, 30</t>
  </si>
  <si>
    <t xml:space="preserve"> вул. Херсонське шосе, 30</t>
  </si>
  <si>
    <t>м. Миколаїв,  вул. Озерна, 19 А</t>
  </si>
  <si>
    <t xml:space="preserve"> вул. Озерна, 19 А</t>
  </si>
  <si>
    <t>м. Миколаїв, вул. Айвазовського, 5 А</t>
  </si>
  <si>
    <t>вул. Айвазовського, 5 А</t>
  </si>
  <si>
    <t>м. Миколаїв, вул. 5 Слобідська, 76</t>
  </si>
  <si>
    <t xml:space="preserve"> вул. 5 Слобідська, 76</t>
  </si>
  <si>
    <t>м. Миколаїв, вул. Океанівська, 32В</t>
  </si>
  <si>
    <t>вул. Океанівська, 32В</t>
  </si>
  <si>
    <t>м. Миколаїв,  вул. Океанівська, 22</t>
  </si>
  <si>
    <t xml:space="preserve"> вул. Океанівська, 22</t>
  </si>
  <si>
    <t>м. Миколаїв, вул. Океанівська, 50</t>
  </si>
  <si>
    <t>вул. Океанівська, 50</t>
  </si>
  <si>
    <t>м. Миколаїв,  вул. Космонавтів, 138Б</t>
  </si>
  <si>
    <t xml:space="preserve"> вул. Космонавтів, 138Б</t>
  </si>
  <si>
    <t xml:space="preserve"> м. Миколаїв, вул. Електрона, 56А</t>
  </si>
  <si>
    <t>вул. Електрона, 56А</t>
  </si>
  <si>
    <t>м. Миколаїв, вул. Електрона, 61</t>
  </si>
  <si>
    <t xml:space="preserve"> вул. Електрона, 61</t>
  </si>
  <si>
    <t>м. Миколаїв, вул. Глінки, 6</t>
  </si>
  <si>
    <t>вул. Глінки, 6</t>
  </si>
  <si>
    <t>Додаткова сума</t>
  </si>
  <si>
    <t xml:space="preserve"> м. Миколаїв, вул. 9-та Поздовжня, 10</t>
  </si>
  <si>
    <t>загальноосвітня школа І-ІІІ ст. № 46 за адресою: м. Миколаїв, вул. 9-та Поздовжня, 10</t>
  </si>
  <si>
    <t xml:space="preserve">Капітальний ремонт в частині заміни вікон </t>
  </si>
  <si>
    <t>м. Миколаїв, вул. Привільна, 134/1</t>
  </si>
  <si>
    <t>бібліотека-філія № 9 Центральної бібліотеки ім. М.Л. Кропивницького ЦБС для дорослих  м. Миколаєва, за адресою: м. Миколаїв, вул. Привільна, 134/1</t>
  </si>
  <si>
    <t>ТОВ "Старелекто" ТОВ "Полюс-Юг Компані"</t>
  </si>
  <si>
    <t>м. Миколаїв, вул. Космонавтів</t>
  </si>
  <si>
    <t>вул. Космонавтів</t>
  </si>
  <si>
    <t>ТОВ "Лайтінг технолоджи солюшнс"</t>
  </si>
  <si>
    <t>м. Миколаїв, вул. Турбінна</t>
  </si>
  <si>
    <t>вул. Турбінна</t>
  </si>
  <si>
    <t>ФОП Павлов П.А. Е.з.філ.ДП"Укрдержбудексп.у м.Мик." 15-0468-18(15-0751-17)в.21.11.2018</t>
  </si>
  <si>
    <t>Капітальний ремонт фасадів з утепленням</t>
  </si>
  <si>
    <t xml:space="preserve">м. Миколаїв, вул. Адміральська, 6 </t>
  </si>
  <si>
    <t>КЗ ММР ЦПМСД №4 м. Миколаєва Миколаївської області за адресою: вул. Адміральська, 6 м. Миколаїв, Миколаївської області</t>
  </si>
  <si>
    <t>Разом по спеціальному фонду:</t>
  </si>
  <si>
    <t>Комп'ютер BUSINESS Intel Pentium/4Gb/500Gb</t>
  </si>
  <si>
    <t>ФОП Козій Юрій Вікторович</t>
  </si>
  <si>
    <t>Комп'ютер BUSINESS Intel Pentium/4Gb/128Gb</t>
  </si>
  <si>
    <t>Ноутбук ASUS R541UJ-DM042T 15,6</t>
  </si>
  <si>
    <t>Поточного ремонту ґанку по вул. Херсонське шосе, 48/8 у м. Миколаєві (облаштування пандуса)</t>
  </si>
  <si>
    <t>Ноутбук 17,3" ASUS X705МВ-GС001 з операційною системою Windows 10 Pro oem</t>
  </si>
  <si>
    <t xml:space="preserve"> вул.В.Скарж.від в.Гагар.до буд.№60А в мкр.М.Корен.в м.Мик.</t>
  </si>
  <si>
    <t>Вул.Фл.Бульв(Н.Набер)в.пешех.мосту до Інг.мосту в м.Мик.</t>
  </si>
  <si>
    <t>Вул.Гагар.від в.В.Скарж.до в.Миру в мкр.М.Корен.в м.Мик.</t>
  </si>
  <si>
    <t>Перехр.вул.Миру з в.Клубна в мкр.М.Корен. в м.Мик.</t>
  </si>
  <si>
    <t>Вул. Адміральська у дворі буд.№19-21 в м.Мик.</t>
  </si>
  <si>
    <t>Вул.Адмір.біля буд.№20 в м.Мик.</t>
  </si>
  <si>
    <t>Вул.Адмір.у скв.ім.68-и Десантн.в м.Мик.4.</t>
  </si>
  <si>
    <t>Вул.Ген.Карпенка взд..буд.№33-37 в м.Мик.</t>
  </si>
  <si>
    <t>Вул.Ген.Карпенка взд.буд.№44 в м.Мик.</t>
  </si>
  <si>
    <t>Вул.Космон.у дв.буд.№146А,146Б,146В,146Г в м.Мик.</t>
  </si>
  <si>
    <t>Вул.Космонавтів у дворі буд.№148-150 в м.Мик.</t>
  </si>
  <si>
    <t>Вул.Крилова біля буд.№12/4 в м.Мик.</t>
  </si>
  <si>
    <t>Вул.Леваневців у дв.буд.№6,8,12 в м.Мик.</t>
  </si>
  <si>
    <t>Вул.Озерна від в.Курортна до в.Лазурна в м.Мик.</t>
  </si>
  <si>
    <t>Вул.Передова біля буд.№123 в м.Мик.</t>
  </si>
  <si>
    <t>Вул.Словянська взд.буд.№10-12 в мкр.Терн.в м.Мик.</t>
  </si>
  <si>
    <t>Вул.Соборна біля буд.№1 в м.Мик.</t>
  </si>
  <si>
    <t>Вул.Соколина взд.буд.№14-16 в м.Мик.</t>
  </si>
  <si>
    <t>Вул.Театральна у дв.буд.№49-51/1 в м.Мик.</t>
  </si>
  <si>
    <t>Вул.Театральна у дворі буд.№49-51/1 в м.Мик.</t>
  </si>
  <si>
    <t>Вул.Херс.шосе в.пр.Богоявл.до в.Будів.в м.Мик.</t>
  </si>
  <si>
    <t>Пр.Миру у скв."Подв.ліквід.аварії Чорн.АЕС"в м.Мик.</t>
  </si>
  <si>
    <t>Пр.Центр.біля .буд.№28 в м.Мик.</t>
  </si>
  <si>
    <t>Пров. 1 Лінії біля буд.№15 в м.Мик.</t>
  </si>
  <si>
    <t>Пров.Шосейний в м.Мик.</t>
  </si>
  <si>
    <t>буд.№4-В по в.Арх.Стар.до буд.№111-А по пр.Гер.Укр.в м.Мик.</t>
  </si>
  <si>
    <t>Вул.1 Екіпажна біля буд.№4 в м.Мик.</t>
  </si>
  <si>
    <t>Вул.1 Екіпажна у дв.буд.№2Б в м.Мик.</t>
  </si>
  <si>
    <t>Вул.Знам.біля буд.№1 в м.Мик.</t>
  </si>
  <si>
    <t>Вул.Набережна від в.Артилер.до в.Пушк.в м.Мик.</t>
  </si>
  <si>
    <t>Пр.Миру у скв."Подв.лікв.ав.на Чорн.АЕС"в м.Мик.</t>
  </si>
  <si>
    <t xml:space="preserve">Вул.295-ої Стрил.дівізії в мМик. </t>
  </si>
  <si>
    <t>Пот.рем.дороги</t>
  </si>
  <si>
    <t xml:space="preserve">ПП "Полтавабудцентр" </t>
  </si>
  <si>
    <t>Пр.Богоявл.від в.Чкалова до в.Погран. в мМик.</t>
  </si>
  <si>
    <t>Вул.Турбінна в м.Мик.</t>
  </si>
  <si>
    <t>Вул.Кобз.в.б.№363 по пр.Богояв.до пр.Л.Укр.в м.Мик.</t>
  </si>
  <si>
    <t xml:space="preserve">        
ТОВ "МИКОЛАЇВАВТОДОР"         </t>
  </si>
  <si>
    <t>Вул.Космон. в.пр.Миру до пр.Богоявл. м.Мик.</t>
  </si>
  <si>
    <t>Вул.Залізнична в м.Мик.</t>
  </si>
  <si>
    <t>Вул.Набер.,в.в.Шнеєрс.,до піш.мос.ч.р.Інг. м.Мик.</t>
  </si>
  <si>
    <t>Послуги з розб.асф.бет.покриття</t>
  </si>
  <si>
    <t xml:space="preserve">ФОП Озейчук С. М.   </t>
  </si>
  <si>
    <t xml:space="preserve">Варв.узв.від в.Нікольської до Бузьк.бульв. в мМик. </t>
  </si>
  <si>
    <t>Пот.(дрібний)рем.дор.покр.в Інгульському р-ні м.Мик.</t>
  </si>
  <si>
    <t>Пот.(дрібний)рем.дор.покр.в Заводському р-ні м.Мик.</t>
  </si>
  <si>
    <t xml:space="preserve">ЕЛУ автодорог                 </t>
  </si>
  <si>
    <t>Пот.(дрібний)рем.дор.покр.в Корабельному р-ні м.Мик.</t>
  </si>
  <si>
    <t>Пот.(дрібний)рем.дор.покр.в Центральному р-ні м.Мик.</t>
  </si>
  <si>
    <t>Пот.(дрібний)рем.дор.покр.по вул.12 Поздовжня в м.Мик.</t>
  </si>
  <si>
    <t>Пот.(дрібний)рем.дор.покр.по вул.2 Набережна в м.Мик.</t>
  </si>
  <si>
    <t>Пот.(дрібний)рем.дор.покр.по вул.Індустріальна в м.Мик.</t>
  </si>
  <si>
    <t>Пот.(дрібний)рем.дор.покр.по вул.Авангардна в м.Мик.</t>
  </si>
  <si>
    <t>Пот.(дрібний)рем.дор.покр.по вул.Електронна в м.Мик.</t>
  </si>
  <si>
    <t>Пот.(дрібний)рем.дор.покр.по вул.Каботажний узвіз в м.Мик.</t>
  </si>
  <si>
    <t>Пот.(дрібний)рем.дор.покр.по вул.Казарського в м.Мик.</t>
  </si>
  <si>
    <t>Пот.(дрібний)рем.дор.покр.по вул.Корабелів в м.Мик.</t>
  </si>
  <si>
    <t>Пот.(дрібний)рем.дор.покр.по вул.Турбінна в м.Мик.</t>
  </si>
  <si>
    <t>Пот.(дрібний)рем.дор.покр.по пров.Корабелів в м.Мик.</t>
  </si>
  <si>
    <t>Пот.(дрібний)рем.дор.покр.по пров.Образцова в м.Мик.</t>
  </si>
  <si>
    <t>Пот.(дрібний)рем.дор.покр.по пров.Суднобудівників в м.Мик.</t>
  </si>
  <si>
    <t>Пот.рем.асфальтобет.покр.дор.розв.кільц.типу по в.Лазурній в м.Мик.</t>
  </si>
  <si>
    <t>Пот.рем.дор.по пр.Богоявл.від в.Чкалова до в.Погран. в м.Мик.</t>
  </si>
  <si>
    <t xml:space="preserve">ПП "Полтавабудцентр"          </t>
  </si>
  <si>
    <t>ВСЬОГО</t>
  </si>
  <si>
    <t>в.Адмір.від в.Лягіна до в.Соборна(неп.бік)в м.Мик.</t>
  </si>
  <si>
    <t>Поточний ремонт тротуару</t>
  </si>
  <si>
    <t>ТОВ "ТОП БАЗІС"</t>
  </si>
  <si>
    <t xml:space="preserve"> Р-н буд.№7 по в.В.Чорновола в м.Мик.</t>
  </si>
  <si>
    <t xml:space="preserve"> ТОВ "Благоустрій-НК"          
</t>
  </si>
  <si>
    <t>Вул.Садова від в.Чкал.до пр.Центр(парна стор.)в м.Мик.</t>
  </si>
  <si>
    <t xml:space="preserve">ТОВ "ВАСТ-СЕРВИС+"          </t>
  </si>
  <si>
    <t>Вул.Соборна ріг пр.Центр.(парний бік) в м.Мик.</t>
  </si>
  <si>
    <t xml:space="preserve">ТОВ "НИК-БУД"       </t>
  </si>
  <si>
    <t>Вул.295 Стр.Дивізії від залізн.колії до буд.№91-В в м.Мик.</t>
  </si>
  <si>
    <t xml:space="preserve">ФОП Бучко О.М.         </t>
  </si>
  <si>
    <t>Вул.Біла (непарна сторона)в м.Мик.</t>
  </si>
  <si>
    <t xml:space="preserve">ТОВ "НИК-БУД"             </t>
  </si>
  <si>
    <t>Вул.Декабр.від пр.Центр.до в.Потьомк.в м.Мик.</t>
  </si>
  <si>
    <t xml:space="preserve">ФОП Дейнеко І.В.     </t>
  </si>
  <si>
    <t>Вул.Московська ріг вул.Потьомк. в м.Мик.</t>
  </si>
  <si>
    <t xml:space="preserve">ФОП Озейчук С. М. </t>
  </si>
  <si>
    <t>Пр.Богоявл.ріг в.Океан.в м.Мик.</t>
  </si>
  <si>
    <t>Пр.Центр.взд.буд.№96 в м.Мик.</t>
  </si>
  <si>
    <t xml:space="preserve">ТОВ "АЛЬТ ТОП"             </t>
  </si>
  <si>
    <t>Рем.і тех.обсл.вим,випр.і конт.пр.(пов.пр.обл.теп.ен.в ж/б м.Мик)</t>
  </si>
  <si>
    <t>ТОВ "НІК-ИНСЕРВІС"</t>
  </si>
  <si>
    <t>пр.Г.України 69 м.Мик.</t>
  </si>
  <si>
    <t>пот.рем.прил.обл.тепл.ен.ж.б.</t>
  </si>
  <si>
    <t>Вул.Крилова 17 м.Мик.</t>
  </si>
  <si>
    <t>Вул.3 Слоб.24 м.Мик.</t>
  </si>
  <si>
    <t>Пр.Корабелів 12(6п.) м.Мик.</t>
  </si>
  <si>
    <t>Вул.Колодязна 17а м.Мик.</t>
  </si>
  <si>
    <t>Вул.О.Григ.10 м.Мик.</t>
  </si>
  <si>
    <t>Вул.Г.Карпенка29 м.Мик.</t>
  </si>
  <si>
    <t>Вул.Озерна 3 м.Мик.</t>
  </si>
  <si>
    <t>Вул.Будівельн.14б м.Мик.</t>
  </si>
  <si>
    <t>Вул.Шевченка 67 м.Мик.</t>
  </si>
  <si>
    <t>Вул.Адміральська 2корп.6 м.Мик.</t>
  </si>
  <si>
    <t>Вул.Озерна 37 м.Мик.</t>
  </si>
  <si>
    <t>Пр.Центральн.177а м.Мик.</t>
  </si>
  <si>
    <t>Вул.1 Лінія 38 м.Мик.</t>
  </si>
  <si>
    <t>Вул.12 Поздовжня 1а м.Мик.</t>
  </si>
  <si>
    <t>Пр.Корабелів 12(8п.) м.Мик.</t>
  </si>
  <si>
    <t>Вул.Лазурна 50 м.Мик.</t>
  </si>
  <si>
    <t>вул.Металургів,10 м.Мик.</t>
  </si>
  <si>
    <t>Пр.Миру 27а м.Мик.</t>
  </si>
  <si>
    <t>Вул.Озерна 11(3п.) м.Мик.</t>
  </si>
  <si>
    <t>Пр.Богоявленський 49а м.Мик.</t>
  </si>
  <si>
    <t>Вул.Курортна 5 м.Мик.</t>
  </si>
  <si>
    <t>Вул.Заводська 1корп.1м.Мик.</t>
  </si>
  <si>
    <t>Вул.Заводська 3корп.1 м.Мик.</t>
  </si>
  <si>
    <t>Вул.Заводська1корп.2 м.Мик.</t>
  </si>
  <si>
    <t>Вул.Кузнецька 58 м.Мик.</t>
  </si>
  <si>
    <t>Вул.Новозав.4 м.Мик.</t>
  </si>
  <si>
    <t>Вул.Лазурна 24а м.Мик.</t>
  </si>
  <si>
    <t>Вул.Райдужна 32 м.Мик.</t>
  </si>
  <si>
    <t>Вул.Лазурна 10В м.Мик.</t>
  </si>
  <si>
    <t>Вул.Космонавт.54 м.Мик.</t>
  </si>
  <si>
    <t>Вул.Лазурна 28б м.Мик.</t>
  </si>
  <si>
    <t>Пр.Центральний 9 м.Мик.</t>
  </si>
  <si>
    <t>Вул.Театральна 51/1 м.Мик.</t>
  </si>
  <si>
    <t>Вул.Г.Карпенка2 м.Мик.</t>
  </si>
  <si>
    <t>Вул.Курортна 11 м.Мик.</t>
  </si>
  <si>
    <t>Вул.Озерна 15 м.Мик.</t>
  </si>
  <si>
    <t>Вул.Курортна 19 м.Мик.</t>
  </si>
  <si>
    <t>Вул.Сінна 31 м.Мик.</t>
  </si>
  <si>
    <t>Вул.М.Васил.55 м.Мик.</t>
  </si>
  <si>
    <t>Вул.В.Морська 5 м.Мик.</t>
  </si>
  <si>
    <t>Вул.Чайковського 37 м.Мик.</t>
  </si>
  <si>
    <t>Пр.Богоявл.27а м.Мик.</t>
  </si>
  <si>
    <t>Вул.Чайковського 26 м.Мик.</t>
  </si>
  <si>
    <t>Вул.Південна 31а м.Мик.</t>
  </si>
  <si>
    <t>Вул.Крилова 38 (2п.) м.Мик.</t>
  </si>
  <si>
    <t>Вул.Чкалова 97 м.Мик.</t>
  </si>
  <si>
    <t>Вул.Крилова 3а м.Мик.</t>
  </si>
  <si>
    <t>Вул.Глинки 3 м.Мик.</t>
  </si>
  <si>
    <t>Вул.Космонавтів 57 м.Мик.</t>
  </si>
  <si>
    <t>Вул.Чайковського 32 м.Мик.</t>
  </si>
  <si>
    <t>Вул.Курортна 17 м.Мик.</t>
  </si>
  <si>
    <t>Пр.Центр.187 м.Мик.</t>
  </si>
  <si>
    <t>Вул.Крилова 2,6 м.Мик.</t>
  </si>
  <si>
    <t>Пр.Центральн.173 м.Мик.</t>
  </si>
  <si>
    <t>Вул.Південна 49 м.Мик.</t>
  </si>
  <si>
    <t>Вул.Космонавтів 68а м.Мик.</t>
  </si>
  <si>
    <t>Вул.Громад.44 м.Мик.</t>
  </si>
  <si>
    <t>Вул.Колодязна 18 м.Мик.</t>
  </si>
  <si>
    <t>Вул.4Поздовжня 72 м.Мик.</t>
  </si>
  <si>
    <t>Вул.Молодогв.34 м.Мик.</t>
  </si>
  <si>
    <t>Вул.Нікольська 8/2 м.Мик.</t>
  </si>
  <si>
    <t>Вул.Завод.27корп.2 м.Мик.</t>
  </si>
  <si>
    <t>Пр.Г.України 20Г м.Мик.</t>
  </si>
  <si>
    <t>Вул.Знам.41 м.Мик.</t>
  </si>
  <si>
    <t>Вул.Озерна 11б м.Мик.</t>
  </si>
  <si>
    <t>Вул.Космонавтів 73 м.Мик.</t>
  </si>
  <si>
    <t>Вул.Молодогв.28 м.Мик.</t>
  </si>
  <si>
    <t xml:space="preserve">взд.б.27, в.Д.Самойлововича в м.Мик. </t>
  </si>
  <si>
    <t>пот.рем.вн.кв.проїз.</t>
  </si>
  <si>
    <t xml:space="preserve">ДП"Лидер"  </t>
  </si>
  <si>
    <t>взд.буд.31-А по в.Океанівівська в м.Мик.</t>
  </si>
  <si>
    <t>пот.рем.вн.кв.пр.</t>
  </si>
  <si>
    <t>вул.6 Слобідська,5 (п.1) в м.Мик.</t>
  </si>
  <si>
    <t>пот.рем.ліфта в ж.б.</t>
  </si>
  <si>
    <t xml:space="preserve">КП"МИКОЛАЇВЛIФТ" </t>
  </si>
  <si>
    <t>,вул.Океанівська,46 (п.1) в м.Мик.</t>
  </si>
  <si>
    <t>вул.Ген.Карпенка,40(п.1) в м.Мик.</t>
  </si>
  <si>
    <t>вул.Сінна,44 в м.Мик.</t>
  </si>
  <si>
    <t>пот.рем.мережі електропостачання ж.б.</t>
  </si>
  <si>
    <t xml:space="preserve">ПАТ"МИКОЛАЇВОБЛЕНЕРГО"       </t>
  </si>
  <si>
    <t>по в.Адм.Макарова,б.8 в м.Мик.</t>
  </si>
  <si>
    <t>пот.рем.покрів.ж/б</t>
  </si>
  <si>
    <t xml:space="preserve">ПГО "ЦВПІ АТО Літопис"    </t>
  </si>
  <si>
    <t>по пр.Героїв України,99 в м.Мик.</t>
  </si>
  <si>
    <t xml:space="preserve">пот.рем.пандусу ж/б </t>
  </si>
  <si>
    <t>в.Шевченка,16 в м.Мик.</t>
  </si>
  <si>
    <t>пот.рем.сис.хол.водоп.канал.та опал.ж/б</t>
  </si>
  <si>
    <t xml:space="preserve">ПП "Будремком"      </t>
  </si>
  <si>
    <t>вул.Будівельників,14 в м.Мик.</t>
  </si>
  <si>
    <t>пот.рем.кан.та хол.водоп.ж/б</t>
  </si>
  <si>
    <t xml:space="preserve"> пот.рем.канал.та хол.водоп.ж/б</t>
  </si>
  <si>
    <t>вул.Кругова,49 в м.Мик.</t>
  </si>
  <si>
    <t>пот.рем.дим.вент.канал. ж.б.</t>
  </si>
  <si>
    <t xml:space="preserve">СП"Альтус-Про"  </t>
  </si>
  <si>
    <t>вул.1Лінія,11 в м.Мик.</t>
  </si>
  <si>
    <t>вул.Авангардна,49 в м.Мик.</t>
  </si>
  <si>
    <t>пот.рем.фасаду ж.б.</t>
  </si>
  <si>
    <t>вул.Авангардна,51 в м.Мик.</t>
  </si>
  <si>
    <t>вул.Будівельників,18-А в м.Мик.</t>
  </si>
  <si>
    <t>в.Лазурна,28-А в м.Мик.</t>
  </si>
  <si>
    <t>пот.рем.мер.водоп.ж/б ОСББ"Суднобудів.8"</t>
  </si>
  <si>
    <t xml:space="preserve">ТОВ "ЄВРО-КЛІН"      </t>
  </si>
  <si>
    <t>в.Космонавтів,122-Б в м.Мик.</t>
  </si>
  <si>
    <t>пот.рем.мер.опал.ж/б ОСББ"Арка-НК"</t>
  </si>
  <si>
    <t>пр.Кобера,15 в м.Мик.</t>
  </si>
  <si>
    <t>пот.рем.мережі опал.ж.б.ОСББ"Кобера,15"</t>
  </si>
  <si>
    <t>вул.12-а Поздовжня,42 в м.Мик.</t>
  </si>
  <si>
    <t>пот.рем.мер.оп.ж/б ОСББ"12-а Позд.,42"</t>
  </si>
  <si>
    <t>по вул.Нагірна, 11 в м.Мик.</t>
  </si>
  <si>
    <t xml:space="preserve"> пос.з обстж.та оцінка тех.стану покр.ж.б.</t>
  </si>
  <si>
    <t>пров.Очаківський,30 в м.Мик.</t>
  </si>
  <si>
    <t>пот.рем.прибуд.терит.ж.б.</t>
  </si>
  <si>
    <t xml:space="preserve">ТОВ "СмартНикстрой"           </t>
  </si>
  <si>
    <t>пр.Центральний,181 в м.Мик.</t>
  </si>
  <si>
    <t>пот.рем.сис.хол.водоп.та сис.водов. ж.б.</t>
  </si>
  <si>
    <t xml:space="preserve">ТОВ ЖЕК" Забота"       </t>
  </si>
  <si>
    <t>вул.Артилерійська,10 в м.Мик.</t>
  </si>
  <si>
    <t xml:space="preserve"> пот.рем.каналіз.ж/б</t>
  </si>
  <si>
    <t xml:space="preserve">ТОВ"БУДСНАБ ЛТД"  </t>
  </si>
  <si>
    <t>в.Будівельників,10 в м.Мик.</t>
  </si>
  <si>
    <t>пот.рем.кан.та хол.водоп.ж.б.</t>
  </si>
  <si>
    <t>вул.Севастопольська,15 в м.Мик.</t>
  </si>
  <si>
    <t>пот.рем.покрівлі ж.б.</t>
  </si>
  <si>
    <t xml:space="preserve">ТОВ"Воленданг"  </t>
  </si>
  <si>
    <t>вул.Космонавтів,124-А в м.Мик.</t>
  </si>
  <si>
    <t xml:space="preserve">ТОВ"СТРОЙ-ТОС"    </t>
  </si>
  <si>
    <t>вул. Космонавтів, 140 в м.Мик.</t>
  </si>
  <si>
    <t>пот.рем.покрів.ж.б</t>
  </si>
  <si>
    <t>вул. Космонавтів,140А в м.Мик.</t>
  </si>
  <si>
    <t>вул. Космонавтів,140Б в м.Мик.</t>
  </si>
  <si>
    <t>пров.Кобера,13-А (ліфт3) в м.Мик.</t>
  </si>
  <si>
    <t xml:space="preserve">ТОВ"ЦЕНТРЛІФТ"   </t>
  </si>
  <si>
    <r>
      <t>вул.Металургів,28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м.Мик.</t>
    </r>
  </si>
  <si>
    <t xml:space="preserve"> пот.рем.пандуса в ж.б.</t>
  </si>
  <si>
    <t xml:space="preserve">ФОП Агафонова Т.О.     </t>
  </si>
  <si>
    <t>вул.Декабристів,19 в м.Мик.</t>
  </si>
  <si>
    <t>пот.рем.шиферної покрівлі ж.б.</t>
  </si>
  <si>
    <t xml:space="preserve">ФОП Бучко О.М.           </t>
  </si>
  <si>
    <t>вул.Арх.Старова,6-В в м.Мик.</t>
  </si>
  <si>
    <t xml:space="preserve"> пот.рем.2-го підїзду ж.б.</t>
  </si>
  <si>
    <t xml:space="preserve">ФОП Жуковский В.Є.   </t>
  </si>
  <si>
    <t>пр.Богоявленський,324 в м.Мик.</t>
  </si>
  <si>
    <t>пот.рем.вікон сх.кліт.в ж.б.</t>
  </si>
  <si>
    <t>вул.Космонавтів,60 в м.Мик.</t>
  </si>
  <si>
    <t>пот.рем.1-го під. в ж.б.</t>
  </si>
  <si>
    <t>пр.Богоявл.,40 в м.Мик.</t>
  </si>
  <si>
    <t>пр.Богоявл.,307 в м.Мик.</t>
  </si>
  <si>
    <t>пот.рем.вік.сход.кліт.1,3,5,6 під.ж.б.</t>
  </si>
  <si>
    <t>в.Ост.Вишні,93-А в м.Мик.</t>
  </si>
  <si>
    <t>пот.рем.сх.кліт.із зам.вік.у ж.б.</t>
  </si>
  <si>
    <t>вул.Ост.Вишні,91 в м.Мик.</t>
  </si>
  <si>
    <t>пот.рем.сход.кліт.із зам.вік.у ж.б.</t>
  </si>
  <si>
    <t>в.Арх.Старова,6-Б в м.Мик.</t>
  </si>
  <si>
    <t>в.Південна, 39-А в м.Мик.</t>
  </si>
  <si>
    <t>пот.рем.сист.водоп.та каналіз.ж/б</t>
  </si>
  <si>
    <t xml:space="preserve">ФОП Медянцев В.В.   </t>
  </si>
  <si>
    <t>вул.Адм.Макарова,8 в м.Мик.</t>
  </si>
  <si>
    <t>пот.рем.мереж канал.в ж/б</t>
  </si>
  <si>
    <t>вул.Силікатна,277 в м.Мик.</t>
  </si>
  <si>
    <t>пот.рем.покр.в ж/б</t>
  </si>
  <si>
    <t xml:space="preserve">ФОП Седнєва І.В.          </t>
  </si>
  <si>
    <t>вул.Чкалова,215 А в м.Мик.</t>
  </si>
  <si>
    <t>пот.рем.покрівлі в ж.б.</t>
  </si>
  <si>
    <t>пр.Миру,60 в м.Мик.</t>
  </si>
  <si>
    <t>пот.рем.покрівлі та 3-го підїзду ж.б.</t>
  </si>
  <si>
    <t xml:space="preserve">ФОП Топор О.В.             </t>
  </si>
  <si>
    <t>в.Казар.1/4 м.Мик.</t>
  </si>
  <si>
    <t xml:space="preserve">пот.рем.сх.кліт.із зам.вік.у ж/б </t>
  </si>
  <si>
    <t xml:space="preserve">КНВП Тріботехніка        </t>
  </si>
  <si>
    <t>в.Казар.1/3 м.Мик.</t>
  </si>
  <si>
    <t>в.Казарського,1/1 м.Мик.</t>
  </si>
  <si>
    <t xml:space="preserve"> п.р.сх.кл.із зам.вік.у ж/б,</t>
  </si>
  <si>
    <t>вул.Садова,15 (п.1) м.Мик.</t>
  </si>
  <si>
    <t xml:space="preserve">КП"МИКОЛАЇВЛIФТ"              
</t>
  </si>
  <si>
    <t>пр.Корабелів,12А м.Мик.</t>
  </si>
  <si>
    <t>вул.Чкалова,110-А, 5п м.Мик.</t>
  </si>
  <si>
    <t>пот.рем.зовн. пандуса в ж/б</t>
  </si>
  <si>
    <t xml:space="preserve">ПГО "ЦВПІ АТО Літопис"        
</t>
  </si>
  <si>
    <t xml:space="preserve"> пот.рем.споруди цив.захисту ж/б</t>
  </si>
  <si>
    <t>вул.Г.Петрової,3 м.Мик.</t>
  </si>
  <si>
    <t>пот.рем.вхідн.дверей ж.б.,</t>
  </si>
  <si>
    <t xml:space="preserve">ТОВ "Адрем-ком"              </t>
  </si>
  <si>
    <t>вул.Шосейна,12 м.Мик.</t>
  </si>
  <si>
    <t>в.6-та Слобідська,9 м.Мик.</t>
  </si>
  <si>
    <t>п.рем.кан.та хол.водоп.ж.б.</t>
  </si>
  <si>
    <t xml:space="preserve">ТОВ "Трансбудвантаж"          </t>
  </si>
  <si>
    <t>вул.М.Морська,23, м.Мик.</t>
  </si>
  <si>
    <t>пот.рем.сист.хол.водопост.ж.б.</t>
  </si>
  <si>
    <t xml:space="preserve">ТОВ ЖЕК" Забота"         </t>
  </si>
  <si>
    <t>вул.Чкалова,58 м.Мик.</t>
  </si>
  <si>
    <t>пот.рем.сис.холод.водоп.ж.б.</t>
  </si>
  <si>
    <t xml:space="preserve">ТОВ Центральний 1             </t>
  </si>
  <si>
    <t>вул.Погранична,43-А м.Мик.</t>
  </si>
  <si>
    <t>пот.рем.сис.водопост.та водовідв.ж.б.</t>
  </si>
  <si>
    <t xml:space="preserve">ТОВ"СТРОЙ-ТОС"            </t>
  </si>
  <si>
    <t>вул.Космонавтів,152(п.3) м.Мик.</t>
  </si>
  <si>
    <t xml:space="preserve">ТОВ"ЦЕНТРЛІФТ"    </t>
  </si>
  <si>
    <t>вул.Вокзальна,61(п.2) м.Мик.</t>
  </si>
  <si>
    <t>пр.Миру,23-А (п.1) м.Мик.</t>
  </si>
  <si>
    <t>вул.Космонавтів,152 (п.2) м.Мик.</t>
  </si>
  <si>
    <t>пр.Миру,23-Б (п.3) м.Мик.</t>
  </si>
  <si>
    <t>вул.Кобера,13-А (ліфт 2) м.Мик.</t>
  </si>
  <si>
    <t xml:space="preserve"> пот.рем.ліфта в ж.б.</t>
  </si>
  <si>
    <t>пр.Миру, 25-А (п.3) м.Мик.</t>
  </si>
  <si>
    <t>вул.Електронна,56 (п.2) м.Мик.</t>
  </si>
  <si>
    <t>вул.Електронна,68 (п.2,п.4) м.Мик.</t>
  </si>
  <si>
    <t>вул. Космонавтів,138-В(ліфт Б) м.Мик.</t>
  </si>
  <si>
    <t>пр.Миру,25-А (п.2)  м.Мик.</t>
  </si>
  <si>
    <t>в.Станіславського,80 м.Мик.</t>
  </si>
  <si>
    <t>п.р.сх.кліт.із зам.вік.у ж.б.</t>
  </si>
  <si>
    <t xml:space="preserve">ФОП Жуковский В.Є.  </t>
  </si>
  <si>
    <t>вул.Привільна,136 м.Мик.</t>
  </si>
  <si>
    <t>пот.рем.підїзд.ж.б.</t>
  </si>
  <si>
    <t xml:space="preserve">ФОП Жуковский В.Є.            </t>
  </si>
  <si>
    <t>вул.Колодязна, 8 м.Мик.</t>
  </si>
  <si>
    <t>пот.рем.козирків ж.б.</t>
  </si>
  <si>
    <t>вул.А.Олійника,5 м.Мик.</t>
  </si>
  <si>
    <t>пот.рем.сист.водопост.в ж.б.</t>
  </si>
  <si>
    <t xml:space="preserve">ФОП Медянцев В.В.      </t>
  </si>
  <si>
    <t>вул.Арх.Старова, 6-В м.Мик.</t>
  </si>
  <si>
    <t xml:space="preserve">ФОП Седнєва І.В.         </t>
  </si>
  <si>
    <t>вул.Чкалова,215-а м.Мик.</t>
  </si>
  <si>
    <t xml:space="preserve">ФОП Седнєва І.В.       </t>
  </si>
  <si>
    <t>пр.Центральний, 183-А м.Мик.</t>
  </si>
  <si>
    <t>пот.рем.ганків під.ж.б.</t>
  </si>
  <si>
    <t xml:space="preserve">ФОП Топор О.В.         </t>
  </si>
  <si>
    <t>пр. Богоявлен.,330 м.Мик.</t>
  </si>
  <si>
    <t>пот.рем.мер.електроп.гурт.</t>
  </si>
  <si>
    <t xml:space="preserve">ДП "ЕНЕМА -МОНТАЖ"      </t>
  </si>
  <si>
    <t>Погранична, 244-Бм.Мик.</t>
  </si>
  <si>
    <t xml:space="preserve">ДП "ЕНЕМА -МОНТАЖ"       </t>
  </si>
  <si>
    <t>пр. Богоявлен.,309 м.Мик.</t>
  </si>
  <si>
    <t xml:space="preserve">ДП "ЕНЕМА -МОНТАЖ"        </t>
  </si>
  <si>
    <t>в.М. Василевс.,59 м.Мик.</t>
  </si>
  <si>
    <t>в.Лазур,42А м.Мик.</t>
  </si>
  <si>
    <t>пот.рем.вн.буд.с.хол.вод.,водов.в ж.б.</t>
  </si>
  <si>
    <t xml:space="preserve">ЖКП ММР Бриз                </t>
  </si>
  <si>
    <t>вул.Лазурна,28-Б(3п.) м.Мик.</t>
  </si>
  <si>
    <t>пот.рем.м'як.покр. ж/б</t>
  </si>
  <si>
    <t>в.Лазурна,28(1-2 під) м.Мик.</t>
  </si>
  <si>
    <t>вул.Лазурна, 2Б м.Мик.</t>
  </si>
  <si>
    <t>пот.рем.мер.електроп.в ж.б.</t>
  </si>
  <si>
    <t>вул.Лазурна,6 м.Мик.</t>
  </si>
  <si>
    <t>в.Лазурна,6-А м.Мик.</t>
  </si>
  <si>
    <t>вул.Лазурна,4-Б м.Мик.</t>
  </si>
  <si>
    <t>пот.рем.мер.електропост.ж/б</t>
  </si>
  <si>
    <t>вул.Лазурна,4-А м.Мик.</t>
  </si>
  <si>
    <t>вул.Лазурна, 6-Б м.Мик.</t>
  </si>
  <si>
    <t>вул.Лазурна, 4-В м.Мик.</t>
  </si>
  <si>
    <t>вул.Лазурна, 6-В м.Мик.</t>
  </si>
  <si>
    <t>в.6Слобід.,48 м.Мик.</t>
  </si>
  <si>
    <t>пот.рем.сх.кл.із зам.вік.у ж/б</t>
  </si>
  <si>
    <t xml:space="preserve">КНВП Тріботехніка   </t>
  </si>
  <si>
    <t>вул.Колодязна,5-А (п.3) м.Мик.</t>
  </si>
  <si>
    <t xml:space="preserve">КП"МИКОЛАЇВЛIФТ"    </t>
  </si>
  <si>
    <t>вул. Київська,6 (п.2) м.Мик.</t>
  </si>
  <si>
    <t>просп. Центральний,16 (п.4) м.Мик.</t>
  </si>
  <si>
    <t>вул.6Слобідська, 7-А (п.1) м.Мик.</t>
  </si>
  <si>
    <t>вул.Погранична, 69 м.Мик.</t>
  </si>
  <si>
    <t>вул.Курортна, 17 м.Мик.</t>
  </si>
  <si>
    <t>вул.Озерна, 19-А (п.3) м.Мик.</t>
  </si>
  <si>
    <t>вул.Озерна, 3 (п.2) м.Мик.</t>
  </si>
  <si>
    <t>вул.Лазурна,30-а (п.3) м.Мик.</t>
  </si>
  <si>
    <t>пот.рем.ліфта в ж.б.,</t>
  </si>
  <si>
    <t>вул.Лазурна, 26-А (п.2) м.Мик.</t>
  </si>
  <si>
    <t>вул.Колодязна, 35 (п.1) м.Мик.</t>
  </si>
  <si>
    <t>вул.Курортна, 5 (п.2) м.Мик.</t>
  </si>
  <si>
    <t>вул.Озерна, 11-В м.Мик.</t>
  </si>
  <si>
    <t>вул.Озерна,11-Б (п.3) м.Мик.</t>
  </si>
  <si>
    <t>вул.Крилова,38-Б (п.1) м.Мик.</t>
  </si>
  <si>
    <t>вул.Крилова,38/1(п.3) м.Мик.</t>
  </si>
  <si>
    <t>вул.Курортна,5(п.1) м.Мик.</t>
  </si>
  <si>
    <t>вул. Крилова,48 (п.4) м.Мик.</t>
  </si>
  <si>
    <t>вул.Озерна, 2 (п.2) м.Мик.</t>
  </si>
  <si>
    <t>вул.Крилова,48 (п.2) м.Мик.</t>
  </si>
  <si>
    <t>вул.Лазурна,4Б (п.1)  м.Мик.</t>
  </si>
  <si>
    <t>пр.Центральний,177А(вант.) м.Мик.</t>
  </si>
  <si>
    <t>вул.6Слобідська,11(п.5) м.Мик.</t>
  </si>
  <si>
    <t>вул.Озерна,11(п.2) м.Мик.</t>
  </si>
  <si>
    <t>пр.Богоявленський,325/1 (п.2) м.Мик.</t>
  </si>
  <si>
    <t>пр.Корабелів,20/3 (п.2) м.Мик.</t>
  </si>
  <si>
    <t>пр. Центральний,139 (п.2) м.Мик.</t>
  </si>
  <si>
    <t>вул.Озерна,13-А (п.3) м.Мик.</t>
  </si>
  <si>
    <t>вул. 6 Слобідська, 1 (п.1) м.Мик.</t>
  </si>
  <si>
    <t>вул. Крилова,48 (п.1) м.Мик.</t>
  </si>
  <si>
    <t>вул.Садова,16 (п.2) м.Мик.</t>
  </si>
  <si>
    <t>пр.Корабелів,16А(п.2) м.Мик.</t>
  </si>
  <si>
    <t>пр.Центральний,141-А (п.2) м.Мик.</t>
  </si>
  <si>
    <t>пр.Центральний,141А(п.1) м.Мик.</t>
  </si>
  <si>
    <t>вул.Олега Ольжича,5-Б (п.1) м.Мик.</t>
  </si>
  <si>
    <t>пр.Центральний,152 (1п.) м.Мик.</t>
  </si>
  <si>
    <t>вул.Садова,42А м.Мик.</t>
  </si>
  <si>
    <t>пот.рем.сист.опален.ж.б.</t>
  </si>
  <si>
    <t xml:space="preserve">ПП "Агро Рост Буд"        </t>
  </si>
  <si>
    <t>пр.Центральний,185А м.Мик.</t>
  </si>
  <si>
    <t>пот.рем.покр. ж.б.</t>
  </si>
  <si>
    <t xml:space="preserve">ПП "Агро Рост Буд"  </t>
  </si>
  <si>
    <t>в.6Слобідська,11 м.Мик.</t>
  </si>
  <si>
    <t>пот.рем.канал.та хол.водопост. в ж/б</t>
  </si>
  <si>
    <t xml:space="preserve">ПП "Будремком"   </t>
  </si>
  <si>
    <t>в.6Слобід.,11м.Мик.</t>
  </si>
  <si>
    <t>пот.рем.кан.та хол.вод.в ж/б</t>
  </si>
  <si>
    <t>в.Херсонське шосе, 1-Б м.Мик.</t>
  </si>
  <si>
    <t>пот.рем.холод.водопост.ж/б</t>
  </si>
  <si>
    <t>вул.Шосейна,60 м.Мик.</t>
  </si>
  <si>
    <t>пот.рем.фасаду ж.б. ОСББ"Прометей"</t>
  </si>
  <si>
    <t xml:space="preserve">СП"Альтус-Про"            </t>
  </si>
  <si>
    <t>в.Ар.Стар.,4Ж м.Мик.</t>
  </si>
  <si>
    <t>пот.рем.вимощ.ж.б.ОСББ"Нікастар 4Ж"</t>
  </si>
  <si>
    <t>вул.Будівельників,14 м.Мик.</t>
  </si>
  <si>
    <t>в.Ген.Свиридова,7 м.Мик.</t>
  </si>
  <si>
    <t>пот.рем.мер.оп.ж.б.ОСББ"Свиридова 7"</t>
  </si>
  <si>
    <t xml:space="preserve">ТОВ "ЄВРО-КЛІН"     </t>
  </si>
  <si>
    <t>вул.Арх.Старова,6-Б,2під. м.Мик.</t>
  </si>
  <si>
    <t>пот.рем.мер.пандусу ж.б.</t>
  </si>
  <si>
    <t xml:space="preserve">ТОВ "Євроарх"        </t>
  </si>
  <si>
    <t>вул.Океанівська,32а,1під. м.Мик.</t>
  </si>
  <si>
    <t xml:space="preserve">ТОВ "Євроарх"         </t>
  </si>
  <si>
    <t>пр.Гер.України,99,1під. м.Мик.</t>
  </si>
  <si>
    <t>пот.рем.пандусу в ж.б.</t>
  </si>
  <si>
    <t>пр.Центральний,74 м.Мик.</t>
  </si>
  <si>
    <t>пот.рем.мер.водопост.та водовід.ж.б.</t>
  </si>
  <si>
    <t>вул. Колодязна,3 м.Мик.</t>
  </si>
  <si>
    <t>вул.Курортна,3-б (6-7під.) м.Мик.</t>
  </si>
  <si>
    <t>пот.рем.мякої покр.ж.б.</t>
  </si>
  <si>
    <t xml:space="preserve">ТОВ "АВТОБІОЛЮКС"       </t>
  </si>
  <si>
    <t>вул.Шосейна,46 м.Мик.</t>
  </si>
  <si>
    <t>пот.рем.під.із зам.вх.дв.в ж.б.</t>
  </si>
  <si>
    <t xml:space="preserve">ТОВ "Адрем-ком"     </t>
  </si>
  <si>
    <t>вул.Погранична,232 м.Мик.</t>
  </si>
  <si>
    <t>пот.рем.покр. ж/б</t>
  </si>
  <si>
    <t xml:space="preserve">ТОВ "БІЛДПРОЕКТ"     </t>
  </si>
  <si>
    <t>в.Курор.,9 м.Мик.</t>
  </si>
  <si>
    <t>пот.рем.вн.буд. елек.мер.гуртож.</t>
  </si>
  <si>
    <t xml:space="preserve">ТОВ "Вектор-Л"            </t>
  </si>
  <si>
    <t>в.Курортна,11м.Мик.</t>
  </si>
  <si>
    <t>пот.рем.вн.буд.елек.мереж гурт.</t>
  </si>
  <si>
    <t xml:space="preserve">ТОВ "Вектор-Л"   </t>
  </si>
  <si>
    <t>в.Курортна,13 м.Мик.</t>
  </si>
  <si>
    <t>пот.рем.вн.буд. елек.мер.гурт.</t>
  </si>
  <si>
    <t>в.Курорт.,13а м.Мик.</t>
  </si>
  <si>
    <t>пот.рем.вн.буд. елек.мер.гурт</t>
  </si>
  <si>
    <t>вул.Молодогвардійська,30 м.Мик.</t>
  </si>
  <si>
    <t>ТОВ "Континенталь-Строй" </t>
  </si>
  <si>
    <t>вул. Театральна, 47-А м.Мик.</t>
  </si>
  <si>
    <t>пот.рем.мер.електропост.в ж.б.</t>
  </si>
  <si>
    <t>вул. Миколаївська,17-А м.Мик.</t>
  </si>
  <si>
    <t xml:space="preserve">ТОВ "СмартНикстрой"     </t>
  </si>
  <si>
    <t>пров.Очаківський,30 м.Мик.</t>
  </si>
  <si>
    <t>пот.рем.даху ж.б.</t>
  </si>
  <si>
    <t>вул.Театральна,45 м.Мик.</t>
  </si>
  <si>
    <t>пот.рем.мер.електропост.в ж/б</t>
  </si>
  <si>
    <t>вул.Казарського,1/2 м.Мик.</t>
  </si>
  <si>
    <t>пот.рем.мал.арх.фор.на приб.тер.ж.б.</t>
  </si>
  <si>
    <t xml:space="preserve">ТОВ "ТОП БАЗИС"       </t>
  </si>
  <si>
    <t>вул.Казарського,1-Б м.Мик.</t>
  </si>
  <si>
    <t xml:space="preserve"> вул.Казарського,1/6 м.Мик.</t>
  </si>
  <si>
    <t xml:space="preserve">ТОВ "ТОП БАЗИС"            </t>
  </si>
  <si>
    <t>вул.Казарського,1/3 м.Мик.</t>
  </si>
  <si>
    <t>вул. Колодязна,5-Б м.Мик.</t>
  </si>
  <si>
    <t>пот.рем.покр. в ж/б</t>
  </si>
  <si>
    <t xml:space="preserve">ТОВ "Укр.-буд.-комп."         
</t>
  </si>
  <si>
    <t>вул. Колодязна,5-А м.Мик.</t>
  </si>
  <si>
    <t xml:space="preserve">ТОВ "Укр.-буд.-комп."  </t>
  </si>
  <si>
    <t>вул.Колодязна,3-А м.Мик.</t>
  </si>
  <si>
    <t>вул.Колодязна, 20 м.Мик.</t>
  </si>
  <si>
    <t>вул.Потьомкінська,153 м.Мик.</t>
  </si>
  <si>
    <t>просп. Миру, 58 (п.1) м.Мик.</t>
  </si>
  <si>
    <t>пот.рем.ліф.в ж.б.</t>
  </si>
  <si>
    <t xml:space="preserve">ТОВ"ЦЕНТРЛІФТ"           </t>
  </si>
  <si>
    <t>вул.Театральна,51(п.6) м.Мик.</t>
  </si>
  <si>
    <t xml:space="preserve">ТОВ"ЦЕНТРЛІФТ"  </t>
  </si>
  <si>
    <t>вул.Космонавтів, 126/1 (п.1) м.Мик.</t>
  </si>
  <si>
    <t>вул.Космонавтів,138-Б(ліфт Б) м.Мик.</t>
  </si>
  <si>
    <t>вул.Квітнева,52 (п.2) м.Мик.</t>
  </si>
  <si>
    <t>пр.Миру,54(п.3) м.Мик.</t>
  </si>
  <si>
    <t>вул.Рюміна,15 м.Мик.</t>
  </si>
  <si>
    <t>пот.рем.сх.кл.із зам.вік.у ж/б.</t>
  </si>
  <si>
    <t xml:space="preserve">ФОП Євдошенко В. П.    </t>
  </si>
  <si>
    <t>вул.8Поперечна,9 м.Мик.</t>
  </si>
  <si>
    <t>пр.Центральний,26А м.Мик.</t>
  </si>
  <si>
    <t xml:space="preserve">ФОП Євдошенко В. П.        </t>
  </si>
  <si>
    <t>пр.Центральний,28 м.Мик.</t>
  </si>
  <si>
    <t xml:space="preserve">ФОП Євдошенко В. П.      </t>
  </si>
  <si>
    <t>пр.Центральний,32 м.Мик.</t>
  </si>
  <si>
    <t>вул.Рюміна,19 м.Мик.</t>
  </si>
  <si>
    <t>вул.8 Березня,105А м.Мик.</t>
  </si>
  <si>
    <t xml:space="preserve">ФОП Євдошенко В. П.     </t>
  </si>
  <si>
    <t>вул.8 Березня,105 м.Мик.</t>
  </si>
  <si>
    <t>вул.8 Березня,103 м.Мик.</t>
  </si>
  <si>
    <t>пр. Центральний,147м.Мик.</t>
  </si>
  <si>
    <t>пот.рем.мер.водоп.та водов.в ж/б</t>
  </si>
  <si>
    <t xml:space="preserve">ФОП Агафонова Т.О.         </t>
  </si>
  <si>
    <t>вул.Вінграновського, 56 м.Мик.</t>
  </si>
  <si>
    <t>пот.рем.сист. водовідв. ж/б</t>
  </si>
  <si>
    <t xml:space="preserve">ФОП Жорова М. А.          </t>
  </si>
  <si>
    <t>вул.Космонавтів,104 м.Мик.</t>
  </si>
  <si>
    <t>пот.рем.сист.водопостач.ж/б.</t>
  </si>
  <si>
    <t xml:space="preserve">ФОП Жорова М. А.              
</t>
  </si>
  <si>
    <t>вул.6 Слобідська,5 м.Мик.</t>
  </si>
  <si>
    <t>пот.рем.сис.водоп.та водовідв. в ж.б.</t>
  </si>
  <si>
    <t xml:space="preserve">ФОП Жуковский В.Є.      </t>
  </si>
  <si>
    <t>вул.Херсонське шосе,46 м.Мик.</t>
  </si>
  <si>
    <t>пр.Миру,56 м.Мик.</t>
  </si>
  <si>
    <t>пот.рем.козирку 4-го під'їзду ж.б.</t>
  </si>
  <si>
    <t>в.Космонавтів,51 м.Мик.</t>
  </si>
  <si>
    <t>пот.рем.сх.кл.із зам.вік.1під.у ж.б.</t>
  </si>
  <si>
    <t>вул.6 Слобідська,7 м.Мик.</t>
  </si>
  <si>
    <t>пот.рем.сис.водоп.та водовідв.в ж.б.</t>
  </si>
  <si>
    <t>пр.Центральний,151 м.Мик.</t>
  </si>
  <si>
    <t>пот.рем.козир.ж.б.</t>
  </si>
  <si>
    <t>пр.Центральний,153 м.Мик.</t>
  </si>
  <si>
    <t>пр.Центральний,149 м.Мик.</t>
  </si>
  <si>
    <t>вул.Космонавтів,51 м.Мик.</t>
  </si>
  <si>
    <t>в.Леванев.,25/1 м.Мик.</t>
  </si>
  <si>
    <t>пот.рем.сис.водоп.та кан.ж.б.ОСББ"Леванев.25/1"</t>
  </si>
  <si>
    <t xml:space="preserve">ФОП Кописов О.К.             </t>
  </si>
  <si>
    <t>Херсонське шосе, 38 м.Мик.</t>
  </si>
  <si>
    <t>пот.рем.сист.опалення в ж.б.</t>
  </si>
  <si>
    <t xml:space="preserve">ФОП Медянцев В.В.             </t>
  </si>
  <si>
    <t>вул. Доктора Самойловича, 27 м.Мик.</t>
  </si>
  <si>
    <t>пот.рем.внутр.електромереж гуртож.</t>
  </si>
  <si>
    <t xml:space="preserve">ФОП Пашкевич В. М.            </t>
  </si>
  <si>
    <t>вул.Ходирєва,16 м.Мик.</t>
  </si>
  <si>
    <t>вул.Свиридова, 7/1 м.Мик.</t>
  </si>
  <si>
    <t>пот.рем.прибудинк.тер. в ж/б</t>
  </si>
  <si>
    <t xml:space="preserve">ФОП Радзивіл І. А.            
</t>
  </si>
  <si>
    <t>вул.Погранична,244-А м.Мик.</t>
  </si>
  <si>
    <t>пот.рем.ж.б.</t>
  </si>
  <si>
    <t xml:space="preserve">ФОП Седнєва І.В.            </t>
  </si>
  <si>
    <t>вул.3 Слобідська,51 м.Мик.</t>
  </si>
  <si>
    <t xml:space="preserve">ФОП Топор О.В.               </t>
  </si>
  <si>
    <t>вул.Чкалова,120 м.Мик.</t>
  </si>
  <si>
    <t xml:space="preserve">ФОП Топор О.В.           </t>
  </si>
  <si>
    <t>пр.Богоявл.,330 м.Мик.</t>
  </si>
  <si>
    <t>пот.рем.мер.ел.пост.гурт.</t>
  </si>
  <si>
    <t xml:space="preserve">ДП "ЕНЕМА -МОНТАЖ"            
</t>
  </si>
  <si>
    <t>пр.Богоявл.,309 м.Мик.</t>
  </si>
  <si>
    <t xml:space="preserve"> пот.рем.мер.ел.пост.гурт.</t>
  </si>
  <si>
    <t>в.М.Василевського,59 м.Мик.</t>
  </si>
  <si>
    <t>пот.рем.мер.ел.пос.гур.</t>
  </si>
  <si>
    <t>в.Погранична,244-Б м.Мик.</t>
  </si>
  <si>
    <t>пот.рем.мер.ел.пос. гурт.</t>
  </si>
  <si>
    <t>№25 по вул.Д.Самойл. в  м.Мик.</t>
  </si>
  <si>
    <t>пот.рем.вимощ.біля ж.б.</t>
  </si>
  <si>
    <t xml:space="preserve">ДП"Лидер"                     
</t>
  </si>
  <si>
    <t>в.Озерна9б м.Мик.</t>
  </si>
  <si>
    <t>пот.рем.мер.електроп.ж.б.</t>
  </si>
  <si>
    <t xml:space="preserve">ЖКП ММР Бриз                  
</t>
  </si>
  <si>
    <t>в.Крилова 8 м.Мик.</t>
  </si>
  <si>
    <t>в.Карпенка 57 м.Мик.</t>
  </si>
  <si>
    <t>пот.рем.мер.опалення ж.б.</t>
  </si>
  <si>
    <t>в.Крилова 12/1 м.Мик.</t>
  </si>
  <si>
    <t>по вул.Крилова,12/4 в м.Мик.</t>
  </si>
  <si>
    <t>вул.Лазурна,18 м.Мик.</t>
  </si>
  <si>
    <t>пот.рем.мер.електропос. ж/б</t>
  </si>
  <si>
    <t>вул.Лазурна,10-А м.Мик.</t>
  </si>
  <si>
    <t>вул.Лазурна, 14м.Мик.</t>
  </si>
  <si>
    <t>пот.рем.мер.електроп.ж/б</t>
  </si>
  <si>
    <t>вул.Лазурна, 4-Гм.Мик.</t>
  </si>
  <si>
    <t>вул.Озерна,1а м.Мик.</t>
  </si>
  <si>
    <t>вул.Озерна,3 м.Мик.</t>
  </si>
  <si>
    <t>вул.Крилова,8/1 в м.Мик.</t>
  </si>
  <si>
    <t xml:space="preserve">пот.рем.ж.б.по </t>
  </si>
  <si>
    <t>вул.Крилова,4 в м.Мик.</t>
  </si>
  <si>
    <t xml:space="preserve"> пот.рем.ж.б.по</t>
  </si>
  <si>
    <t>вул.Крилова,12/2 в м.Мик.</t>
  </si>
  <si>
    <t>пот.рем.ж.б.по</t>
  </si>
  <si>
    <t>вул.Озерна,9 А в м.Мик.</t>
  </si>
  <si>
    <t>пот.рем.мер.електропостач.ж.б.по</t>
  </si>
  <si>
    <t>вул.Озерна,27 м.Мик.</t>
  </si>
  <si>
    <t>пот.рем.мер.ел.пос. ж/б</t>
  </si>
  <si>
    <t>вул.Озерна 1 м.Мик.</t>
  </si>
  <si>
    <t>пот.рем.мер.електропост. ж/б</t>
  </si>
  <si>
    <t>вул.Лазурна 30 м.Мик.</t>
  </si>
  <si>
    <t>пот.рем.мер.водоп.та водов.ж/б</t>
  </si>
  <si>
    <t>вул.Лазурна 30А м.Мик.</t>
  </si>
  <si>
    <t>вул.Озерна 11 Б м.Мик.</t>
  </si>
  <si>
    <t>вул.Нікольська 8 корп.5 м.Мик.</t>
  </si>
  <si>
    <t>пот.рем.підв.перекр.ж/б</t>
  </si>
  <si>
    <t>вул.Озерна 11В м.Мик.</t>
  </si>
  <si>
    <t>вул.Озерна 15 м.Мик.</t>
  </si>
  <si>
    <t>вул.Озерна 13 Б м.Мик.</t>
  </si>
  <si>
    <t xml:space="preserve">пот.рем.мер.електропост.ж/б </t>
  </si>
  <si>
    <t>по вул.Озерна,17 А в м.Мик</t>
  </si>
  <si>
    <t>пот.рем.мер.електропост.ж.б.</t>
  </si>
  <si>
    <t>вул.Озерна,13 м.Мик.</t>
  </si>
  <si>
    <t xml:space="preserve">пот.рем.мер.електропост. ж/б </t>
  </si>
  <si>
    <t>вул.Озерна,11-А м.Мик</t>
  </si>
  <si>
    <t>вул.Озерна,15-В м.Мик</t>
  </si>
  <si>
    <t>по в.Озерна,13 А в м.Мик</t>
  </si>
  <si>
    <t>по в.Озерна,15А в м.Мик</t>
  </si>
  <si>
    <t>по в.Лазурна,10В в м.Мик</t>
  </si>
  <si>
    <t>в.Озерна,17 м.Мик.</t>
  </si>
  <si>
    <t>пот.рем.мер.ел.пос.ж/б,</t>
  </si>
  <si>
    <t>в.Озерна,21 м.Мик.</t>
  </si>
  <si>
    <t>пот.рем.мер.ел.пос.ж/б</t>
  </si>
  <si>
    <t>в.Лазурна,4 м.Мик.</t>
  </si>
  <si>
    <t>в.Озерна,15Б м.Мик.</t>
  </si>
  <si>
    <t>в.Озерна,29 в м.Мик</t>
  </si>
  <si>
    <t>в.Озерна,31 в м.Мик</t>
  </si>
  <si>
    <t>в.Озерна,35 в м.Мик</t>
  </si>
  <si>
    <t>в.Озерна,37 в м.Мик</t>
  </si>
  <si>
    <t>по в.Озерна,25 в м.Мик</t>
  </si>
  <si>
    <t>по в.Озерна,11 в м.Мик</t>
  </si>
  <si>
    <t>в.Озерна,19А м.Мик.</t>
  </si>
  <si>
    <t>в.Озерна,19Б м.Мик.</t>
  </si>
  <si>
    <t>в.Озерна,2 м.Мик.</t>
  </si>
  <si>
    <t>в.Озерна,4 м.Мик.</t>
  </si>
  <si>
    <t>в.Озерна,6 м.Мик.</t>
  </si>
  <si>
    <t>в.Озерна,8 м.Мик.</t>
  </si>
  <si>
    <t>в.А.Олійника,3А м.Мик.</t>
  </si>
  <si>
    <t>пот.рем.сх.кл.із зам.вік.ж.б.,</t>
  </si>
  <si>
    <t xml:space="preserve">КНВП Тріботехніка             
</t>
  </si>
  <si>
    <t>по в.Янтар.в.б.67 до б.72 по в.Торг.у Кор.р-ні</t>
  </si>
  <si>
    <t>пот.рем.приб.мер.вул.осв.</t>
  </si>
  <si>
    <t xml:space="preserve">КП ГДМБ                       
</t>
  </si>
  <si>
    <t>вул.Айвазовського,5А(п.3)  м.Мик.</t>
  </si>
  <si>
    <t xml:space="preserve">КП"МИКОЛАЇВЛIФТ"  </t>
  </si>
  <si>
    <t>в.Олега Ольжича,1А(п.1)  м.Мик.</t>
  </si>
  <si>
    <t>пр.Корабелів,12(п.8)  м.Мик.</t>
  </si>
  <si>
    <t>в.Океанівська,40А(п.4)  м.Мик.</t>
  </si>
  <si>
    <t>в.Океанівська,52(п.3)  м.Мик.</t>
  </si>
  <si>
    <t>в.Айвазовського,13(п.1)  м.Мик.</t>
  </si>
  <si>
    <t>пр.Богоявленський,25-А м.Мик.</t>
  </si>
  <si>
    <t>пр.Богоявленський,27-А м.Мик.</t>
  </si>
  <si>
    <t>пр.Корабелів,12-В(п.4) м.Мик.</t>
  </si>
  <si>
    <t>вул.Глінки,7(п.1) м.Мик.</t>
  </si>
  <si>
    <t>пр.Корабелів,12-В м.Мик.</t>
  </si>
  <si>
    <t>пр.Корабелів,12-В(п.2) м.Мик.</t>
  </si>
  <si>
    <t>в.Декабристів,25(п.2,п.3) м.Мик.</t>
  </si>
  <si>
    <t>вул.Попеля,170(п.1) м.Мик.</t>
  </si>
  <si>
    <t>вул.Попеля,170(п.2) м.Мик.</t>
  </si>
  <si>
    <t>в.ОлегаОльжича,1-Б(п.2) м.Мик.</t>
  </si>
  <si>
    <t>пр.Центральний,21(п.3) м.Мик.</t>
  </si>
  <si>
    <t>пр.Корабелів,18А(п.1) м.Мик.</t>
  </si>
  <si>
    <t>пр.Богоявл.,327/2(п.1) м.Мик.</t>
  </si>
  <si>
    <t>пр.Богоявл.,327/2(п.2) м.Мик.</t>
  </si>
  <si>
    <t>по вул.Вінграновського,56(п.4) в м.Мик.</t>
  </si>
  <si>
    <t>по пр.Центр.,155 м.Мик.</t>
  </si>
  <si>
    <t>пот.рем.сх.кл.із зам.вік. ж/б</t>
  </si>
  <si>
    <t xml:space="preserve">Малимон                       
</t>
  </si>
  <si>
    <t>по пр.Центр.,153м.Мик.</t>
  </si>
  <si>
    <t>по вул.Гастелло,13 м.Мик.</t>
  </si>
  <si>
    <t>по пр.Центр.,151 в м.Мик.</t>
  </si>
  <si>
    <t>пров.Парусний1(1п.) м.Мик.</t>
  </si>
  <si>
    <t>вул.Арх.Старова 6Б м.Мик.</t>
  </si>
  <si>
    <t xml:space="preserve">пот.рем.сх.кл.із зам.вік.у ж/б </t>
  </si>
  <si>
    <t>пров.Малко-Тирнів.75 м.Мик.</t>
  </si>
  <si>
    <t>вул.Одеське шосе 84 м.Мик.</t>
  </si>
  <si>
    <t>пр.Центральний 149 м.Мик.</t>
  </si>
  <si>
    <t>вул.Космонавтів 51 м.Мик.</t>
  </si>
  <si>
    <t>вул. Арх.Старова,6 м.Мик.</t>
  </si>
  <si>
    <t>пот.рем.сход.кліт.із зам.вікон в ж/б</t>
  </si>
  <si>
    <t>вул.Китобоїв,2 м.Мик.</t>
  </si>
  <si>
    <t>пот.рем.покр.ж/б</t>
  </si>
  <si>
    <t>вул.Московська,33 в м.Мик.</t>
  </si>
  <si>
    <t>пот.рем.спор.цив.зах.в ж.б.</t>
  </si>
  <si>
    <t xml:space="preserve">ПП "Агро Рост Буд"            
</t>
  </si>
  <si>
    <t>по пр.Центр.,185 А у м.Мик.</t>
  </si>
  <si>
    <t>вул.8Березня, 69 м.Мик.</t>
  </si>
  <si>
    <t>пот.рем.сист.канал.та опал. ж/б</t>
  </si>
  <si>
    <t xml:space="preserve">ПП "Будремком"                
</t>
  </si>
  <si>
    <t>по вул.Миколаївська,22 в м.Мик.</t>
  </si>
  <si>
    <t>пот.рем.каналіз. ж/б.</t>
  </si>
  <si>
    <t>вул. 6Слобідська,51 м.Мик.</t>
  </si>
  <si>
    <t>пот.рем.канал. ж/б</t>
  </si>
  <si>
    <t>вул.Арх.Старова,4-Д м.Мик.</t>
  </si>
  <si>
    <t>пот.рем.каналіз.ж/б</t>
  </si>
  <si>
    <t>пр.Миру,21-А м.Мик.</t>
  </si>
  <si>
    <t>вул.Дунаєва,39 м.Мик.</t>
  </si>
  <si>
    <t>в. Миколаїв.,32 в м.Мик.</t>
  </si>
  <si>
    <t>пот.рем.холод.водоп.та вимощ. ж/б</t>
  </si>
  <si>
    <t>вул. Арх.Старова, 6-А м.Мик.</t>
  </si>
  <si>
    <t>пот.рем.міжпан.стиків ж/б.</t>
  </si>
  <si>
    <t xml:space="preserve">СП"Альтус-Про"                
</t>
  </si>
  <si>
    <t>пр.Гер.України,97 м.Мик.</t>
  </si>
  <si>
    <t>пот.рем.сх.кліт.із зам.вікон у ж/б</t>
  </si>
  <si>
    <t xml:space="preserve">ТОВ ".Кассіопея."             
</t>
  </si>
  <si>
    <t>по вул.Молодогвардійська,53а м.Мик.</t>
  </si>
  <si>
    <t>пот.рем.покрівлі ж/б</t>
  </si>
  <si>
    <t xml:space="preserve">ТОВ "Євроарх"                 
</t>
  </si>
  <si>
    <t>вул.Крилова,44  м.Мик.</t>
  </si>
  <si>
    <t>пот.рем.сх.кл.з зам.вік. у ж.б.</t>
  </si>
  <si>
    <t>вул.Г.Петрової,16 м.Мик.</t>
  </si>
  <si>
    <t>пот.рем.під. із зам.вх.дв. у ж.б.</t>
  </si>
  <si>
    <t>пр.Центральний 22Б м.Мик.</t>
  </si>
  <si>
    <t>пр.Центральний, 22 м.Мик.</t>
  </si>
  <si>
    <t>по пр.Центральний 22 А м.Мик.</t>
  </si>
  <si>
    <t>пот.рем.сх.кл.із зам.вік.ж.б.</t>
  </si>
  <si>
    <t>по пр.Центральний,22В м.Мик.</t>
  </si>
  <si>
    <t>по пр.Центральний,24 м.Мик.</t>
  </si>
  <si>
    <t xml:space="preserve">ТОВ "Адрем-ком"               
</t>
  </si>
  <si>
    <t>вул.Шосейна,4 м.Мик.</t>
  </si>
  <si>
    <t>пот.рем. ж/б,</t>
  </si>
  <si>
    <t xml:space="preserve">ТОВ "Альянс Промстрой"        
</t>
  </si>
  <si>
    <t>вул.Шосейна,4  в м.Мик.</t>
  </si>
  <si>
    <t>пр.Корабелів,12 в м.Мик.</t>
  </si>
  <si>
    <t xml:space="preserve">пот.рем.козирків під.ж/б </t>
  </si>
  <si>
    <t xml:space="preserve">ТОВ "БУДЕКСП"                 
</t>
  </si>
  <si>
    <t>по вул.Курортна,15 м.Мик.</t>
  </si>
  <si>
    <t xml:space="preserve">ТОВ "Вектор-Л"  </t>
  </si>
  <si>
    <t>в.Курорт.,15 м.Мик.</t>
  </si>
  <si>
    <t>пот.рем.вн.буд.елек.мер.гурт.</t>
  </si>
  <si>
    <t>в.Кур.,13в м.Мик.</t>
  </si>
  <si>
    <t>в.Кур.,9 м.Мик.</t>
  </si>
  <si>
    <t>в.Кур.,13а м.Мик.</t>
  </si>
  <si>
    <t>в.Кур.,11м.Мик.</t>
  </si>
  <si>
    <t xml:space="preserve">ТОВ "Вектор-Л"                
</t>
  </si>
  <si>
    <t>пр.Богоявленський,35 м.Мик.</t>
  </si>
  <si>
    <t xml:space="preserve">ТОВ "Континенталь-Строй"      
</t>
  </si>
  <si>
    <t>вул.Лягіна,26 в м.Мик.</t>
  </si>
  <si>
    <t>пот.рем.обл.тепл.ввода в ж/б</t>
  </si>
  <si>
    <t xml:space="preserve">ТОВ "НІК-ИНСЕРВІС"            </t>
  </si>
  <si>
    <t>в.Космонавтів,132Б м.Мик.</t>
  </si>
  <si>
    <t>пот.рем.вн.буд.елек.мер у гурт.</t>
  </si>
  <si>
    <t xml:space="preserve">ТОВ "Светолюкс-Електромонтаж" 
</t>
  </si>
  <si>
    <t>в.Космонавтів,118 м.Мик.</t>
  </si>
  <si>
    <t>в.Космонавтів,120 м.Мик.</t>
  </si>
  <si>
    <t xml:space="preserve">ТОВ "СмартНикстрой"           
</t>
  </si>
  <si>
    <t>пров.Чорноморський,14 м.Мик.</t>
  </si>
  <si>
    <t>пот.рем.даху ж/б</t>
  </si>
  <si>
    <t>в.Казарського,5 м.Мик.</t>
  </si>
  <si>
    <t>пот.рем.сх.кліт.із зам.вік.в ж/б,</t>
  </si>
  <si>
    <t xml:space="preserve">ТОВ "Стеклосоюз"              
</t>
  </si>
  <si>
    <t>в.Одеське шосе, 49 м.Мик.</t>
  </si>
  <si>
    <t>пот.рем.сход кліт.із зам.вікон в ж/б</t>
  </si>
  <si>
    <t>в.Одеське шосе,51 м.Мик.</t>
  </si>
  <si>
    <t>пот.рем.сход кліт. із зам. вік.в ж/б</t>
  </si>
  <si>
    <t>в.Одеське шосе,53 м.Мик.</t>
  </si>
  <si>
    <t>пот.рем.сх.кл.із зам.вік.в ж/б</t>
  </si>
  <si>
    <t>в.Казарс.,5-А м.Мик.</t>
  </si>
  <si>
    <t>в.Ламберт.,51  м.Мик.</t>
  </si>
  <si>
    <t>пот.рем.сх.кл.із зам.вік.та дв.блок.в ж/б</t>
  </si>
  <si>
    <t>в.Ламберт.,49  м.Мик.</t>
  </si>
  <si>
    <t>пот.рем.сх.кл.із зам.вік.та дв.бл.в ж/б</t>
  </si>
  <si>
    <t>в.Ламберт.,51А  м.Мик.</t>
  </si>
  <si>
    <t>в.Одеське шосе,53-А м.Мик.</t>
  </si>
  <si>
    <t xml:space="preserve">ТОВ "Стеклосоюз"             </t>
  </si>
  <si>
    <t>в.Казарського,1-Г м.Мик.</t>
  </si>
  <si>
    <t>пот.рем.мал.арх.форм на прибуд.тер.ж.б.</t>
  </si>
  <si>
    <t xml:space="preserve">ТОВ "ТОП БАЗИС"               
</t>
  </si>
  <si>
    <t>вул.Колодязна,5-А м.Мик.</t>
  </si>
  <si>
    <t>по пр.Центр.,183А у м.Мик.</t>
  </si>
  <si>
    <t>пот.рем.ганків під. ж.б.</t>
  </si>
  <si>
    <t xml:space="preserve">ТОВ ЖЕК" Забота"              
</t>
  </si>
  <si>
    <t>вул.Чкалова,116 м.Мик.</t>
  </si>
  <si>
    <t>пот.рем.ганків під'їздів ж/б</t>
  </si>
  <si>
    <t xml:space="preserve">ТОВ ЖЕК" Забота"   </t>
  </si>
  <si>
    <t>вул.Лягіна,26 у м.Мик</t>
  </si>
  <si>
    <t>пот.рем.сист.теплопостач.ж.б.</t>
  </si>
  <si>
    <t>в.Нікольська,80 м.Мик.</t>
  </si>
  <si>
    <t>пот.рем.сис.холод.водоп.та сис.водов.ж/б</t>
  </si>
  <si>
    <t xml:space="preserve">ТОВ Центральний 1             
</t>
  </si>
  <si>
    <t>вул.Заводська, 2-А м.Мик.</t>
  </si>
  <si>
    <t>пот.рем.внутр. елект. мереж ж/б</t>
  </si>
  <si>
    <t xml:space="preserve">ТОВ"ІННТЕХНО"                 
</t>
  </si>
  <si>
    <t>в.Заводс.,2-А м.Мик.</t>
  </si>
  <si>
    <t>пот.рем.вн.елек.мер.ж/б</t>
  </si>
  <si>
    <t>по вул.Арх.Старова,3 у м.Мик.</t>
  </si>
  <si>
    <t>пр.Г.України,107А м.Мик.</t>
  </si>
  <si>
    <t xml:space="preserve">ТОВ"АЛЬЯНСБУД МИКОЛАЇВ" </t>
  </si>
  <si>
    <t>вул.Лісова,5 м.Мик.</t>
  </si>
  <si>
    <t>пот.рем.під'їздів ж.б.</t>
  </si>
  <si>
    <t>пр.Гер.України,107 м.Мик.</t>
  </si>
  <si>
    <t>ТОВ"АЛЬЯНСБУД МИКОЛАЇВ</t>
  </si>
  <si>
    <t>по пр.Гер.України,97Б у м.Мик.</t>
  </si>
  <si>
    <t>пот.рем.під.ж/б</t>
  </si>
  <si>
    <t>по вул.Лісова,7 у м.Мик.</t>
  </si>
  <si>
    <t xml:space="preserve">ТОВ"АЛЬЯНСБУД МИКОЛАЇВ"  </t>
  </si>
  <si>
    <t>по вул.Космонавтів,98 в м.Мик.</t>
  </si>
  <si>
    <t>пот.рем.мер.водопостач.ж/б</t>
  </si>
  <si>
    <t xml:space="preserve">ТОВ"Аквасервіс"               
</t>
  </si>
  <si>
    <t>в.Арх.Старова,4-Д в м.Мик.</t>
  </si>
  <si>
    <t>пот.рем.під'їз.в ж/б</t>
  </si>
  <si>
    <t xml:space="preserve">ТОВ"БУД-КОН"                  
</t>
  </si>
  <si>
    <t>по вул.Севастопільська,68 у м.Мик.</t>
  </si>
  <si>
    <t>пот.рем.під. ж/б.</t>
  </si>
  <si>
    <t xml:space="preserve">ТОВ"Воленданг"              </t>
  </si>
  <si>
    <t>по пр.Центр.,141 Б в м.Мик.</t>
  </si>
  <si>
    <t>пот.рем.ганків під.ж/б</t>
  </si>
  <si>
    <t xml:space="preserve">ТОВ"Воленданг"                
</t>
  </si>
  <si>
    <t>по пр.Центр.,135 в м.Мик.</t>
  </si>
  <si>
    <t>по вул.Садова,16 в м.Мик.</t>
  </si>
  <si>
    <t>по вул.Садова,18 в м.Мик.</t>
  </si>
  <si>
    <t>в.Адміральська,7а м.Мик.</t>
  </si>
  <si>
    <t>пот.рем.сис.опал.ж.б.</t>
  </si>
  <si>
    <t xml:space="preserve">ТОВ"Мулинекс"       </t>
  </si>
  <si>
    <t>вул.12 Повздовжня,47 м.Мик.</t>
  </si>
  <si>
    <t>пот.рем.сист.водопост.та водовідв.ж/б</t>
  </si>
  <si>
    <t xml:space="preserve">ТОВ"СТРОЙ-ТОС" </t>
  </si>
  <si>
    <t>пров.Кобера,15-Б(п.2,п.4) м.Мик.</t>
  </si>
  <si>
    <t>пот.рем.ліфта в ж/б</t>
  </si>
  <si>
    <t xml:space="preserve">ТОВ"ЦЕНТРЛІФТ"                
</t>
  </si>
  <si>
    <t>по вул.Миколаївська,34-б(пас.)в м.Мик.</t>
  </si>
  <si>
    <t xml:space="preserve">пот.рем.ліфта в ж/б </t>
  </si>
  <si>
    <t>по пр.Гер.України,21(п.1)в м.Мик.</t>
  </si>
  <si>
    <t>по пр.Гер.України,93(п.2)в м.Мик.</t>
  </si>
  <si>
    <t>по пр.Гер.України,20(п.1)в м.Мик.</t>
  </si>
  <si>
    <t>по вул.12 Поздовжня,44(п.2)в м.Мик.</t>
  </si>
  <si>
    <t>по вул.Китобоїв,2-А(п.1)в м.Мик.</t>
  </si>
  <si>
    <t>по вул.Микол.,34-б(вантажопас.)в м.Мик</t>
  </si>
  <si>
    <t>в.Будівельників,12 м.Мик.</t>
  </si>
  <si>
    <t>вул.11Поздовжня,31-А(п.2) м.Мик.</t>
  </si>
  <si>
    <t>пот.рем.ліфта у ж/б</t>
  </si>
  <si>
    <t>пр.Гер.України 101 ( пас.) м.Мик.</t>
  </si>
  <si>
    <t>в.Колодязна,4 м.Мик.</t>
  </si>
  <si>
    <t xml:space="preserve">ФОП Агафонова Т.О.            
</t>
  </si>
  <si>
    <t>пот.рем.мер.водопостач.та водовідв.в ж/б</t>
  </si>
  <si>
    <t>вул.Чкалова,82 м.Мик.</t>
  </si>
  <si>
    <t>біля буд.№16,вул.Колодязна м.Мик.</t>
  </si>
  <si>
    <t xml:space="preserve">пот.рем.покр.проїзду </t>
  </si>
  <si>
    <t xml:space="preserve">ФОП Арутюнян В.Р.        </t>
  </si>
  <si>
    <t>по вул.Райдужна,53 у м.Мик.</t>
  </si>
  <si>
    <t xml:space="preserve">ФОП Бобров О. М.        </t>
  </si>
  <si>
    <t>вул.Океанівська, 38 (5п.) в м.Мик.</t>
  </si>
  <si>
    <t>пот.рем.пандусу ж/б</t>
  </si>
  <si>
    <t>вул.6-а Слобідська,43(1п.) в м.Мик.</t>
  </si>
  <si>
    <t>вул.Крилова,19 м.Мик.</t>
  </si>
  <si>
    <t xml:space="preserve">ФОП Бучко О.М.                
</t>
  </si>
  <si>
    <t>по вул.Райдужна,49 в м.Мик.</t>
  </si>
  <si>
    <t>пот.рем.під.із зам.вх.двері у ж.б.</t>
  </si>
  <si>
    <t>по вул.Знаменська,49 в м.Мик.</t>
  </si>
  <si>
    <t>по вул.Райдужна,47 в м.Мик.</t>
  </si>
  <si>
    <t>по вул.295 Стр.Див.,91А в м.Мик.</t>
  </si>
  <si>
    <t>вул.Оберегова,6 у м.Мик.</t>
  </si>
  <si>
    <t>пот.рем.сист.водопост.та водовідв. ж.б</t>
  </si>
  <si>
    <t>вул.Колодязна,6 м.Мик.</t>
  </si>
  <si>
    <t xml:space="preserve">ФОП Жуковский В.Є.            
</t>
  </si>
  <si>
    <t>вул.Космонавтів,122А м.Мик.</t>
  </si>
  <si>
    <t>в.Ламбертівська,47 м.Мик.</t>
  </si>
  <si>
    <t>в.Веселинівська,60/1 м.Мик.</t>
  </si>
  <si>
    <t>в.Веселинівська,60/4 м.Мик.</t>
  </si>
  <si>
    <t>пр.Богоявленський,316 м.Мик.</t>
  </si>
  <si>
    <t>пр.Центральний,155 м.Мик.</t>
  </si>
  <si>
    <t>по пр.Богоявл.,320 в м.Мик</t>
  </si>
  <si>
    <t>пот.рем.сх.кл.з зам.вік.3-го під.у ж.б.</t>
  </si>
  <si>
    <t>по вул.Ходченко,58 у м.Мик.</t>
  </si>
  <si>
    <t>пот.рем.сх.кл.з зам.вік.у ж.б.</t>
  </si>
  <si>
    <t>по вул.Веселин.,60/2 у м.Мик.</t>
  </si>
  <si>
    <t>по вул.Веселин.,60/3 у м.Мик.</t>
  </si>
  <si>
    <t>по вул.Веселин.,54 у м.Мик.</t>
  </si>
  <si>
    <t>по вул.Театральна,51 у м.Мик.</t>
  </si>
  <si>
    <t xml:space="preserve">пот.рем.під.ж/б </t>
  </si>
  <si>
    <t>по вул.Космонавтів,74 в м.Мик.</t>
  </si>
  <si>
    <t>пр.Богоявленський, 320 м.Мик.</t>
  </si>
  <si>
    <t>в.О.Григор'єва,6-А м.Мик.</t>
  </si>
  <si>
    <t>пот.рем.козирків ж/б</t>
  </si>
  <si>
    <t>в.6-а Слобідська,46 м.Мик.</t>
  </si>
  <si>
    <t>пот.рем.сх.кл.із зам.вік.3 під.у ж/б</t>
  </si>
  <si>
    <t>О.Григор'єва, 6-А м.Мик.</t>
  </si>
  <si>
    <t>пот.рем.сх.кл.із зам.вік.та дв.у ж/б</t>
  </si>
  <si>
    <t>в.Г.Попеля, 170 м.Мик.</t>
  </si>
  <si>
    <t>в.2-а Поперечна,32 м.Мик.</t>
  </si>
  <si>
    <t>в.Океанів.,28 м.Мик.</t>
  </si>
  <si>
    <t>пот.рем.сх.кл.із зам.вік.у2,3,5,6під.у ж/б</t>
  </si>
  <si>
    <t>пр.Корабелів,12-А в м.Мик.</t>
  </si>
  <si>
    <t>пр.Корабелів,12-В в м.Мик.</t>
  </si>
  <si>
    <t>в.Г.Петрової,5 в м.Мик</t>
  </si>
  <si>
    <t>пот.рем.сх.кл.із зам.вік.та дверей у ж/б</t>
  </si>
  <si>
    <t>вул.Г.Петрової,1 в м.Мик.</t>
  </si>
  <si>
    <t>вул.Г.Петрової,16 в м.Мик.</t>
  </si>
  <si>
    <t>вул.8 Березня,34 в м.Мик.</t>
  </si>
  <si>
    <t xml:space="preserve">пот.рем.сх.кл.із зам.вік.та дверей у ж/б </t>
  </si>
  <si>
    <t>в.Шосейна,58 м.Мик.</t>
  </si>
  <si>
    <t>пот.рем.сх.кл.із зам.вік.у 1,2,3 під.у ж/б</t>
  </si>
  <si>
    <t>в.Декабристів, 38/2м.Мик.</t>
  </si>
  <si>
    <t>пот.рем.сход.кліт.із зам.дв.у ж/б</t>
  </si>
  <si>
    <t>пр.Корабелів, 20/3 в м.Мик.</t>
  </si>
  <si>
    <t>пот.рем.сх.кл.із зам. вікон у ж/б</t>
  </si>
  <si>
    <t xml:space="preserve">ФОП Козаков Р. М.         </t>
  </si>
  <si>
    <t>вул. Янтарна, 67 в м.Мик.</t>
  </si>
  <si>
    <t>пр. Богоявленський,325/4 в м.Мик.</t>
  </si>
  <si>
    <t>пр. Богоявленський,325/5 в м.Мик.</t>
  </si>
  <si>
    <t>пр.Корабелів,18-А в м.Мик.</t>
  </si>
  <si>
    <t>в.Леван.,25/1 м.Мик.</t>
  </si>
  <si>
    <t>пот.рем.сист.водоп.та канал.ж/б ОСББ"Леван.25/1"</t>
  </si>
  <si>
    <t xml:space="preserve">ФОП Кописов О.К.              
</t>
  </si>
  <si>
    <t>по пров.Очаківський,30 в м.Мик.</t>
  </si>
  <si>
    <t>пот.рем.сх.кл.із зам.вік.ж/б</t>
  </si>
  <si>
    <t xml:space="preserve">ФОП Мірошник Л. В.       </t>
  </si>
  <si>
    <t>по вул.Ходченко,58-а в м.Мик.</t>
  </si>
  <si>
    <t xml:space="preserve">пот.рем.сх.кл.із зам.вік.ж/б </t>
  </si>
  <si>
    <t>вул.Матросова 79 м.Мик.</t>
  </si>
  <si>
    <t>вул.Суворова 1-а м.Мик.</t>
  </si>
  <si>
    <t xml:space="preserve"> вул.Матросова 54 м.Мик.</t>
  </si>
  <si>
    <t>вул.Ламбертівська 45 м.Мик.</t>
  </si>
  <si>
    <t>вул.Одеське шосе 86 м.Мик.</t>
  </si>
  <si>
    <t>вул. Садова,46/1 м.Мик.</t>
  </si>
  <si>
    <t>пот.рем.елеват.вузла в ж/б</t>
  </si>
  <si>
    <t xml:space="preserve">ФОП Медянцев В.В.             
</t>
  </si>
  <si>
    <t>вул.Садова, 46/2 м.Мик.</t>
  </si>
  <si>
    <t>пот.рем.елеват.вуз.в ж/б</t>
  </si>
  <si>
    <t>вул.Садова, 46/6 м.Мик.</t>
  </si>
  <si>
    <t>вул.Садова, 46/5 м.Мик.</t>
  </si>
  <si>
    <t>вул.Садова, 46/4 м.Мик.</t>
  </si>
  <si>
    <t>по вул.Арх.Старова,10-Б в м.Мик.</t>
  </si>
  <si>
    <t>пот.рем.сист.водопостач.в ж/б.</t>
  </si>
  <si>
    <t>вул.Чайковського,6 м.Мик.</t>
  </si>
  <si>
    <t>пот.рем.сист.канал.ж/б</t>
  </si>
  <si>
    <t xml:space="preserve">ФОП Медянцев В.В.          </t>
  </si>
  <si>
    <t>в.Ходирєва,16 м.Мик.</t>
  </si>
  <si>
    <t>пот.рем.вн.ел.мер.гурт.</t>
  </si>
  <si>
    <t xml:space="preserve">ФОП Пашкевич В. М.            
</t>
  </si>
  <si>
    <t>в.Д.Самойловича, 27м.Мик.</t>
  </si>
  <si>
    <t>по вул.Айвазовського,5А,3 під.в м.Мик.</t>
  </si>
  <si>
    <t xml:space="preserve">ФОП Пушкар М. І.        </t>
  </si>
  <si>
    <t>по вул.Океанівська,32-А в м.Мик.</t>
  </si>
  <si>
    <t>по вул.Айвазовського,5-а в м.Мик.</t>
  </si>
  <si>
    <t xml:space="preserve">пот.рем.козирків ж/б </t>
  </si>
  <si>
    <t>вул.О.Ольжича 3Г в м.Мик.</t>
  </si>
  <si>
    <t>по пр.Корабелів,4 в м.Мик.</t>
  </si>
  <si>
    <t>вул.Декабристів,7 м.Мик.</t>
  </si>
  <si>
    <t>пот.рем.вимощення ж.б.</t>
  </si>
  <si>
    <t xml:space="preserve">ФОП Радзивіл І. А.            </t>
  </si>
  <si>
    <t>вул.Арх.Старова,4 м.Мик.</t>
  </si>
  <si>
    <t xml:space="preserve">ФОП Седнєва І.В.  </t>
  </si>
  <si>
    <t>по вул.Чкалова,44 в м.Мик.</t>
  </si>
  <si>
    <t>по вул.Арх.Старова,4 в м.Мик.</t>
  </si>
  <si>
    <t>по вул.Шевченко,69-а в м.Мик.</t>
  </si>
  <si>
    <t>пот.рем.ж/б</t>
  </si>
  <si>
    <t>по вул.Миколаївська,9 в м.Мик.</t>
  </si>
  <si>
    <t>пот.рем.сист.водовідв.ж/б</t>
  </si>
  <si>
    <t>по вул.Олійника,32 в м.Мик.</t>
  </si>
  <si>
    <t>по вул.Арх.Старова,6-В в м.Мик.</t>
  </si>
  <si>
    <t>вул.Чкалова, 44 в м.Мик.</t>
  </si>
  <si>
    <t xml:space="preserve">ФОП Седнєва І.В.              
</t>
  </si>
  <si>
    <t>пр.Г.України,95 в м.Мик.</t>
  </si>
  <si>
    <t>пот.рем.під.ж.б</t>
  </si>
  <si>
    <t xml:space="preserve">ФОП Скарлат С.О.   </t>
  </si>
  <si>
    <t>вул.Вінграновського,41в м.Мик.</t>
  </si>
  <si>
    <t>пот.рем.канал.та хол.водопос.ж.б.</t>
  </si>
  <si>
    <t xml:space="preserve">ФОП Скарлат С.О.              </t>
  </si>
  <si>
    <t>вул.Казарського,1/5 м.Мик.</t>
  </si>
  <si>
    <t xml:space="preserve">ФОП Топор О.В.                
</t>
  </si>
  <si>
    <t>по вул.8 Березня,14а у м.Мик.</t>
  </si>
  <si>
    <t>пот.рем.ганку ж.б.</t>
  </si>
  <si>
    <t>по вул.Шосейна,14 у м.Мик.</t>
  </si>
  <si>
    <t>пот.рем.під.ж.б.</t>
  </si>
  <si>
    <t>по вул.Малко-Тирнівській,1 м.Мик.</t>
  </si>
  <si>
    <t>вул. Погранична, 43-А м.Мик.</t>
  </si>
  <si>
    <t>пот.рем.вводу канал. в ж/б</t>
  </si>
  <si>
    <t xml:space="preserve">послуги з дезінсекції ж.ф. </t>
  </si>
  <si>
    <t>ТОВ"УкрДезСервіс"</t>
  </si>
  <si>
    <t xml:space="preserve">послуги з дератизації ж.ф. </t>
  </si>
  <si>
    <t>ТОВ Медична дезинфекція</t>
  </si>
  <si>
    <t xml:space="preserve">            
КП"МИКОЛАЇВЛIФТ"              </t>
  </si>
  <si>
    <t>модерніз.вузл.та облад. ліф.ж/б,в.Декабристів,25(п.1) м.Мик.</t>
  </si>
  <si>
    <t>кап.рем.вуз.та обл.ліфта ж/б вул.Шосейна,11 м.Мик.за11.18р.</t>
  </si>
  <si>
    <t>кап.рем.вуз.та обл.ліфта ж/б вул.Океанівська,40-В п.2 м.Мик.за11.18р.</t>
  </si>
  <si>
    <t>кап.післяек.рем.вуз.та обл.ліфт.ж/б в.Лазурна,42(п.1,п.2) м.Мик.за 11.18р.</t>
  </si>
  <si>
    <t>кап.післяек.рем.вуз.та обл.ліфт. ж/б в.Айвазовського,5А(п.2) м.Мик.за 12.18р.</t>
  </si>
  <si>
    <t>модерніз.вуз.та обл.ліфт.ж/б в.Нікольс.,80(п.2)м.Мик.за 12.18р.</t>
  </si>
  <si>
    <t>кап.рем.вуз.та обл.ліфт.ж/б в.Лазурна,42-а (п.2) м.Мик.за 12.18р.</t>
  </si>
  <si>
    <t>кап.рем.вуз.та обл.ліфт.ж/б в.Лазурна,30(п.4) м.Мик.за 12.18р.</t>
  </si>
  <si>
    <t>кап.рем.вуз.та обл.ліфт.ж/б в.Айвазовського,6 м.Мик.за 12.18р.</t>
  </si>
  <si>
    <t>кап.рем.вуз.та обл.ліфт.ж/б в.Защука,25(п.1) м.Мик.за 12.18р.</t>
  </si>
  <si>
    <t>кап.рем.вуз.та обл.ліфт.ж/б в.6Слоб.,7(п.1,п.2) м.Мик.за 12.18р.</t>
  </si>
  <si>
    <t xml:space="preserve">
ТОВ"ЦЕНТРЛІФТ"              </t>
  </si>
  <si>
    <t>кап.рем.вуз.та обл.ліфт. ж/б вул.Архіт. Старова,10-г(п.1) м.Мик.</t>
  </si>
  <si>
    <t>кап.рем.вуз.та обл.ліфт. ж/б пр.Гер.Укр.,103(пасаж.,вантажопас.) м.Мик.</t>
  </si>
  <si>
    <t>кап.рем.вуз.та обл.ліфт. ж/б вул.Ізмалкова,7(п.1) м.Мик.за11.18р.</t>
  </si>
  <si>
    <t>кап.рем.вузл.та обл.ліфт.ж/б пр.Миру,72 (вантажопас.)м.Мик.за11.18</t>
  </si>
  <si>
    <t>кап.рем.вуз.та обл.ліфт.ж/б в.Космонавтів,53(п.3,л.Б)м.Мик.за11.18</t>
  </si>
  <si>
    <t>кап.рем.вуз.та обл.ліфт.ж/б в.11Поздовжня,31-А(п.4)м.Мик.за12.18</t>
  </si>
  <si>
    <t>кап.рем.вуз.та обл.ліфт.ж/б пр.Миру,72(пас.)м.Мик.за12.18</t>
  </si>
  <si>
    <t>кап.рем.вуз.та обл.ліфт.ж/б вул.Казарського,8 (п.2) м.Мик.за12.18</t>
  </si>
  <si>
    <t>кап.рем.вуз.та обл.ліфт.ж/б пр.Миру,25 (п.2) м.Мик.за12.18;</t>
  </si>
  <si>
    <t>кап.рем.вуз.та обл.ліфт.ж/б пр.Миру,56 (п.4) м.Мик.за12.18;</t>
  </si>
  <si>
    <t>кап.рем.вуз.та обл.ліфт.ж/б пр.Миру,23-а (п.1) м.Мик.за12.18</t>
  </si>
  <si>
    <t>кап.післяек.рем.вуз.та обл.ліфт.ж/б пр.Центр,263(п1,п2,п3,п4) м.Мик.за 12.18р.</t>
  </si>
  <si>
    <t xml:space="preserve">              
ФОП Новіков О. П.           </t>
  </si>
  <si>
    <t>ПКД"Кап.рем.вуз.та обл.ліфт.у ж/б м.Мик."</t>
  </si>
  <si>
    <t>ПКД Модерніз. вузлів та обл.ліфта ж/б зг. перел.об'єктів м.Мик. за 12.18р.</t>
  </si>
  <si>
    <t>ПКД Модерніз. вузлів та обл.ліфта ж/б  в.Нікольська, 80 м.Мик. за 12.18р.</t>
  </si>
  <si>
    <t>експ.кошт.ч.пр.док."К.рем.вуз.та обл.ліфт.ж/б в.Январьова,28(п.1,п.2,п.3,п.4) м.Мик.</t>
  </si>
  <si>
    <t>ФIЛIЯ ДП "УКРДЕРЖБУДЕКСПЕРТИЗА</t>
  </si>
  <si>
    <t>кап.рем.м"як.покр.ж/б по пр.Богоявленський,6 м.Мик.</t>
  </si>
  <si>
    <t xml:space="preserve">            
ТОВ "АВТОБІОЛЮКС"             </t>
  </si>
  <si>
    <t>ПКД та пров.експ.з посл.відш.вит. Кап.р.покр.ж/б в.Нікольс.16 м.Мик.</t>
  </si>
  <si>
    <t>ПКД та пров.експ.з посл.відш. вит.Кап.р.покр.ж/б в.Безіменна,78 м.Мик.</t>
  </si>
  <si>
    <t>Авт.нагл.Кап.рем.покр.ж/б вул.Миколаївська,8а м.Мик.за 09.18р.</t>
  </si>
  <si>
    <t>Авт.нагл.Кап.рем.покр.ж/б вул.Океанівська,38 м.Мик.за 09.18р.</t>
  </si>
  <si>
    <t>ПКД та пров.експ.з посл.відш. вит.К.р.покр.ж/б в.Безімен.97 м.Мик.</t>
  </si>
  <si>
    <t xml:space="preserve">              
ТОВ "Проект-комплект"         </t>
  </si>
  <si>
    <t>ПКД та пров.експ.з посл.відш.вит. К.р.покр.ж/б в.Терасна,3 м.Мик.</t>
  </si>
  <si>
    <t>ПКД та пров.експ.з посл.відш. вит.К.р.покр.ж/б в.Безімен.74 м.Мик.</t>
  </si>
  <si>
    <t>ПКД та пров.експ.з посл.відш.вит.КАП.р .покр.ж/б пр.Центральн.,22б м.Мик.</t>
  </si>
  <si>
    <t xml:space="preserve">              
ТОВ"ДІ КОР-БУД"               </t>
  </si>
  <si>
    <t>кап.рем.покрівлі ж/б по в.Космонавтів,80 м.Мик.</t>
  </si>
  <si>
    <t xml:space="preserve">ТОВ Будтехнологія-МК </t>
  </si>
  <si>
    <t>кап.рем.покрівлі ж/б по в.Январьова,28 м.Мик.</t>
  </si>
  <si>
    <t>кап.рем.покрівлі ж/б по пр.Миру,46А м.Мик.за11.18р.</t>
  </si>
  <si>
    <t>кап.рем. м'як. покрівлі ж/б по пр.Центральний,21 м.Мик.за12.18р.</t>
  </si>
  <si>
    <t>кап.рем.покрівлі ж/б по в.1-а Лінія,1 м.Мик.за12.18р.</t>
  </si>
  <si>
    <t xml:space="preserve">ТОВ ЖИТЛОРЕМБУД-НІКА          </t>
  </si>
  <si>
    <t>кап.рем.м'як.покр.ж/б по пр.Богоявленському,325/3,м.Мик.</t>
  </si>
  <si>
    <t>ТОВ МАНАХ НИКСТРОЙ</t>
  </si>
  <si>
    <t>кап.рем.покр.ж/б по вул.Леваневців,10 м.Мик.</t>
  </si>
  <si>
    <t>кап.рем.м"як.покр.ж/б по вул.Лазурна,38А в м.Мик.</t>
  </si>
  <si>
    <t>кап.рем.покр.ж/б по вул.Нікольська,16 м.Мик.за 10.18р.</t>
  </si>
  <si>
    <t>кап.рем.м"як.покр.ж/б по пр.Гер.України,15-В м.Мик.за 10.2018;</t>
  </si>
  <si>
    <t>кап.рем.покр.ж/б по вул.Лазурна,10-Б м.Мик.за 12.18р.</t>
  </si>
  <si>
    <t>кап.рем.покрівлі ж/б по вул.Сінна,33-Б м.Мик.за11.18р.</t>
  </si>
  <si>
    <t>ТОВ"ІТЦ"Миколаївбуд"</t>
  </si>
  <si>
    <t>кап.рем.покр.ж/б по пр.Богоявленськ.,18/1 м.Мик.за 12.18р.</t>
  </si>
  <si>
    <t>ТОВ"БК-Базіс"</t>
  </si>
  <si>
    <t>кап.рем.покр.ж/б по в.Погранична150/9 м.Мик за 11.18р.</t>
  </si>
  <si>
    <t>ТОВ"ЕЛІТ БУД-ГАРАНТ"</t>
  </si>
  <si>
    <t>кап.рем.покр.ж/б по в.Погранична150/6 м.Мик за 11.18р.</t>
  </si>
  <si>
    <t>кап.рем.м"як.покр.ж/б пров.Кобера,15-А в м.Мик.за10.18р.</t>
  </si>
  <si>
    <t xml:space="preserve">ТОВ"Мастерстройсервис"        </t>
  </si>
  <si>
    <t xml:space="preserve">          
ТОВ"Південьторгмонтаж"    </t>
  </si>
  <si>
    <t>кап.рем.покрівлі ж/б по в.Вінграновського,56 м.Мик.</t>
  </si>
  <si>
    <t>кап.рем.скатн.покр.ж/б вул.Спаська,6 м.Мик.</t>
  </si>
  <si>
    <t>кап.рем.покрівлі ж/б по в.Космонавтів,148Г м.Мик.</t>
  </si>
  <si>
    <t>кап.рем.покрівлі ж/б по вул.Громадянська,44 м.Мик.за11.18р.</t>
  </si>
  <si>
    <t>кап.рем.покр.ж/б по в.Космонавтів,142 м.Мик.за11.18р.</t>
  </si>
  <si>
    <t>кап.рем.покрівлі ж/б по пр.Гер.України,65 м.Мик.за11.18р.</t>
  </si>
  <si>
    <t>кап.рем.покр.ж/б по в.Миколаївська,4а м.Мик.за11.18р.</t>
  </si>
  <si>
    <t>кап.рем.покр.ж/б по в.Вінграновського,45 м.Мик.за12.18р.</t>
  </si>
  <si>
    <t>кап.рем.покр.ж/б по в.Космонавтів,96 м.Мик.за12.18р.</t>
  </si>
  <si>
    <t>кап.рем.покр.ж/б по в.Космонавтів,148 Б м.Мик.за12.18р.</t>
  </si>
  <si>
    <t>кап.рем.покр.ж/б по в.Чайковськ.,31 м.Мик.</t>
  </si>
  <si>
    <t xml:space="preserve">              
ТОВ"СПІК МК"                  </t>
  </si>
  <si>
    <t>кап.рем.ск.пок.ж/б в.Олійника,32 м.Мик.</t>
  </si>
  <si>
    <t xml:space="preserve">            
ТОВ"СПІК МК"                  </t>
  </si>
  <si>
    <t>кап.рем.покр.ж/б ОСББ"Адм.Макар.-14"по в.Адм.Макар,14 м.Мик.</t>
  </si>
  <si>
    <t xml:space="preserve">кап.рем.покр.ж/б по пр.Централ.,22Б м.Мик </t>
  </si>
  <si>
    <t xml:space="preserve">кап.рем.скат.покр.ж/б по в.Миколаївськ.,11 м.Мик </t>
  </si>
  <si>
    <t xml:space="preserve">кап.рем.покр.ж/б по пр.Централ.,22А м.Мик </t>
  </si>
  <si>
    <t xml:space="preserve">ТОВ"СТРОЙ-ТОС"                </t>
  </si>
  <si>
    <t>кап.рем.ск.покрівлі ж/б по вул.В.Морська,65 в м.Мик.</t>
  </si>
  <si>
    <t xml:space="preserve">           
ТОВ"СТРОЙ-ТОС"                </t>
  </si>
  <si>
    <t>кап.рем.покрівлі ж/б по пр.Миру,44 м.Мик.</t>
  </si>
  <si>
    <t xml:space="preserve">            
ТОВ"ФАСАД-ЦЕНТР"              </t>
  </si>
  <si>
    <t>кап.рем.покр.ж/б по вул.Арх.Старова,10А м.Мик.за11.18р.</t>
  </si>
  <si>
    <t xml:space="preserve">ПП "Агро Рост Буд" </t>
  </si>
  <si>
    <t>кап.рем.м"як.покр.ж/б по пр.Гер.України,23/1 м.Мик.за11.18р.</t>
  </si>
  <si>
    <t>кап.рем.покр.ж/б по вул.Херсон.шосе,46 м.Мик.за11.18р.</t>
  </si>
  <si>
    <t>кап.рем.скатн.покрівлі ж/б по вул.Шосейна,12 в м.Мик.за12.18р.</t>
  </si>
  <si>
    <t>кап.рем.покр.ж/б по вул.О.Ольжича,5а м.Мик.за12.18р.</t>
  </si>
  <si>
    <t>кап.рем.покр.ж/б по вул.Космонавтів,146А м.Мик.за12.18р.</t>
  </si>
  <si>
    <t>кап.рем.покр.ж/б по вул.Космонавтів,146Б м.Мик.за12.18р.</t>
  </si>
  <si>
    <t>кап.рем.покр.малосім.гуртож. в.Потьмкінська,131-В,бл.2м.Мик.за 10.18р;</t>
  </si>
  <si>
    <t>ТОВ "Альянс Промстрой"</t>
  </si>
  <si>
    <t>кап.рем.покр.ж/б пр.Богоявленськ.,285 м.Мик.за 12.18р.</t>
  </si>
  <si>
    <t>кап.рем.покр.ж/б по в.Миколаївськ.,8а м.Мик за 11.18р.</t>
  </si>
  <si>
    <t>ТОВ "ЗЛАТА БУД-М"</t>
  </si>
  <si>
    <t>кап.рем.скат.покрівлі ж/б по пров.Мічуріна,6 м.Мик.за10.18р.</t>
  </si>
  <si>
    <t xml:space="preserve">ТОВ"ПІВДЕНЬ-БУДСЕРВІС"  </t>
  </si>
  <si>
    <t>кап.рем.м"як.покрівлі ж/б по вул.Чкалова,98-Б м.Мик.за12.18р.</t>
  </si>
  <si>
    <t>кап.рем.покр.багатакв.ж/б по пров.Парусному,9Б в м.Мик.за 12.18;</t>
  </si>
  <si>
    <t>ТОВ"Росмакс-Сервіс"</t>
  </si>
  <si>
    <t>кап.рем.м"як.покрівлі ж/б по в.12-аПоздовжня,5 м.Мик.за12.18р.</t>
  </si>
  <si>
    <t xml:space="preserve">ТОВ"ТД"ВІЛЛА БУД" </t>
  </si>
  <si>
    <t>кап.рем.покр.ж/б по в.В'ячеславаЧорновола,15 м.Мик за 12.18р.</t>
  </si>
  <si>
    <t>ТОВ"Тавріямонолітбуд"</t>
  </si>
  <si>
    <t>кап.рем.покр.ж/б по в.В'ячеславаЧорновола,13 м.Мик за 12.18р.</t>
  </si>
  <si>
    <t>пров.експ.кошт.док.роб.пр."Кап.рем.покр.ж/б в.1-а Лінія,1 м.Мик."за12.18р.</t>
  </si>
  <si>
    <t>ТОВ"Експертиза ЗО"</t>
  </si>
  <si>
    <t xml:space="preserve">
ФОП ГРИГОРЕНКО Д.С.        </t>
  </si>
  <si>
    <t>Авт.нагл.Кап.рем.покр.ж/б вул.Космонавтів,80 м.Мик.за 09.18р.</t>
  </si>
  <si>
    <t>Авт.нагл.Кап.рем.м"як.покр.ж/б пр.Богоявленськ.,325/5 м.Мик.за 10.18р.</t>
  </si>
  <si>
    <t>Авт.нагл.Кап.рем.покр.ж/б вул.Леваневців,10 м.Мик.за10.18р.</t>
  </si>
  <si>
    <t>ПКД та пров.експ.Кап.рем.покр.ж/б в.Заводська,27/3 м.Мик.за10.18р.</t>
  </si>
  <si>
    <t>ПКД та пров.експ.Кап.рем.покр.ж/б в.Заводська,27/1 м.Мик.за10.18р.</t>
  </si>
  <si>
    <t>Авт.нагл.Кап.рем.скат.покр.ж/б, вул.Спаська,6 м.Мик.за11.18р.</t>
  </si>
  <si>
    <t xml:space="preserve">
ФОП ПАВЛIНОВ Ю.О.           </t>
  </si>
  <si>
    <t>Авт.нагл.Кап.рем.покр.ж/б вул.А.Олійника,38 м.Мик.за 09.18р</t>
  </si>
  <si>
    <t>Авт.нагл.Кап.рем.м"як.покр.ж/б вул.Космонавтів,138-Г м.Мик.за 09.18р.</t>
  </si>
  <si>
    <t>Авт.нагл.Кап.рем.м"як.покр.ж/б пров.Кобера,15А м.Мик.за 11.18р</t>
  </si>
  <si>
    <t>Авт.нагл.Кап.рем.покр.ж/б вул.Чайковського,31 м.Мик.за 12.18р.</t>
  </si>
  <si>
    <t>ПКД кап.рем.(протиав.роб.)мяк.покр.ж/б в.Погран.,69 м.Мик.за 12.18р.</t>
  </si>
  <si>
    <t>Авт.нагл.Кап.рем.скат.покр.ж/б вул.Миколаївська,11 м.Мик.</t>
  </si>
  <si>
    <t>ФОП Ігнатьєва Ю. О.</t>
  </si>
  <si>
    <t>Авт.нагл.Кап.рем.скат.покр.ж/б вул.Олійника,32 м.Мик.</t>
  </si>
  <si>
    <t>Авт.нагл.Кап.рем.м"як..покр.ж/б пр.Богоявленськ.,6 м.Мик.</t>
  </si>
  <si>
    <t>Авт.нагл."Кап.рем.скат.покр.ж/б провул.Мічуріна,6 м.Мик.за12.18р.</t>
  </si>
  <si>
    <t>Авт.нагл.Кап.рем.покр.6-ти під. 9-ти пов.ж/б пров.Парусний,11 м.Мик.</t>
  </si>
  <si>
    <t>ФОП Марухняк Є.М.</t>
  </si>
  <si>
    <t>Авт.нагл.Кап.рем.покр.ж/б вул.Шевченка,41 м.Мик.</t>
  </si>
  <si>
    <t>ФОП РУДЗIК Р.Д.</t>
  </si>
  <si>
    <t>ПКД та пр.експ.Кап.рем.покр.ж/б в.Дунаєва,39 м.Мик.</t>
  </si>
  <si>
    <t>Авт.нагл.Кап.рем.покр.ж/б вул.Садова,18 в м.Мик.</t>
  </si>
  <si>
    <t>Авт.нагл.Кап.рем.покр.ж/б по пр.Богоявл.,39 в м.Мик.</t>
  </si>
  <si>
    <t>ПКД та пр.експ.Кап.рем.покр.ж/б в.Одес.шосе,98-а м.Мик.за 11.18р.</t>
  </si>
  <si>
    <t>ПКД та пр.експ.Кап.рем.м"як.покр.ж/б в.Будівельн.12 м.Мик.</t>
  </si>
  <si>
    <t xml:space="preserve">  
ФОП Чечуй С. В.              </t>
  </si>
  <si>
    <t>ПКД та пр.експ.Кап.рем.м"як.покр.ж/б в.Арх.Старова,10Г м.Мик.за 09.18р.</t>
  </si>
  <si>
    <t>ПКД та пр.експ.Кап.рем.м"як.покр.ж/б пр.Центральному,21 м.Мик.за 09.18р.</t>
  </si>
  <si>
    <t>корег.ПКД"Кап.рем.покр.ж/б в.1-а Лінія,1 в м.Мик.за 12.18р.</t>
  </si>
  <si>
    <t xml:space="preserve">ТОВ"Тико-юг" </t>
  </si>
  <si>
    <t>ПКД"Кап.рем.покр.ж/б в.Космонавтів,146а м.Мик.за 10.18р.</t>
  </si>
  <si>
    <t xml:space="preserve">ТОВ АКБ"Завтра" </t>
  </si>
  <si>
    <t>ПКД та відшк.варт.експ.Кап.рем.покр.ж/б в.Погранична,246 Б м.Мик.за 10.18р.</t>
  </si>
  <si>
    <t>ПКД та від.варт.експ.Кап.рем.покр.ж/б в.Лазурна,20 м.Мик.за 10.18р.</t>
  </si>
  <si>
    <t>ПКД"Кап.рем.покр.ж/б в.Космонавтів,146Б м.Мик.за 10.18р.</t>
  </si>
  <si>
    <t>ПКДта пр.експ.з пос.відшк."Кап.рем. покр.ж/б в.О.Ольжича,5а м.Мик.за 10.18</t>
  </si>
  <si>
    <t>ПКДта пр.експ.з пос.відшк."Кап.рем.покр.ж/б в.Миколаївськ,22 м.Мик.за 11.18</t>
  </si>
  <si>
    <t>ПКД"Кап.рем.покр.ж/б в.Авангардній,51м.Мик.за 12.18р.</t>
  </si>
  <si>
    <t>ПКД"Кап.рем.покр.ж/б пр.Центр.,153 м.Мик.за 12.18р.</t>
  </si>
  <si>
    <t>ПКД"Кап.рем.покр.ж/б в.Садова,46/1 в м.Мик.за 12.18р.</t>
  </si>
  <si>
    <t xml:space="preserve">          
ТОВ "АВТОБІОЛЮКС"             </t>
  </si>
  <si>
    <t>Кап.рем.ел.мер.багатокв.ж/б в.Карпенко,57/1 ОСББ"12Сімей" м.Мик.за12.18</t>
  </si>
  <si>
    <t>ФОП Жолоб С.О.</t>
  </si>
  <si>
    <t>кап.рем.водопров.та канал.в ж/б по в.Лазурна,50А м.Мик.за11.18р.</t>
  </si>
  <si>
    <t xml:space="preserve">ФОП Жорова М. А. </t>
  </si>
  <si>
    <t>кап.рем.водопров.та канал.в ж/б по в.Лазурна,50 м.Мик.за11.18р.</t>
  </si>
  <si>
    <t>кап.рем.сист.водопост.та канал.в підв.багатопов.ж/б по в.Озерна,45,47 м.Мик.за12.18;</t>
  </si>
  <si>
    <t>кап.рем.водопр.та канал.в ж/б по в.Лазурна,52А м.Мик.за12.18р.</t>
  </si>
  <si>
    <t>ФОП Агафонова Т.О.</t>
  </si>
  <si>
    <t>кап.рем.водопр.та канал.в ж/б по в.Лазурна,52Б м.Мик.за12.18р.</t>
  </si>
  <si>
    <t>кап.рем.водопр.та канал.в ж/б по в.Лазурна,52 м.Мик.за12.18р.</t>
  </si>
  <si>
    <t>кап.рем.сис.опал.з уст.інд.теп.пунк.в ж/б по в.8Березня,14-А м.Мик.за12.18</t>
  </si>
  <si>
    <t>Югтепломер-Сервіс</t>
  </si>
  <si>
    <t>Кап.рем.мер.водопост.та водовідв.ж/б в.Робоча,11 м.Мик.за12.18</t>
  </si>
  <si>
    <t>Кап.рем.теплов.мер.до ж/б пр.Центральн.,261,263,265,267 м.Мик.за12.18;</t>
  </si>
  <si>
    <t xml:space="preserve">ТзОВ"Енергоресурс-монтаж"     </t>
  </si>
  <si>
    <t>пров.експ.кошт.част.пр.док."Кап.рем.ж/б в.Потьомкінська,28 м.Мик.Кориг."за12.18р.</t>
  </si>
  <si>
    <t>ПКД та вик.експ. Кап.рем.ж.б.по вул.Космонавтів,98 м.Мик.</t>
  </si>
  <si>
    <t>ПКД та в.експ.по К.р.ж/б в.Георг.Гонгадзе,30(Пар.Ком.30)м.Мик.</t>
  </si>
  <si>
    <t>ПКД та пр.екс.з пос.від.вит.Кап.рем. сит. вод.,кан.та вим.ж/б пр.Гер.Укр.,12м.Мик.</t>
  </si>
  <si>
    <t>Авт.нагл.Кап.рем.сист.водоп.канал.та вим.ж/б пр.Гер.України,12м.Мик.</t>
  </si>
  <si>
    <t>Кап.рем.електр.мер.ж/б пр.Богоявленський, 340/1 м.Мик.</t>
  </si>
  <si>
    <t>ТОВ "Светолюкс-Електромонтаж"</t>
  </si>
  <si>
    <t>кап.рем.зовн.та внутр.ел.мер.ж/б 1-ша в.Слобід.,122/3 м.Мик.</t>
  </si>
  <si>
    <t xml:space="preserve">ТОВ "Трендком" </t>
  </si>
  <si>
    <t>Авт.нагл.Кап.рем.зовн.та внутр.ел.-мер.ж/б в.1-ша Слобідська122/3м.Мик.</t>
  </si>
  <si>
    <t>кап.рем.9-ти поверх.ж/б вул.Погранич.,69-А(Сил.ел.обл.) м.Мик.за11.18р.</t>
  </si>
  <si>
    <t>ПКД та від.варт.експ.Кап.рем. вн.ел.мер..ж/б пр.Миру,56 м.Мик.за 12.18р.</t>
  </si>
  <si>
    <t>Авт.нагл.з Кап.рем.9-ти пов.ж/б вул.Погранична,69-А(сил.ел.обл.) м.Мик.за12.18р.</t>
  </si>
  <si>
    <t>кап.рем.внутр.електромер.ж/б по пр.Мира,56 в м.Мик.за12.18р.</t>
  </si>
  <si>
    <t xml:space="preserve">ТОВ "СтройМирИндастриз"       
</t>
  </si>
  <si>
    <t xml:space="preserve">              
ТОВ"Електрім-2000"            </t>
  </si>
  <si>
    <t>ПКД прох.експ.пр.Кап.рем.ел.мереж багатокв.ж/б в.Шосейна,58 м.Мик.</t>
  </si>
  <si>
    <t>ПКДвідшкодув.прох.експ.пр.Кап.рем.ел.мереж багатокв.ж/б в.Озерна,12 м.Мик.</t>
  </si>
  <si>
    <t>кап.рем.ел.мер.багатокв.ж/б пр.Центр.,22 м.Мик.</t>
  </si>
  <si>
    <t>ПКД Кап.рем.ел.мереж багатокв.ж/б пров.Кобера,13м.Мик.за 03.18р.</t>
  </si>
  <si>
    <t>Авт.нагл.Кап.рем.мер. водоп.багатокв. ж/б в.Чкалова82А м.Мик. за 12.18;</t>
  </si>
  <si>
    <t>Авт.нагл.Кап.рем.електр.мер.багатокв.ж/б пр.Центр,22 мМик.за 12.18</t>
  </si>
  <si>
    <t xml:space="preserve">             
ТОВ"Ніковіта-Сервіс"         </t>
  </si>
  <si>
    <t>кап.рем.мер.водоп.та водовід.баг.кв. ж/б по в.Чкалова,82а,м.Мик.</t>
  </si>
  <si>
    <t>кап.рем.сист.опал.з вст.ІТП ж/б№16по в.Г.Петров., м.Мик.</t>
  </si>
  <si>
    <t>ТОВ"ПРАЙМЕРІ-БУД"</t>
  </si>
  <si>
    <t>кап.рем.сист.опал.з вст.ІТП ж/б№18по в.Г.Петров.,м.Мик.</t>
  </si>
  <si>
    <t>кап.рем.мер.водоп.та водовід.баг.кв.ж/б по в.Чкалова,82а,м.Мик.за12.18р.</t>
  </si>
  <si>
    <t>кап.рем.сист.опал.в підв.прим.ж/б по пр.Гер.України,87 м.Мик.за 12.18</t>
  </si>
  <si>
    <t>кап.рем.сист.опал.в підв.прим.ж/б по пр.Гер.України,87б м.Мик.за 11.18</t>
  </si>
  <si>
    <t>Кап.рем.внутріш.електр.мер.ж/б в.Айвазовськ.,7 м.Мик.за11.18р.</t>
  </si>
  <si>
    <t>Кап.рем.електр.мер.ж/б пр.Богоявленський, 340/1 м.Мик.за11.18р.</t>
  </si>
  <si>
    <t>Авт.нагл.з Кап.рем.внутріш.електр.мер.ж/б в.Айвазовськ.,7 м.Мик.за12.18р.</t>
  </si>
  <si>
    <t>Авт.нагл.з Кап.рем.електр.мер.ж/б пр.Богоявленський, 340/1 м.Мик.за12.18р.</t>
  </si>
  <si>
    <t>кап.рем.елект.мер.багатокв.ж/б ОСББ"ТРАВНЕВЕ-16",в.3Поздовжня.,21 м.Мик.за12.18;</t>
  </si>
  <si>
    <t>виг.та вид.тех.ум.на водопост.та водовідв. об.:"Кап.рем.ж/б,в.Космон.,98 в м.Мик."12.18р.</t>
  </si>
  <si>
    <t xml:space="preserve">МКП "Миколаївводоканал" </t>
  </si>
  <si>
    <t>кап.рем.під"їзд.в ж/б в.Нікольська,17 м.Мик.за12.18;</t>
  </si>
  <si>
    <t>ТОВ"БУД-КОН"</t>
  </si>
  <si>
    <t>кап.рем.під"їзд.в ж/б в.Шевченка,67 м.Мик.за12.18</t>
  </si>
  <si>
    <t>ПКД"Кап.рем.із заміни вікон сход.клітин ж/б м.Мик."</t>
  </si>
  <si>
    <t>ПКД та пров.експ.Кап.рем.фасаду з утеп.стін ж/б в.Лазурна,6А м.Мик.за11.18р.</t>
  </si>
  <si>
    <t>ПКД та пров.експ."Кап.рем.із заміни вікон сход.клітин ж/б в.Г.Петрової,3 м.Мик." за11.18р.</t>
  </si>
  <si>
    <t>.ПКД та пров.експ."Кап.рем.із заміни вікон сход.клітин ж/б пр.Центральн.,184 м.Мик." за11.18р.</t>
  </si>
  <si>
    <t>ПКД та пров.експ."Кап.рем.із заміни вікон сход.клітин ж/б вул.Колодязна,10 м.Мик." за11.18р.</t>
  </si>
  <si>
    <t>ПКД та пров.експ."Кап.рем.із заміни вікон сход.клітин ж/б вул.Соборна,12 м.Мик." за11.18р.</t>
  </si>
  <si>
    <t>ПКД та пров.експ."Кап.рем.із заміни вікон сход.клітин ж/б пр.Гер.України,79А м.Мик." за11.18р</t>
  </si>
  <si>
    <t>ПКД та пров.експ."Кап.рем.із заміни вікон сход.клітин ж/б пр.Центральн.,152А м.Мик." за11.18р</t>
  </si>
  <si>
    <t>ПКД"Кап.рем.із заміни вікон сход.клітин ж/б м.Мик."зг.переліку за11.18р.</t>
  </si>
  <si>
    <t>Авт.нагл.Кап.рем.із замін вікон сход.клітин ж/б м.Мик. зг.пер. об'єкк. за 12.18р.</t>
  </si>
  <si>
    <t>Авт.нагл.Кап.рем.із замін вікон сход.клітин  ж/б м.Мик. зг.пер. об'єкк. за 12.18р</t>
  </si>
  <si>
    <t>ПКД кап.рем.вузлів та обл.ліфта ж/б вул.Океанівська,32а(п.4) м.Мик. за 12.18р.</t>
  </si>
  <si>
    <t>Авт.нагл."Кап.рем.із заміни вікон сход.клітин ж/б м.Мик." за12.18р.</t>
  </si>
  <si>
    <t>Авт.нагл."Кап.рем.із заміни вікон сход.клітин ж/б вул.Колодязна,буд.10 м.Мик." за12.18р.</t>
  </si>
  <si>
    <t>Авт.нагл."Кап.рем.із заміни вікон сход.клітин ж/б пр.Гер.України,79-а м.Мик." за12.18р.</t>
  </si>
  <si>
    <t>Авт.нагл."Кап.рем.із заміни вікон сход.клітин ж/б вул.Г.Петрової,3 м.Мик." за12.18р.</t>
  </si>
  <si>
    <t>ПКД Кап.рем.ж/б в.Потьомкінська,28 м.Мик.Кориг.за12.18р.</t>
  </si>
  <si>
    <t>ТОВ"Н.ПРОЕКТ-ТАЙМ"</t>
  </si>
  <si>
    <t>кап.рем.сист.зовн.каналіз.ж/б в.Адм.Макарова,16 м.Мик.за09.18р</t>
  </si>
  <si>
    <t>авт.нагл.Кап.рем.сист.зовн.каналіз.ж/б в.Адмір.Макарова,16 м.Мик.за 11.18р.</t>
  </si>
  <si>
    <t>Кап.рем.мер.водопост.та водовідв.ж/б пр.Центральн.,138 м.Мик.за12.18;</t>
  </si>
  <si>
    <t>ПКД кап.рем.під'їзд.в ж/б,вул.Нікольська,17 м.Мик.за 11.18р.</t>
  </si>
  <si>
    <t>ПКД кап.рем.під'їзд.ж/б,вул.Шевченка,67 м.Мик.за 11.18р.</t>
  </si>
  <si>
    <t>ПКД кап.рем.під'їзд.ж/б,вул.Вел.Морська,6 м.Мик.за 12.18р.</t>
  </si>
  <si>
    <t>ПКД та пр.експ.з пос.відш.К.р.сис.водоп.та водов.ж/б в.Колодяз.6м.Мик.за 12.18р.</t>
  </si>
  <si>
    <t xml:space="preserve">ПП"Спецмонтаж-М"  </t>
  </si>
  <si>
    <t>ПКД та пр.експ.з пос.відш.К.р.сис.опал.з уст.ІТП ж/б в.8Березня14-Ам.Мик.за 12.18р.;</t>
  </si>
  <si>
    <t>Кап.рем.ел.мер.баг.кв.ж/б вул.Озерна 12м.Мик.за10.18;</t>
  </si>
  <si>
    <t>ПрАТ"БК ЖИТЛОПРОМБУД-8"</t>
  </si>
  <si>
    <t>Кап.рем.із зам.вік.сх.кл.ж/б по вул.Набережна,7 м.Мик.за10.18р.</t>
  </si>
  <si>
    <t xml:space="preserve">ТОВ "Стеклосоюз" </t>
  </si>
  <si>
    <t>Кап.рем.із зам.вік.сх.кл.ж/б по пр.Центральний,184 м.Мик.за11.18р.</t>
  </si>
  <si>
    <t>Кап.рем.із зам.вік.сх.кл.ж/б по вул.Чкалова,буд.116 м.Мик.за12.18р.</t>
  </si>
  <si>
    <t>Кап.рем.із зам.вік.сх.кл.ж/б по вул.6 Слобідська,47 м.Мик.за12.18р.</t>
  </si>
  <si>
    <t>Кап.рем.із зам.вік.сх.кл.ж/б по вул.Г.Петрової,3 м.Мик.за12.18р.</t>
  </si>
  <si>
    <t>Кап.рем.із зам.вік.сх.кл.ж/б по вул.6 Слобідська,51 м.Мик.за12.18р.</t>
  </si>
  <si>
    <t>Кап.рем.із зам.вік.сх.кл.ж/б по вул.Чкалова,122 м.Мик.за12.18р.</t>
  </si>
  <si>
    <t>Кап.рем.із зам.вік.сх.кл.ж/б по пр.Гер.України 71 м.Мик.за12.18р.</t>
  </si>
  <si>
    <t>Кап.рем.із зам.вік.сх.кл.ж/б по пр.Гер.України 79-а м.Мик.за12.18р.</t>
  </si>
  <si>
    <t>Кап.рем.із зам.вік.сх.кл.ж/б по вул.Лазурна,50 м.Мик.за12.18р.</t>
  </si>
  <si>
    <t>Кап.рем.із зам.вік.сх.кл.ж/б по пр.Гер.України 81 м.Мик.за12.18р.</t>
  </si>
  <si>
    <t>Кап.рем.із зам.вік.сх.кл.ж/б по пр.Гер.України 77-а м.Мик.за12.18р.</t>
  </si>
  <si>
    <t>Кап.рем.із зам.вік.сх.кл.в ж.б.,пр.Центральний,189А м.Мик.за 12.18р.</t>
  </si>
  <si>
    <t>Кап.рем.із зам.вік.сх.кл.ж/б по вул.Чкалова,97 м.Мик.за12.18р.</t>
  </si>
  <si>
    <t>Кап.рем.із зам.вік.сх.кл.ж/б по пр.Гер.України,61 м.Мик.за12.18р.</t>
  </si>
  <si>
    <t>Кап.рем.із зам.вік.сх.кл.ж/б по вул.6 Слобідська,49 м.Мик.за12.18р.</t>
  </si>
  <si>
    <t>Кап.рем.із зам.вік.сх.кл.ж/б по пр.Гер.України,59-а м.Мик.за12.18р.</t>
  </si>
  <si>
    <t>Кап.рем.із зам.вік.сх.кл.ж/б по пр.Гер.України,75-а м.Мик.за12.18р</t>
  </si>
  <si>
    <t>Кап.рем.із зам.вік.сх.кл.ж/б по вул.Чкалова 98-а м.Мик.за12.18р.</t>
  </si>
  <si>
    <t>Кап.рем.із зам.вік.сх.кл.ж/б по пр.Гер.України 75-б м.Мик.за12.18р.</t>
  </si>
  <si>
    <t>Кап.рем.із зам.вік.сх.кл.ж/б по пр.Центральн.184 м.Мик.за12.18р</t>
  </si>
  <si>
    <t>Кап.рем.із зам.вік.сх.кл.ж/б по вул.Лазурна,50 А м.Мик.за12.18р.</t>
  </si>
  <si>
    <t>Кап.рем.із зам.вік.сх.кл.ж/б по вул.Колодязна,буд.8 м.Мик.за12.18р.</t>
  </si>
  <si>
    <t>Кап.рем.із зам.вік.сх.кл.ж/б по пр.Гер.України,87 м.Мик.за12.18р.</t>
  </si>
  <si>
    <t>Кап.рем.із зам.вік.сх.кл.ж/б по вул.Чкалова,99 м.Мик.за12.18р.</t>
  </si>
  <si>
    <t>Кап.рем.із зам.вік.сх.кл.ж/б по пр.Центральний,189 м.Мик.за12.18р</t>
  </si>
  <si>
    <t>Кап.рем.із зам.вік.сх.кл.ж/б по пр.Гер.України,79 м.Мик.за12.18р.</t>
  </si>
  <si>
    <t>Кап.рем.із зам.вік.сх.кл.ж/б по вул.Чкалова,112 м.Мик.за12.18р.</t>
  </si>
  <si>
    <t>Кап.рем.із зам.вік.сх.кл.ж/б по пр.Гер.України,53 м.Мик.за12.18р</t>
  </si>
  <si>
    <t>Кап.рем.із зам.вік.сх.кл.ж/б по пр.Гер.України,55 м.Мик.за12.18р.</t>
  </si>
  <si>
    <t>Кап.рем.із зам.вік.сх.кл.ж/б по пр.Гер.України,79-б м.Мик.за12.18р.</t>
  </si>
  <si>
    <t xml:space="preserve">Технагляд                     
</t>
  </si>
  <si>
    <t>"К.р.мер.зов.ос.Фл.бул.-тер.пр.пр.об.в.Наб.,Інг.сп.та Соб.пл.в Ц.р.м.М.за12.18.мМик.</t>
  </si>
  <si>
    <t xml:space="preserve">             
ТзОВ "СВІТЛО-ДИЗАЙН"           </t>
  </si>
  <si>
    <t>кап.рем.окр.вуз.обл.тепл.вводу в ж/б в.Артилерійська,10 м.Мик.(без пуск.роб.)</t>
  </si>
  <si>
    <t>кап.рем.окр.вуз.обл.тепл.вводу в ж/б в.Миколаївська,9 м.Мик.</t>
  </si>
  <si>
    <t>кап.рем.окр.вуз.обл.тепл.ввод.ж/б, в.Г.Карп.,2/1 м.Мик.(без пуск.роб.)</t>
  </si>
  <si>
    <t>кап.рем.окр.вуз.обл.тепл.ввод.в ж/б по вул.Адміральська,19 в мМик.</t>
  </si>
  <si>
    <t>кап.рем.окр.вуз.обл.тепл.ввод.в ж/б по вул.Арх.Старого,2-Б в мМик.</t>
  </si>
  <si>
    <t>кап.рем.окр.вуз.обл.тепл.ввод.ж/б в.Космонавт.,122</t>
  </si>
  <si>
    <t>кап.рем.окр.вуз.обл.тепл.ввод.ж/б в.Космонавт.,77-а м.Мик.</t>
  </si>
  <si>
    <t>кап.рем.окр.вуз.обл.тепл.ввод.ж/б в.Потьомкін.,141 м.Мик.</t>
  </si>
  <si>
    <t>кап.рем.окр.вуз.обл.тепл.ввод.ж/б в.Потьомкін.,155</t>
  </si>
  <si>
    <t>Кап.рем.окр.вуз.обл.тепл.ввод.в ж/б по вул.Арх.Старого,2-Б(пуск.роб.)в мМик</t>
  </si>
  <si>
    <t>Кап.рем.окр.вуз.обл.тепл.ввод.в ж/б по вул.Адміральська,19(пуск.роб)в мМик.</t>
  </si>
  <si>
    <t>кап.рем.окр.вуз.обл.тепл.вводу в ж/б в.Артилерійська,10 м.Мик.(пуск.роб.)</t>
  </si>
  <si>
    <t>кап.рем.окр.вуз.обл.тепл.ввод.ж/б, в.Г.Карп.,2/1 м.Мик.(пуск.роб.)</t>
  </si>
  <si>
    <t>кап.рем.окр.вуз.обл.тепл.вводу в ж/б в.Арх.Старова,6 м.Мик.</t>
  </si>
  <si>
    <t>кап.рем.окр.вуз.обл.тепл.вводу в ж/б в.Крилова,38/1 м.Мик.</t>
  </si>
  <si>
    <t>кап.рем.окр.вуз.обл.тепл.вводу в ж/б в.Арх.Старова,4 м.Мик.</t>
  </si>
  <si>
    <t>кап.рем.окр.вуз.обл.тепл.вводу в ж/б в.Арх.Старова,10Г(3-4п.) м.Мик.</t>
  </si>
  <si>
    <t>кап.рем.окр.вуз.обл.тепл.вводу в ж/б пр.Центральний,191 м.Мик.</t>
  </si>
  <si>
    <t>кап.рем.окр.вуз.обл.тепл.вводу в ж/б пр.Центральний,193 м.Мик.</t>
  </si>
  <si>
    <t>кап.рем.окр.вуз.обл.тепл.вводу в ж/б вул.8 Березня,12 м.Мик.</t>
  </si>
  <si>
    <t>кап.рем.окр.вуз.обл.тепл.вводу в ж/б в.Декабристів,67,69 м.Мик.</t>
  </si>
  <si>
    <t>кап.рем.окр.вуз.обл.тепл.вводу в ж/б в.Погранична,150/4,150/10 м.Мик.</t>
  </si>
  <si>
    <t>кап.рем.окр.вуз.обл.тепл.вводу в ж/б в.Крилова, 15-А м.Мик.</t>
  </si>
  <si>
    <t>кап.рем.окр.вуз.обл.тепл.вводу в ж/б пр.Центральний, 24 м.Мик.</t>
  </si>
  <si>
    <t>кап.рем.окр.вуз.обл.тепл.вводу в ж/б пр.Центральний, 22 м.Мик.</t>
  </si>
  <si>
    <t>ПКД(роб.проект)по об.:"кап.рем.окр.вуз.обл.тепл.ввод.ж/б у м.Мик."</t>
  </si>
  <si>
    <t>ПКД(Роб.проект)по об.:"кап.рем.окр.вуз.обл.тепл.ввод.ж/б у м.Мик.</t>
  </si>
  <si>
    <t>кап.рем.окр.вуз.обл.теп.ввод.ж/б в.Космонавтів,122(пуск.роб.)м.Мик.</t>
  </si>
  <si>
    <t>кап.рем.окр.вуз.обл.теп.ввод.ж/б в.Потьомкін.,141(пуск.роб.)м.Мик.</t>
  </si>
  <si>
    <t>кап.рем.окр.вуз.обл.теп.ввод.ж/б в.Космонавтів,77-А(пуск.роб.)м.Мик.</t>
  </si>
  <si>
    <t>кап.рем.окр.вуз.обл.тепл.ввод.ж/б в.Потьомкін.,155(пуск.роб.)м.Мик.</t>
  </si>
  <si>
    <t>кап.рем.окр.вуз.обл.тепл.ввод.ж/б вул.3 Лінія,17 м.Мик.</t>
  </si>
  <si>
    <t>кап.рем.окр.вуз.обл.тепл.ввод.ж/б вул.Новобузька,99 м.Мик.</t>
  </si>
  <si>
    <t>кап.рем.окр.вуз.обл.тепл.ввод.ж/б вул.Миколаївська,30-А м.Мик.</t>
  </si>
  <si>
    <t>кап.рем.окр.вуз.обл.тепл.ввод.ж/б пр.Миру,60 м.Мик.</t>
  </si>
  <si>
    <t>кап.рем.окр.вуз.обл.тепл.ввод.ж/б вул.Херсонське шосе,32 м.Мик.</t>
  </si>
  <si>
    <t>Кап.рем.каналіз.колект. Д-1400мм"в.Лескова від в.Сидорчука до в.Богородича(прот.485п/м), авар.-відбудовні роб.Д.05/06-2018ВІД05.07.18Р.</t>
  </si>
  <si>
    <t xml:space="preserve">           
МКП "Миколаївводоканал"           </t>
  </si>
  <si>
    <t>Нове будівництво каналізації по вул. 3 Воєнній (Сиваської дивізії) в Центральному районі м. Мик., у т.ч. коригування проекту та експертиза</t>
  </si>
  <si>
    <t>ТОВ "ВІК ПРОЕКТ"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</si>
  <si>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коригування проекту та експертиза</t>
  </si>
  <si>
    <t xml:space="preserve">   ТОВ"Богард"</t>
  </si>
  <si>
    <t>Нове будівництво тролейбусної лінії по вул. Лазурній та вул. Озерній у м. Миколаєві, у тому числі проектні роботи та експертиза</t>
  </si>
  <si>
    <t>Будівництво протипожежних водойм на тер. Полігона ТПВ по вул.Новій,16 у м. Миколаєві</t>
  </si>
  <si>
    <t>Лік.нас.під.ж/м.Тер.буд.др.кол.д.зах.від під.ж/м Терн.м.Мик.</t>
  </si>
  <si>
    <t>ТОВ ВКФ "Газводмонтаж"</t>
  </si>
  <si>
    <t>Нове буд.огор.міськ.поліг.тв.побут.відх.в с.В.Коренихам.Мик.</t>
  </si>
  <si>
    <t xml:space="preserve">ТОВ"ДІ КОР-БУД" </t>
  </si>
  <si>
    <t>комп.інж-геод.вишук.по об.:"Нове буд.світл.об.в м.Мик.по в.Весел.ріг в.Урож."</t>
  </si>
  <si>
    <t>ФОП Докієнко О.О.</t>
  </si>
  <si>
    <t>комп.інж-геод.вишук.по об.:"Нове буд.світл.об.в м.Мик.по пр.Богоявл.ріг в.А.Олійн."</t>
  </si>
  <si>
    <t>комп.інж-геод.вишук.по об.:"Нове буд.світл.об.в м.Мик.по в.Космон.в р-н ЗОШ№20"</t>
  </si>
  <si>
    <t>комп.інж-геод.вишук.по об.:"Нове буд.світл.об.в м.Мик.на перех.в.3Слоб.та в.Кузнец."</t>
  </si>
  <si>
    <t>комп.інж-геод.вишук.по об.:"Нове буд.світл.об. пер.в.1Лінія та пр.Миру м.Мик"</t>
  </si>
  <si>
    <t>кор.ПКД"Рек.ск."Манг"("Прол"), обм.в.Ад-1-юСл-Нік-Інж.в Ц.р-ні мМик.ст.П</t>
  </si>
  <si>
    <t>арх.пр.(в.р.з інж.-геол.виш."Рек.скв."Манг."("Прол."), обм.в.Ад.-1-юСл-Нік-Інж.в Ц.р-ні мМик.</t>
  </si>
  <si>
    <t>КП ГПВ АПБ</t>
  </si>
  <si>
    <t>вн.до нат.ос.р.ос.і зак.пр.пар."Лік.нас.під.с.Гор.-буд.др.к. д.зах.в.під.с.Гор.м.Мик."</t>
  </si>
  <si>
    <t>арх.пр.(в.р.з інж.-геол.виш."Рек.скв."Манг."("Прол."), обм.в.Ад.-1-юСл.-Нік.-Інж.в Ц.р-ні м.Мик.</t>
  </si>
  <si>
    <t>ФОП Кучеренко Т.М.</t>
  </si>
  <si>
    <t>ПКД "Рек.перехр.по вул.Ген.Карп.та вул.Крилова м.Мик.1Ет.Інж.-геод.виш."</t>
  </si>
  <si>
    <t xml:space="preserve">Макромир-Проект </t>
  </si>
  <si>
    <t>ТОВ ІТХВХ Книги України</t>
  </si>
  <si>
    <t>ПП Дехтяренко А.А.</t>
  </si>
  <si>
    <t>ФОП Руда Т.В.</t>
  </si>
  <si>
    <t>ФОП Гудим І.О.</t>
  </si>
  <si>
    <t>ФОП Караяніді С.П.</t>
  </si>
  <si>
    <t>бензогенератор</t>
  </si>
  <si>
    <t>ФОП Грачев С.О.</t>
  </si>
  <si>
    <t>радіосистемні мікрофони, акустична система</t>
  </si>
  <si>
    <t>укр. нац костюми</t>
  </si>
  <si>
    <t>ФОП Самойлюк В. Б.</t>
  </si>
  <si>
    <t>м. Миколаїв, вул.Екіпажна 123.</t>
  </si>
  <si>
    <t xml:space="preserve"> "Поточний ремонт: установка автономатичної пожежної сигналізації в приміщеннях ШВСМ, м.Миколаїв, вул.Екіпажна 123.</t>
  </si>
  <si>
    <t>"Поточний ремонт адмінбудівлі Управління у справах фізичної культури та спорту ММР"</t>
  </si>
  <si>
    <t xml:space="preserve">м. Миколаїв, вул.Потьомкінська, 95-а. </t>
  </si>
  <si>
    <t>Роботи з розробки проектно - кошторисної документації: "Поточний ремонт: монтаж автономної пожежної сигналізації в приміщеннях КДЮСШ "Олімп".</t>
  </si>
  <si>
    <t>Проектно - кошторисна документація по об'єкту: "Поточний ремонт: монтаж автономної пожежної сигналізації в приміщеннях КДЮСШ "Олімп", м.Миколаїв,пр.Корабелів,1-В.</t>
  </si>
  <si>
    <t>Роботи з розробки проектно - кошторисної документації: "Поточний ремонт: монтаж автономної пожежної сигналізації в приміщеннях дитячо- юнацької спортивної школи "Комунарівець".</t>
  </si>
  <si>
    <t>Проектно - кошторисна документація по об'єкту: "Поточний ремонт: монтаж автономної пожежної сигналізації в приміщеннях дитячо- юнацької спортивної школи "Комунарівець", м.Миколаїв,пр.Героїв України,2/4.</t>
  </si>
  <si>
    <t>"Поточний ремонт фасаду будівлі  ДЮСШ 7, м.Миколаїв,вул.Артилерійська,20".</t>
  </si>
  <si>
    <t xml:space="preserve"> "Поточний ремонт системи опалення  приміщеннях СДЮСШОР 6, м.Миколаїв,вул.Пушкінська,73В".</t>
  </si>
  <si>
    <t>"Поточний ремонт фасаду будівлі  ДЮСШ 7".</t>
  </si>
  <si>
    <t xml:space="preserve"> "Поточний ремонт: монтаж автономної пожежної сигналізації в приміщеннях СДЮСШОР 6, м.Миколаїв,вул.Олійника,11-А".</t>
  </si>
  <si>
    <t xml:space="preserve"> "Поточний ремонт системи опалення  приміщеннях СДЮСШОР 6, м.Миколаїв,вул.Олійника,11-А".</t>
  </si>
  <si>
    <t>"Поточний ремонт системи опалення ДЮСШ 3, м.Миколаїв, Погранична, 45"</t>
  </si>
  <si>
    <t>Проектно - кошторисна документація по об'єкту : "Поточний ремонт: монтаж автономної пожежної сигналізації в приміщеннях ДЮСШ 2, м.Миколаїв, вул.Спортивна, 11"</t>
  </si>
  <si>
    <t xml:space="preserve"> "Поточний ремонт: монтаж автономної пожежної сигналізації в приміщеннях ДЮСШ 2, м.Миколаїв, вул. Спортивна, 11"</t>
  </si>
  <si>
    <t>Роботи з розробки проектно - кошторисної документації по об'єкту: "Поточний ремонт: монтаж автономної пожежної сигналізації в приміщеннях  ДЮСШ 2".</t>
  </si>
  <si>
    <t>вул.Адміральська, 20</t>
  </si>
  <si>
    <t>Шафа архівна "Велика"</t>
  </si>
  <si>
    <t>Фоп Сивоконь О.Б.</t>
  </si>
  <si>
    <t>Плотер</t>
  </si>
  <si>
    <t>ФОП Оселедько Д.В.</t>
  </si>
  <si>
    <t>Принтер</t>
  </si>
  <si>
    <t>Цифровий фотоапарат</t>
  </si>
  <si>
    <t>Персональний компютер</t>
  </si>
  <si>
    <t>Ноутбук</t>
  </si>
  <si>
    <t>Управління містобудування та архітектури/ Адміральська, 20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</si>
  <si>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</si>
  <si>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</si>
  <si>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42 Адміністрація Інгульського району Миколаївської міської ради</t>
  </si>
  <si>
    <t xml:space="preserve"> 43 Адміністрація Центрального району Миколаївської міської ради</t>
  </si>
  <si>
    <t>тис. грн.</t>
  </si>
  <si>
    <t>Адміністрація Корабельного району</t>
  </si>
  <si>
    <t>ФОП Ржонц Н.О.</t>
  </si>
  <si>
    <t>компьютерна система+програмне забеспечення</t>
  </si>
  <si>
    <t>кондіціонери</t>
  </si>
  <si>
    <t>ТОВ "Електра і Ко"</t>
  </si>
  <si>
    <t>встановлення кондиціонері</t>
  </si>
  <si>
    <t>м.Миколаїв, вул. Адміральська, 20</t>
  </si>
  <si>
    <t>Персональний комп’ютер у комплектації (Монітор LG23MP48HQ-P, INTEL Core i3-8100. Gigabyte h310-M. DDR4 4GB. SSD 240GB)</t>
  </si>
  <si>
    <t>ФОП Яшин О.М.</t>
  </si>
  <si>
    <t>Персональний комп’ютер у комплектації (Монітор LG23MP48HQ-P, INTEL Core i3-8100. Gigabyte h310-M. DDR4 8GB. SSD 240GB)</t>
  </si>
  <si>
    <t>Монітор LG23MP48HQ-P</t>
  </si>
  <si>
    <t>Управління з питань культури та охорони культурної спадщини ММР, адреса: 54017, м. Миколаїв,                                       вул. Адміральська 20</t>
  </si>
  <si>
    <t>багатофункціональний пристрій Canon А4</t>
  </si>
  <si>
    <t xml:space="preserve">ФОП Дегтяр Ю В </t>
  </si>
  <si>
    <t>системний блок InteI Preminm</t>
  </si>
  <si>
    <t xml:space="preserve">ФОП Караяніді С.П. </t>
  </si>
  <si>
    <t>комплекти меблів д/каб керівника;</t>
  </si>
  <si>
    <t xml:space="preserve">ФОП Танцура Є О </t>
  </si>
  <si>
    <t xml:space="preserve">Разом </t>
  </si>
  <si>
    <t xml:space="preserve">Управління охорони здоров'я Миколаївської міської ради / вул. В.Морська,56 </t>
  </si>
  <si>
    <t>Придбання комп'ютера</t>
  </si>
  <si>
    <t>ТОВ "Комтехсервіс"</t>
  </si>
  <si>
    <t>Придбання ноутбука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</si>
  <si>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м.Миколаєві, у тому числі проектні роботи та експертиза</t>
  </si>
  <si>
    <t>вул.Адм.Макарова,7 в м.Мик</t>
  </si>
  <si>
    <t>пот.рем.служб.приміщ. 4-х поверх.адм.буд.</t>
  </si>
  <si>
    <t>пот.рем.служб.прим.в двопов.буд.</t>
  </si>
  <si>
    <t>пот.рем.служ.прим.4-х пов.адмін.буд.</t>
  </si>
  <si>
    <t>пот.рем.дим.-вент.кан.в 4 пов.адм.б.</t>
  </si>
  <si>
    <t>ТОВ "Стеклосоюз"</t>
  </si>
  <si>
    <t>ФОП Седнєва І.В.</t>
  </si>
  <si>
    <t>р</t>
  </si>
  <si>
    <t>ТОВ «Мастерстройсервіс»</t>
  </si>
  <si>
    <t>ТОВ «Абітек –Інжиніринг»</t>
  </si>
  <si>
    <t>ТОВ «Інструмент «МАХ»</t>
  </si>
  <si>
    <t>ФОП Трояновська І.В.</t>
  </si>
  <si>
    <t>ТОВ «Полігон»</t>
  </si>
  <si>
    <t>ТОВ «Югсталь»</t>
  </si>
  <si>
    <t>ТОВ «Епіцентр К»</t>
  </si>
  <si>
    <t>ТОВ «Протех-ІТ-Україна»</t>
  </si>
  <si>
    <t>ФОП Ткаченко Руслан Олександрович</t>
  </si>
  <si>
    <t>ТОВ «Гідротехсервіс»</t>
  </si>
  <si>
    <t>Контейнер сітчастий для збору ПЕТ- тари</t>
  </si>
  <si>
    <t>Бункер-накопичувач (зйомний контейнер під ланцюговий зачіп) для збору твердих відходів об’ємом -10м3</t>
  </si>
  <si>
    <t>Бензопила Stihl MS 461 40см</t>
  </si>
  <si>
    <t>Мотокоса  Stihl FS250</t>
  </si>
  <si>
    <t>Бензопила Stihl MS180 (35)</t>
  </si>
  <si>
    <t>Кущоріз бензиновий Stihl HS82 R</t>
  </si>
  <si>
    <t>Штамп стандартний</t>
  </si>
  <si>
    <t>Контролер КС 16-2ШК (Контролер 16-ти канальний в комплекті з шафою)</t>
  </si>
  <si>
    <t>Контейнер об’ємом 1100 л</t>
  </si>
  <si>
    <t>Контейнер об’ємом 45 л</t>
  </si>
  <si>
    <t>Телефон DECT Pansonic КХ –ТG 1612UAN Black Gray</t>
  </si>
  <si>
    <t>ПБЖ 850 VA EnerGenie (блок безперебыйного живлення)</t>
  </si>
  <si>
    <t>Комплект комп’ютерного обладнання :системний блок, материнська плата, процесор, жорсткий диск, оператив. пам., корпус з блоком живлення.</t>
  </si>
  <si>
    <t>Багатофункціональний пристрій EPSON</t>
  </si>
  <si>
    <t>Снігоприбирач AL-KO SnowLine 56011, 4КВТ</t>
  </si>
  <si>
    <t xml:space="preserve">Монітор </t>
  </si>
  <si>
    <t>Понтон сталевий</t>
  </si>
  <si>
    <t>Департамент житлово-комунального господарства Миколаївської міської ради, м.Миколаїв, вул. Адмірала Макарова, 7</t>
  </si>
  <si>
    <r>
      <t>5400</t>
    </r>
    <r>
      <rPr>
        <sz val="12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      м. Миколаїв                        вул. Потьомкінська, 45/47</t>
    </r>
  </si>
  <si>
    <r>
      <t>Поточний ремонт приміщень  у відділеннях Центрального району МТЦ СО НСП за адресою: м.Миколаїв,вул. Шевченка,19А, (дог.№33 від 02.04.18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)Технагляд за поточним ремонтом (дог№12/18 від 10.04.2018р.)</t>
    </r>
  </si>
  <si>
    <r>
      <t xml:space="preserve">Поточний ремонт гаражу у відділеннях Корабельного району МТЦ СО НСП за адресою:  м.Миколаїв,  вул. Новобудівна1/1, (дог.№182  від 13.12.18р.) </t>
    </r>
    <r>
      <rPr>
        <sz val="12"/>
        <color rgb="FFFF0000"/>
        <rFont val="Times New Roman"/>
        <family val="1"/>
        <charset val="204"/>
      </rPr>
      <t xml:space="preserve"> </t>
    </r>
  </si>
  <si>
    <t>Експертний звіт від 13.04.2018 №854-18Д ТОВ "ПРОЕКТ-КОМПЛЕКТ-СТРОЙ"</t>
  </si>
  <si>
    <t>Експертний звіт від 31.01.2018 №109/17 ТОВ "ІНПРОЕКТБУД"</t>
  </si>
  <si>
    <t xml:space="preserve">вул. 2-га Екіпажна 1 </t>
  </si>
  <si>
    <t>Адміністративна будівля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</si>
</sst>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00"/>
    <numFmt numFmtId="165" formatCode="#,##0.000"/>
    <numFmt numFmtId="166" formatCode="#,##0.00_ ;\-#,##0.00\ "/>
    <numFmt numFmtId="167" formatCode="#,##0.000\ _г_р_н_."/>
    <numFmt numFmtId="168" formatCode="dd/mm/yy;@"/>
    <numFmt numFmtId="169" formatCode="#,##0.0000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  <font>
      <sz val="12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24"/>
      </bottom>
      <diagonal/>
    </border>
  </borders>
  <cellStyleXfs count="12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9" fillId="0" borderId="88" xfId="6" applyNumberFormat="1" applyFont="1" applyFill="1" applyBorder="1" applyAlignment="1">
      <alignment vertical="top" wrapText="1"/>
    </xf>
    <xf numFmtId="49" fontId="9" fillId="0" borderId="12" xfId="6" applyNumberFormat="1" applyFont="1" applyFill="1" applyBorder="1" applyAlignment="1">
      <alignment vertical="top" wrapText="1"/>
    </xf>
    <xf numFmtId="49" fontId="9" fillId="0" borderId="6" xfId="8" applyNumberFormat="1" applyFont="1" applyFill="1" applyBorder="1" applyAlignment="1">
      <alignment horizontal="left" vertical="top" wrapText="1"/>
    </xf>
    <xf numFmtId="49" fontId="9" fillId="0" borderId="88" xfId="9" applyNumberFormat="1" applyFont="1" applyFill="1" applyBorder="1" applyAlignment="1">
      <alignment horizontal="left" vertical="top" wrapText="1"/>
    </xf>
    <xf numFmtId="49" fontId="9" fillId="0" borderId="89" xfId="6" applyNumberFormat="1" applyFont="1" applyFill="1" applyBorder="1" applyAlignment="1">
      <alignment vertical="top" wrapText="1"/>
    </xf>
    <xf numFmtId="49" fontId="10" fillId="0" borderId="39" xfId="6" applyNumberFormat="1" applyFont="1" applyFill="1" applyBorder="1" applyAlignment="1">
      <alignment vertical="top" wrapText="1"/>
    </xf>
    <xf numFmtId="49" fontId="10" fillId="0" borderId="90" xfId="6" applyNumberFormat="1" applyFont="1" applyFill="1" applyBorder="1" applyAlignment="1">
      <alignment vertical="top" wrapText="1"/>
    </xf>
    <xf numFmtId="49" fontId="9" fillId="0" borderId="87" xfId="7" applyNumberFormat="1" applyFont="1" applyFill="1" applyBorder="1" applyAlignment="1">
      <alignment vertical="top" wrapText="1"/>
    </xf>
    <xf numFmtId="49" fontId="9" fillId="0" borderId="88" xfId="7" applyNumberFormat="1" applyFont="1" applyFill="1" applyBorder="1" applyAlignment="1">
      <alignment vertical="top" wrapText="1"/>
    </xf>
    <xf numFmtId="49" fontId="9" fillId="0" borderId="6" xfId="6" applyNumberFormat="1" applyFont="1" applyFill="1" applyBorder="1" applyAlignment="1">
      <alignment horizontal="left" vertical="top" wrapText="1"/>
    </xf>
    <xf numFmtId="49" fontId="9" fillId="0" borderId="88" xfId="6" applyNumberFormat="1" applyFont="1" applyFill="1" applyBorder="1" applyAlignment="1">
      <alignment horizontal="left" vertical="top" wrapText="1"/>
    </xf>
    <xf numFmtId="49" fontId="9" fillId="0" borderId="88" xfId="8" applyNumberFormat="1" applyFont="1" applyFill="1" applyBorder="1" applyAlignment="1">
      <alignment horizontal="left" vertical="top" wrapText="1"/>
    </xf>
    <xf numFmtId="0" fontId="9" fillId="0" borderId="88" xfId="6" applyFont="1" applyFill="1" applyBorder="1" applyAlignment="1">
      <alignment horizontal="left" vertical="top" wrapText="1"/>
    </xf>
    <xf numFmtId="0" fontId="9" fillId="0" borderId="88" xfId="9" applyFont="1" applyFill="1" applyBorder="1" applyAlignment="1">
      <alignment horizontal="left" vertical="top" wrapText="1"/>
    </xf>
    <xf numFmtId="49" fontId="9" fillId="0" borderId="51" xfId="9" applyNumberFormat="1" applyFont="1" applyFill="1" applyBorder="1" applyAlignment="1">
      <alignment horizontal="left" vertical="top" wrapText="1"/>
    </xf>
    <xf numFmtId="0" fontId="9" fillId="0" borderId="51" xfId="9" applyFont="1" applyFill="1" applyBorder="1" applyAlignment="1">
      <alignment horizontal="left" vertical="top" wrapText="1"/>
    </xf>
    <xf numFmtId="49" fontId="9" fillId="0" borderId="91" xfId="6" applyNumberFormat="1" applyFont="1" applyFill="1" applyBorder="1" applyAlignment="1">
      <alignment vertical="top" wrapText="1"/>
    </xf>
    <xf numFmtId="0" fontId="8" fillId="0" borderId="91" xfId="0" applyFont="1" applyBorder="1" applyAlignment="1">
      <alignment wrapText="1"/>
    </xf>
    <xf numFmtId="0" fontId="9" fillId="0" borderId="88" xfId="8" applyFont="1" applyFill="1" applyBorder="1" applyAlignment="1">
      <alignment horizontal="left" vertical="top" wrapText="1"/>
    </xf>
    <xf numFmtId="49" fontId="9" fillId="0" borderId="53" xfId="10" applyNumberFormat="1" applyFont="1" applyFill="1" applyBorder="1" applyAlignment="1">
      <alignment horizontal="left" vertical="top" wrapText="1"/>
    </xf>
    <xf numFmtId="49" fontId="9" fillId="0" borderId="10" xfId="1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left" vertical="top" wrapText="1"/>
    </xf>
    <xf numFmtId="49" fontId="9" fillId="0" borderId="4" xfId="5" applyNumberFormat="1" applyFont="1" applyFill="1" applyBorder="1" applyAlignment="1">
      <alignment horizontal="left" vertical="top" wrapText="1"/>
    </xf>
    <xf numFmtId="0" fontId="9" fillId="0" borderId="1" xfId="5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95" xfId="0" applyNumberFormat="1" applyFont="1" applyFill="1" applyBorder="1" applyAlignment="1">
      <alignment horizontal="left" vertical="top" wrapText="1"/>
    </xf>
    <xf numFmtId="165" fontId="3" fillId="0" borderId="96" xfId="0" applyNumberFormat="1" applyFont="1" applyFill="1" applyBorder="1" applyAlignment="1">
      <alignment horizontal="right" vertical="top"/>
    </xf>
    <xf numFmtId="0" fontId="3" fillId="0" borderId="96" xfId="0" applyNumberFormat="1" applyFont="1" applyFill="1" applyBorder="1" applyAlignment="1">
      <alignment horizontal="left" vertical="top" wrapText="1" indent="4"/>
    </xf>
    <xf numFmtId="165" fontId="3" fillId="0" borderId="1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96" xfId="0" applyNumberFormat="1" applyFont="1" applyFill="1" applyBorder="1" applyAlignment="1">
      <alignment horizontal="left" vertical="top" wrapText="1" indent="2"/>
    </xf>
    <xf numFmtId="0" fontId="3" fillId="0" borderId="96" xfId="0" applyNumberFormat="1" applyFont="1" applyFill="1" applyBorder="1" applyAlignment="1">
      <alignment horizontal="left" vertical="top" wrapText="1"/>
    </xf>
    <xf numFmtId="0" fontId="3" fillId="0" borderId="9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95" xfId="0" applyFont="1" applyFill="1" applyBorder="1" applyAlignment="1">
      <alignment horizontal="left" vertical="top"/>
    </xf>
    <xf numFmtId="165" fontId="4" fillId="0" borderId="95" xfId="0" applyNumberFormat="1" applyFont="1" applyFill="1" applyBorder="1" applyAlignment="1">
      <alignment horizontal="right" vertical="top"/>
    </xf>
    <xf numFmtId="164" fontId="1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Fill="1"/>
    <xf numFmtId="0" fontId="11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left" wrapText="1"/>
    </xf>
    <xf numFmtId="164" fontId="11" fillId="0" borderId="1" xfId="0" applyNumberFormat="1" applyFont="1" applyFill="1" applyBorder="1" applyAlignment="1">
      <alignment horizontal="left" vertical="justify" wrapText="1"/>
    </xf>
    <xf numFmtId="0" fontId="11" fillId="0" borderId="0" xfId="0" applyFont="1"/>
    <xf numFmtId="0" fontId="8" fillId="0" borderId="12" xfId="0" applyFont="1" applyBorder="1"/>
    <xf numFmtId="0" fontId="5" fillId="0" borderId="12" xfId="0" applyFont="1" applyBorder="1"/>
    <xf numFmtId="0" fontId="9" fillId="0" borderId="1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left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9" fillId="0" borderId="3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87" xfId="0" applyFont="1" applyBorder="1" applyAlignment="1">
      <alignment horizontal="left" wrapText="1"/>
    </xf>
    <xf numFmtId="0" fontId="8" fillId="0" borderId="88" xfId="0" applyFont="1" applyBorder="1" applyAlignment="1">
      <alignment horizontal="left" wrapText="1"/>
    </xf>
    <xf numFmtId="49" fontId="9" fillId="0" borderId="51" xfId="6" applyNumberFormat="1" applyFont="1" applyFill="1" applyBorder="1" applyAlignment="1">
      <alignment horizontal="left" vertical="top" wrapText="1"/>
    </xf>
    <xf numFmtId="49" fontId="10" fillId="0" borderId="39" xfId="6" applyNumberFormat="1" applyFont="1" applyFill="1" applyBorder="1" applyAlignment="1">
      <alignment horizontal="left" vertical="top" wrapText="1"/>
    </xf>
    <xf numFmtId="49" fontId="9" fillId="0" borderId="56" xfId="7" applyNumberFormat="1" applyFont="1" applyFill="1" applyBorder="1" applyAlignment="1">
      <alignment horizontal="left" vertical="top" wrapText="1"/>
    </xf>
    <xf numFmtId="49" fontId="9" fillId="0" borderId="6" xfId="7" applyNumberFormat="1" applyFont="1" applyFill="1" applyBorder="1" applyAlignment="1">
      <alignment horizontal="left" vertical="top" wrapText="1"/>
    </xf>
    <xf numFmtId="49" fontId="9" fillId="0" borderId="26" xfId="6" applyNumberFormat="1" applyFont="1" applyFill="1" applyBorder="1" applyAlignment="1">
      <alignment horizontal="left" vertical="top" wrapText="1"/>
    </xf>
    <xf numFmtId="49" fontId="10" fillId="0" borderId="7" xfId="6" applyNumberFormat="1" applyFont="1" applyFill="1" applyBorder="1" applyAlignment="1">
      <alignment horizontal="left" vertical="top" wrapText="1"/>
    </xf>
    <xf numFmtId="0" fontId="8" fillId="0" borderId="93" xfId="0" applyFont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0" fontId="11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9" fillId="0" borderId="5" xfId="8" applyNumberFormat="1" applyFont="1" applyFill="1" applyBorder="1" applyAlignment="1">
      <alignment vertical="top" wrapText="1"/>
    </xf>
    <xf numFmtId="49" fontId="9" fillId="0" borderId="12" xfId="9" applyNumberFormat="1" applyFont="1" applyFill="1" applyBorder="1" applyAlignment="1">
      <alignment vertical="top" wrapText="1"/>
    </xf>
    <xf numFmtId="49" fontId="9" fillId="0" borderId="88" xfId="8" applyNumberFormat="1" applyFont="1" applyFill="1" applyBorder="1" applyAlignment="1">
      <alignment vertical="top" wrapText="1"/>
    </xf>
    <xf numFmtId="49" fontId="9" fillId="0" borderId="88" xfId="9" applyNumberFormat="1" applyFont="1" applyFill="1" applyBorder="1" applyAlignment="1">
      <alignment vertical="top" wrapText="1"/>
    </xf>
    <xf numFmtId="49" fontId="9" fillId="0" borderId="12" xfId="8" applyNumberFormat="1" applyFont="1" applyFill="1" applyBorder="1" applyAlignment="1">
      <alignment vertical="top" wrapText="1"/>
    </xf>
    <xf numFmtId="49" fontId="9" fillId="0" borderId="53" xfId="10" applyNumberFormat="1" applyFont="1" applyFill="1" applyBorder="1" applyAlignment="1">
      <alignment vertical="top" wrapText="1"/>
    </xf>
    <xf numFmtId="49" fontId="9" fillId="0" borderId="10" xfId="10" applyNumberFormat="1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vertical="center" wrapText="1"/>
    </xf>
    <xf numFmtId="49" fontId="9" fillId="0" borderId="1" xfId="5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68" fontId="9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8" fillId="0" borderId="91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4" fontId="10" fillId="4" borderId="1" xfId="0" applyNumberFormat="1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wrapText="1"/>
    </xf>
    <xf numFmtId="164" fontId="11" fillId="0" borderId="12" xfId="0" applyNumberFormat="1" applyFont="1" applyFill="1" applyBorder="1" applyAlignment="1">
      <alignment horizontal="right" wrapText="1"/>
    </xf>
    <xf numFmtId="165" fontId="11" fillId="0" borderId="12" xfId="0" applyNumberFormat="1" applyFont="1" applyFill="1" applyBorder="1" applyAlignment="1">
      <alignment horizontal="right" wrapText="1"/>
    </xf>
    <xf numFmtId="164" fontId="9" fillId="0" borderId="12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quotePrefix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5" xfId="0" applyNumberFormat="1" applyFont="1" applyFill="1" applyBorder="1" applyAlignment="1">
      <alignment horizontal="right" vertical="center" wrapText="1"/>
    </xf>
    <xf numFmtId="164" fontId="8" fillId="0" borderId="51" xfId="0" applyNumberFormat="1" applyFont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9" fillId="0" borderId="1" xfId="5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right" wrapText="1"/>
    </xf>
    <xf numFmtId="165" fontId="9" fillId="4" borderId="1" xfId="0" applyNumberFormat="1" applyFont="1" applyFill="1" applyBorder="1" applyAlignment="1">
      <alignment horizontal="right" wrapText="1"/>
    </xf>
    <xf numFmtId="165" fontId="10" fillId="4" borderId="1" xfId="0" applyNumberFormat="1" applyFont="1" applyFill="1" applyBorder="1" applyAlignment="1">
      <alignment horizontal="right" wrapText="1"/>
    </xf>
    <xf numFmtId="165" fontId="9" fillId="4" borderId="1" xfId="0" applyNumberFormat="1" applyFont="1" applyFill="1" applyBorder="1" applyAlignment="1">
      <alignment horizontal="right" vertical="center" wrapText="1"/>
    </xf>
    <xf numFmtId="165" fontId="9" fillId="4" borderId="2" xfId="0" applyNumberFormat="1" applyFont="1" applyFill="1" applyBorder="1" applyAlignment="1">
      <alignment horizontal="right" wrapText="1"/>
    </xf>
    <xf numFmtId="165" fontId="10" fillId="4" borderId="2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vertical="center" wrapText="1"/>
    </xf>
    <xf numFmtId="164" fontId="8" fillId="0" borderId="20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8" fillId="0" borderId="21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0" fontId="9" fillId="0" borderId="47" xfId="7" applyFont="1" applyFill="1" applyBorder="1" applyAlignment="1">
      <alignment horizontal="left" vertical="top" wrapText="1"/>
    </xf>
    <xf numFmtId="0" fontId="9" fillId="0" borderId="6" xfId="7" applyFont="1" applyFill="1" applyBorder="1" applyAlignment="1">
      <alignment horizontal="left" vertical="top" wrapText="1"/>
    </xf>
    <xf numFmtId="0" fontId="9" fillId="0" borderId="6" xfId="6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wrapText="1"/>
    </xf>
    <xf numFmtId="0" fontId="9" fillId="4" borderId="46" xfId="0" applyFont="1" applyFill="1" applyBorder="1" applyAlignment="1">
      <alignment horizontal="left" wrapText="1"/>
    </xf>
    <xf numFmtId="166" fontId="9" fillId="0" borderId="3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right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8" fillId="0" borderId="20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16" fillId="0" borderId="41" xfId="2" applyFont="1" applyFill="1" applyBorder="1" applyAlignment="1" applyProtection="1">
      <alignment horizontal="left" wrapText="1"/>
    </xf>
    <xf numFmtId="0" fontId="16" fillId="0" borderId="1" xfId="2" applyFont="1" applyFill="1" applyBorder="1" applyAlignment="1" applyProtection="1">
      <alignment horizontal="left" wrapText="1"/>
    </xf>
    <xf numFmtId="164" fontId="11" fillId="0" borderId="3" xfId="0" applyNumberFormat="1" applyFont="1" applyFill="1" applyBorder="1" applyAlignment="1">
      <alignment horizontal="right" vertical="center" wrapText="1"/>
    </xf>
    <xf numFmtId="164" fontId="11" fillId="0" borderId="48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164" fontId="8" fillId="0" borderId="45" xfId="0" applyNumberFormat="1" applyFont="1" applyBorder="1" applyAlignment="1">
      <alignment horizontal="right" wrapText="1"/>
    </xf>
    <xf numFmtId="164" fontId="8" fillId="0" borderId="5" xfId="0" applyNumberFormat="1" applyFont="1" applyBorder="1" applyAlignment="1">
      <alignment horizontal="right" wrapText="1"/>
    </xf>
    <xf numFmtId="164" fontId="9" fillId="0" borderId="12" xfId="6" applyNumberFormat="1" applyFont="1" applyFill="1" applyBorder="1" applyAlignment="1">
      <alignment horizontal="right" vertical="top" wrapText="1"/>
    </xf>
    <xf numFmtId="164" fontId="9" fillId="0" borderId="12" xfId="3" applyNumberFormat="1" applyFont="1" applyFill="1" applyBorder="1" applyAlignment="1">
      <alignment horizontal="right" vertical="top" wrapText="1"/>
    </xf>
    <xf numFmtId="164" fontId="9" fillId="0" borderId="12" xfId="3" applyNumberFormat="1" applyFont="1" applyFill="1" applyBorder="1" applyAlignment="1">
      <alignment horizontal="right" wrapText="1"/>
    </xf>
    <xf numFmtId="164" fontId="9" fillId="0" borderId="89" xfId="6" applyNumberFormat="1" applyFont="1" applyFill="1" applyBorder="1" applyAlignment="1">
      <alignment horizontal="right" vertical="top" wrapText="1"/>
    </xf>
    <xf numFmtId="164" fontId="10" fillId="0" borderId="90" xfId="6" applyNumberFormat="1" applyFont="1" applyFill="1" applyBorder="1" applyAlignment="1">
      <alignment horizontal="right" vertical="top" wrapText="1"/>
    </xf>
    <xf numFmtId="164" fontId="9" fillId="0" borderId="45" xfId="7" applyNumberFormat="1" applyFont="1" applyFill="1" applyBorder="1" applyAlignment="1">
      <alignment horizontal="right" vertical="top" wrapText="1"/>
    </xf>
    <xf numFmtId="164" fontId="9" fillId="0" borderId="5" xfId="7" applyNumberFormat="1" applyFont="1" applyFill="1" applyBorder="1" applyAlignment="1">
      <alignment horizontal="right" vertical="top" wrapText="1"/>
    </xf>
    <xf numFmtId="164" fontId="9" fillId="0" borderId="12" xfId="7" applyNumberFormat="1" applyFont="1" applyFill="1" applyBorder="1" applyAlignment="1">
      <alignment horizontal="right" vertical="top" wrapText="1"/>
    </xf>
    <xf numFmtId="164" fontId="9" fillId="0" borderId="89" xfId="7" applyNumberFormat="1" applyFont="1" applyFill="1" applyBorder="1" applyAlignment="1">
      <alignment horizontal="right" vertical="top" wrapText="1"/>
    </xf>
    <xf numFmtId="164" fontId="9" fillId="0" borderId="25" xfId="6" applyNumberFormat="1" applyFont="1" applyFill="1" applyBorder="1" applyAlignment="1">
      <alignment horizontal="right" vertical="top" wrapText="1"/>
    </xf>
    <xf numFmtId="0" fontId="8" fillId="0" borderId="26" xfId="0" applyFont="1" applyBorder="1" applyAlignment="1">
      <alignment horizontal="left" wrapText="1"/>
    </xf>
    <xf numFmtId="164" fontId="10" fillId="0" borderId="92" xfId="6" applyNumberFormat="1" applyFont="1" applyFill="1" applyBorder="1" applyAlignment="1">
      <alignment horizontal="right" vertical="top" wrapText="1"/>
    </xf>
    <xf numFmtId="164" fontId="8" fillId="0" borderId="47" xfId="0" applyNumberFormat="1" applyFont="1" applyBorder="1" applyAlignment="1">
      <alignment horizontal="right" wrapText="1"/>
    </xf>
    <xf numFmtId="164" fontId="8" fillId="0" borderId="88" xfId="0" applyNumberFormat="1" applyFont="1" applyBorder="1" applyAlignment="1">
      <alignment horizontal="right" wrapText="1"/>
    </xf>
    <xf numFmtId="0" fontId="8" fillId="0" borderId="25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5" fillId="0" borderId="92" xfId="0" applyFont="1" applyBorder="1" applyAlignment="1">
      <alignment wrapText="1"/>
    </xf>
    <xf numFmtId="164" fontId="5" fillId="0" borderId="7" xfId="0" applyNumberFormat="1" applyFont="1" applyBorder="1" applyAlignment="1">
      <alignment horizontal="right" wrapText="1"/>
    </xf>
    <xf numFmtId="164" fontId="9" fillId="0" borderId="88" xfId="10" applyNumberFormat="1" applyFont="1" applyFill="1" applyBorder="1" applyAlignment="1">
      <alignment horizontal="right" vertical="top" wrapText="1"/>
    </xf>
    <xf numFmtId="0" fontId="8" fillId="0" borderId="49" xfId="0" applyFont="1" applyBorder="1" applyAlignment="1">
      <alignment horizontal="left" wrapText="1"/>
    </xf>
    <xf numFmtId="164" fontId="9" fillId="0" borderId="1" xfId="5" applyNumberFormat="1" applyFont="1" applyFill="1" applyBorder="1" applyAlignment="1">
      <alignment horizontal="right" vertical="top" wrapText="1"/>
    </xf>
    <xf numFmtId="164" fontId="9" fillId="0" borderId="5" xfId="5" applyNumberFormat="1" applyFont="1" applyFill="1" applyBorder="1" applyAlignment="1">
      <alignment horizontal="right" vertical="top" wrapText="1"/>
    </xf>
    <xf numFmtId="164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164" fontId="12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right" wrapText="1"/>
    </xf>
    <xf numFmtId="164" fontId="18" fillId="0" borderId="1" xfId="0" applyNumberFormat="1" applyFont="1" applyBorder="1" applyAlignment="1">
      <alignment horizontal="left" wrapText="1"/>
    </xf>
    <xf numFmtId="164" fontId="18" fillId="0" borderId="1" xfId="0" applyNumberFormat="1" applyFont="1" applyBorder="1" applyAlignment="1">
      <alignment horizontal="right" wrapText="1"/>
    </xf>
    <xf numFmtId="165" fontId="9" fillId="0" borderId="3" xfId="0" applyNumberFormat="1" applyFont="1" applyFill="1" applyBorder="1" applyAlignment="1">
      <alignment horizontal="right" vertical="top" wrapText="1"/>
    </xf>
    <xf numFmtId="165" fontId="9" fillId="0" borderId="3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164" fontId="5" fillId="0" borderId="8" xfId="0" applyNumberFormat="1" applyFont="1" applyFill="1" applyBorder="1" applyAlignment="1">
      <alignment horizontal="left" wrapText="1"/>
    </xf>
    <xf numFmtId="164" fontId="5" fillId="0" borderId="8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0" fillId="0" borderId="0" xfId="0" applyFont="1" applyFill="1" applyBorder="1"/>
    <xf numFmtId="165" fontId="8" fillId="0" borderId="11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11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21" fillId="0" borderId="4" xfId="0" applyFont="1" applyBorder="1" applyAlignment="1">
      <alignment vertical="top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vertical="top" wrapText="1"/>
    </xf>
    <xf numFmtId="49" fontId="9" fillId="0" borderId="10" xfId="4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9" fontId="9" fillId="0" borderId="10" xfId="5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top" wrapText="1"/>
    </xf>
    <xf numFmtId="0" fontId="9" fillId="6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6" borderId="1" xfId="0" applyNumberFormat="1" applyFont="1" applyFill="1" applyBorder="1" applyAlignment="1">
      <alignment horizontal="left" vertical="top" wrapText="1"/>
    </xf>
    <xf numFmtId="0" fontId="9" fillId="6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wrapText="1"/>
    </xf>
    <xf numFmtId="164" fontId="10" fillId="0" borderId="38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wrapText="1"/>
    </xf>
    <xf numFmtId="169" fontId="9" fillId="0" borderId="38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169" fontId="10" fillId="0" borderId="38" xfId="0" applyNumberFormat="1" applyFont="1" applyBorder="1" applyAlignment="1">
      <alignment horizontal="center" vertical="center" wrapText="1"/>
    </xf>
    <xf numFmtId="164" fontId="9" fillId="0" borderId="38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169" fontId="9" fillId="0" borderId="38" xfId="0" applyNumberFormat="1" applyFont="1" applyFill="1" applyBorder="1" applyAlignment="1">
      <alignment horizontal="center" vertical="center" wrapText="1"/>
    </xf>
    <xf numFmtId="164" fontId="9" fillId="0" borderId="38" xfId="0" applyNumberFormat="1" applyFont="1" applyFill="1" applyBorder="1" applyAlignment="1">
      <alignment horizontal="center" vertical="center" wrapText="1"/>
    </xf>
    <xf numFmtId="164" fontId="9" fillId="4" borderId="3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9" fontId="9" fillId="0" borderId="24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169" fontId="9" fillId="0" borderId="23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 wrapText="1"/>
    </xf>
    <xf numFmtId="0" fontId="9" fillId="4" borderId="38" xfId="0" applyFont="1" applyFill="1" applyBorder="1" applyAlignment="1">
      <alignment horizontal="left" vertical="center" wrapText="1"/>
    </xf>
    <xf numFmtId="169" fontId="9" fillId="4" borderId="38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right" wrapText="1"/>
    </xf>
    <xf numFmtId="0" fontId="8" fillId="0" borderId="21" xfId="0" applyFont="1" applyFill="1" applyBorder="1" applyAlignment="1">
      <alignment horizontal="left" wrapText="1"/>
    </xf>
    <xf numFmtId="0" fontId="8" fillId="0" borderId="49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right" wrapText="1"/>
    </xf>
    <xf numFmtId="164" fontId="8" fillId="0" borderId="57" xfId="0" applyNumberFormat="1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left" wrapText="1"/>
    </xf>
    <xf numFmtId="0" fontId="15" fillId="0" borderId="58" xfId="0" applyFont="1" applyFill="1" applyBorder="1" applyAlignment="1">
      <alignment horizontal="left" wrapText="1"/>
    </xf>
    <xf numFmtId="0" fontId="9" fillId="0" borderId="59" xfId="0" applyFont="1" applyFill="1" applyBorder="1" applyAlignment="1">
      <alignment wrapText="1"/>
    </xf>
    <xf numFmtId="164" fontId="15" fillId="0" borderId="60" xfId="0" applyNumberFormat="1" applyFont="1" applyFill="1" applyBorder="1" applyAlignment="1">
      <alignment wrapText="1"/>
    </xf>
    <xf numFmtId="164" fontId="15" fillId="0" borderId="61" xfId="0" applyNumberFormat="1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wrapText="1"/>
    </xf>
    <xf numFmtId="164" fontId="8" fillId="0" borderId="3" xfId="0" applyNumberFormat="1" applyFont="1" applyFill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left" wrapText="1"/>
    </xf>
    <xf numFmtId="0" fontId="15" fillId="0" borderId="62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wrapText="1"/>
    </xf>
    <xf numFmtId="164" fontId="15" fillId="0" borderId="27" xfId="0" applyNumberFormat="1" applyFont="1" applyFill="1" applyBorder="1" applyAlignment="1">
      <alignment wrapText="1"/>
    </xf>
    <xf numFmtId="164" fontId="15" fillId="0" borderId="63" xfId="0" applyNumberFormat="1" applyFont="1" applyFill="1" applyBorder="1" applyAlignment="1">
      <alignment horizontal="left" wrapText="1"/>
    </xf>
    <xf numFmtId="164" fontId="15" fillId="0" borderId="63" xfId="0" applyNumberFormat="1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15" fillId="0" borderId="27" xfId="0" applyFont="1" applyFill="1" applyBorder="1" applyAlignment="1">
      <alignment horizontal="left" wrapText="1"/>
    </xf>
    <xf numFmtId="0" fontId="15" fillId="0" borderId="64" xfId="0" applyFont="1" applyFill="1" applyBorder="1" applyAlignment="1">
      <alignment horizontal="left" wrapText="1"/>
    </xf>
    <xf numFmtId="0" fontId="15" fillId="0" borderId="65" xfId="0" applyFont="1" applyFill="1" applyBorder="1" applyAlignment="1">
      <alignment horizontal="left" wrapText="1"/>
    </xf>
    <xf numFmtId="164" fontId="15" fillId="0" borderId="65" xfId="0" applyNumberFormat="1" applyFont="1" applyFill="1" applyBorder="1" applyAlignment="1">
      <alignment wrapText="1"/>
    </xf>
    <xf numFmtId="164" fontId="15" fillId="0" borderId="66" xfId="0" applyNumberFormat="1" applyFont="1" applyFill="1" applyBorder="1" applyAlignment="1">
      <alignment wrapText="1"/>
    </xf>
    <xf numFmtId="164" fontId="8" fillId="0" borderId="20" xfId="0" applyNumberFormat="1" applyFont="1" applyFill="1" applyBorder="1" applyAlignment="1">
      <alignment wrapText="1"/>
    </xf>
    <xf numFmtId="164" fontId="15" fillId="0" borderId="61" xfId="0" applyNumberFormat="1" applyFont="1" applyFill="1" applyBorder="1" applyAlignment="1">
      <alignment wrapText="1"/>
    </xf>
    <xf numFmtId="0" fontId="9" fillId="0" borderId="62" xfId="0" applyFont="1" applyFill="1" applyBorder="1" applyAlignment="1">
      <alignment horizontal="left" wrapText="1"/>
    </xf>
    <xf numFmtId="164" fontId="9" fillId="0" borderId="27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/>
    <xf numFmtId="164" fontId="9" fillId="0" borderId="63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wrapText="1"/>
    </xf>
    <xf numFmtId="164" fontId="15" fillId="0" borderId="63" xfId="0" quotePrefix="1" applyNumberFormat="1" applyFont="1" applyFill="1" applyBorder="1" applyAlignment="1">
      <alignment wrapText="1"/>
    </xf>
    <xf numFmtId="0" fontId="15" fillId="0" borderId="67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wrapText="1"/>
    </xf>
    <xf numFmtId="164" fontId="15" fillId="0" borderId="31" xfId="0" applyNumberFormat="1" applyFont="1" applyFill="1" applyBorder="1" applyAlignment="1">
      <alignment wrapText="1"/>
    </xf>
    <xf numFmtId="164" fontId="8" fillId="0" borderId="22" xfId="0" applyNumberFormat="1" applyFont="1" applyFill="1" applyBorder="1" applyAlignment="1">
      <alignment wrapText="1"/>
    </xf>
    <xf numFmtId="0" fontId="15" fillId="0" borderId="6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wrapText="1"/>
    </xf>
    <xf numFmtId="0" fontId="15" fillId="0" borderId="49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wrapText="1"/>
    </xf>
    <xf numFmtId="164" fontId="15" fillId="0" borderId="43" xfId="0" applyNumberFormat="1" applyFont="1" applyFill="1" applyBorder="1" applyAlignment="1">
      <alignment wrapText="1"/>
    </xf>
    <xf numFmtId="164" fontId="8" fillId="0" borderId="46" xfId="0" applyNumberFormat="1" applyFont="1" applyFill="1" applyBorder="1" applyAlignment="1">
      <alignment wrapText="1"/>
    </xf>
    <xf numFmtId="0" fontId="9" fillId="0" borderId="68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164" fontId="8" fillId="0" borderId="8" xfId="0" applyNumberFormat="1" applyFont="1" applyFill="1" applyBorder="1" applyAlignment="1">
      <alignment wrapText="1"/>
    </xf>
    <xf numFmtId="164" fontId="8" fillId="0" borderId="8" xfId="0" applyNumberFormat="1" applyFont="1" applyFill="1" applyBorder="1" applyAlignment="1">
      <alignment horizontal="right" wrapText="1"/>
    </xf>
    <xf numFmtId="164" fontId="8" fillId="0" borderId="9" xfId="0" applyNumberFormat="1" applyFont="1" applyFill="1" applyBorder="1" applyAlignment="1">
      <alignment wrapText="1"/>
    </xf>
    <xf numFmtId="0" fontId="9" fillId="0" borderId="69" xfId="0" applyFont="1" applyFill="1" applyBorder="1" applyAlignment="1">
      <alignment wrapText="1"/>
    </xf>
    <xf numFmtId="0" fontId="9" fillId="0" borderId="70" xfId="0" applyFont="1" applyFill="1" applyBorder="1" applyAlignment="1">
      <alignment wrapText="1"/>
    </xf>
    <xf numFmtId="0" fontId="15" fillId="0" borderId="71" xfId="0" applyFont="1" applyFill="1" applyBorder="1" applyAlignment="1">
      <alignment horizontal="left" wrapText="1"/>
    </xf>
    <xf numFmtId="0" fontId="9" fillId="0" borderId="72" xfId="0" applyFont="1" applyFill="1" applyBorder="1" applyAlignment="1">
      <alignment wrapText="1"/>
    </xf>
    <xf numFmtId="164" fontId="15" fillId="0" borderId="7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horizontal="right" wrapText="1"/>
    </xf>
    <xf numFmtId="0" fontId="15" fillId="0" borderId="56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wrapText="1"/>
    </xf>
    <xf numFmtId="164" fontId="15" fillId="0" borderId="20" xfId="0" applyNumberFormat="1" applyFont="1" applyFill="1" applyBorder="1" applyAlignment="1">
      <alignment wrapText="1"/>
    </xf>
    <xf numFmtId="164" fontId="15" fillId="0" borderId="21" xfId="0" applyNumberFormat="1" applyFont="1" applyFill="1" applyBorder="1" applyAlignment="1">
      <alignment wrapText="1"/>
    </xf>
    <xf numFmtId="164" fontId="8" fillId="0" borderId="43" xfId="0" applyNumberFormat="1" applyFont="1" applyFill="1" applyBorder="1" applyAlignment="1">
      <alignment horizontal="right" wrapText="1"/>
    </xf>
    <xf numFmtId="164" fontId="15" fillId="0" borderId="46" xfId="0" applyNumberFormat="1" applyFont="1" applyFill="1" applyBorder="1" applyAlignment="1">
      <alignment wrapText="1"/>
    </xf>
    <xf numFmtId="0" fontId="15" fillId="0" borderId="73" xfId="0" applyFont="1" applyFill="1" applyBorder="1" applyAlignment="1">
      <alignment horizontal="left" wrapText="1"/>
    </xf>
    <xf numFmtId="0" fontId="15" fillId="0" borderId="74" xfId="0" applyFont="1" applyFill="1" applyBorder="1" applyAlignment="1">
      <alignment vertical="top" wrapText="1"/>
    </xf>
    <xf numFmtId="0" fontId="9" fillId="0" borderId="55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75" xfId="0" applyFont="1" applyFill="1" applyBorder="1" applyAlignment="1">
      <alignment wrapText="1"/>
    </xf>
    <xf numFmtId="0" fontId="15" fillId="0" borderId="76" xfId="0" applyFont="1" applyFill="1" applyBorder="1" applyAlignment="1">
      <alignment horizontal="left" wrapText="1"/>
    </xf>
    <xf numFmtId="0" fontId="15" fillId="0" borderId="77" xfId="0" applyFont="1" applyFill="1" applyBorder="1" applyAlignment="1">
      <alignment horizontal="left" wrapText="1"/>
    </xf>
    <xf numFmtId="0" fontId="15" fillId="0" borderId="78" xfId="0" applyFont="1" applyFill="1" applyBorder="1" applyAlignment="1">
      <alignment horizontal="left" wrapText="1"/>
    </xf>
    <xf numFmtId="0" fontId="9" fillId="0" borderId="53" xfId="1" applyFont="1" applyFill="1" applyBorder="1" applyAlignment="1">
      <alignment wrapText="1"/>
    </xf>
    <xf numFmtId="0" fontId="9" fillId="0" borderId="20" xfId="1" applyFont="1" applyFill="1" applyBorder="1" applyAlignment="1">
      <alignment wrapText="1"/>
    </xf>
    <xf numFmtId="164" fontId="9" fillId="0" borderId="55" xfId="1" applyNumberFormat="1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36" xfId="0" applyFont="1" applyFill="1" applyBorder="1" applyAlignment="1">
      <alignment wrapText="1"/>
    </xf>
    <xf numFmtId="0" fontId="9" fillId="0" borderId="79" xfId="0" applyFont="1" applyFill="1" applyBorder="1" applyAlignment="1">
      <alignment wrapText="1"/>
    </xf>
    <xf numFmtId="0" fontId="15" fillId="0" borderId="80" xfId="0" applyFont="1" applyFill="1" applyBorder="1" applyAlignment="1">
      <alignment horizontal="left" wrapText="1"/>
    </xf>
    <xf numFmtId="0" fontId="9" fillId="0" borderId="81" xfId="0" applyFont="1" applyFill="1" applyBorder="1" applyAlignment="1">
      <alignment wrapText="1"/>
    </xf>
    <xf numFmtId="0" fontId="9" fillId="0" borderId="82" xfId="0" applyFont="1" applyFill="1" applyBorder="1" applyAlignment="1">
      <alignment wrapText="1"/>
    </xf>
    <xf numFmtId="164" fontId="8" fillId="0" borderId="13" xfId="0" applyNumberFormat="1" applyFont="1" applyFill="1" applyBorder="1" applyAlignment="1">
      <alignment horizontal="right" wrapText="1"/>
    </xf>
    <xf numFmtId="164" fontId="15" fillId="0" borderId="84" xfId="0" applyNumberFormat="1" applyFont="1" applyFill="1" applyBorder="1" applyAlignment="1">
      <alignment wrapText="1"/>
    </xf>
    <xf numFmtId="0" fontId="15" fillId="0" borderId="26" xfId="0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 wrapText="1"/>
    </xf>
    <xf numFmtId="164" fontId="15" fillId="0" borderId="22" xfId="0" applyNumberFormat="1" applyFont="1" applyFill="1" applyBorder="1" applyAlignment="1">
      <alignment wrapText="1"/>
    </xf>
    <xf numFmtId="0" fontId="9" fillId="0" borderId="37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15" fillId="0" borderId="4" xfId="0" applyNumberFormat="1" applyFont="1" applyFill="1" applyBorder="1" applyAlignment="1">
      <alignment wrapText="1"/>
    </xf>
    <xf numFmtId="0" fontId="15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wrapText="1"/>
    </xf>
    <xf numFmtId="164" fontId="15" fillId="0" borderId="9" xfId="0" applyNumberFormat="1" applyFont="1" applyFill="1" applyBorder="1" applyAlignment="1">
      <alignment wrapText="1"/>
    </xf>
    <xf numFmtId="0" fontId="18" fillId="0" borderId="33" xfId="0" applyFont="1" applyFill="1" applyBorder="1" applyAlignment="1">
      <alignment wrapText="1"/>
    </xf>
    <xf numFmtId="164" fontId="18" fillId="0" borderId="33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wrapText="1"/>
    </xf>
    <xf numFmtId="0" fontId="9" fillId="7" borderId="1" xfId="0" applyFont="1" applyFill="1" applyBorder="1" applyAlignment="1">
      <alignment wrapText="1"/>
    </xf>
    <xf numFmtId="167" fontId="9" fillId="4" borderId="1" xfId="0" applyNumberFormat="1" applyFont="1" applyFill="1" applyBorder="1" applyAlignment="1">
      <alignment horizontal="right" wrapText="1"/>
    </xf>
    <xf numFmtId="4" fontId="9" fillId="4" borderId="2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top" wrapText="1"/>
    </xf>
    <xf numFmtId="4" fontId="9" fillId="4" borderId="11" xfId="0" applyNumberFormat="1" applyFont="1" applyFill="1" applyBorder="1" applyAlignment="1">
      <alignment horizontal="left" wrapText="1"/>
    </xf>
    <xf numFmtId="0" fontId="8" fillId="4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164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164" fontId="11" fillId="4" borderId="2" xfId="0" applyNumberFormat="1" applyFont="1" applyFill="1" applyBorder="1" applyAlignment="1">
      <alignment vertical="top" wrapText="1"/>
    </xf>
    <xf numFmtId="164" fontId="11" fillId="4" borderId="2" xfId="0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wrapText="1"/>
    </xf>
    <xf numFmtId="165" fontId="8" fillId="0" borderId="0" xfId="0" applyNumberFormat="1" applyFont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164" fontId="11" fillId="0" borderId="4" xfId="0" applyNumberFormat="1" applyFont="1" applyFill="1" applyBorder="1" applyAlignment="1">
      <alignment vertical="top" wrapText="1"/>
    </xf>
    <xf numFmtId="0" fontId="12" fillId="0" borderId="49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center" wrapText="1"/>
    </xf>
    <xf numFmtId="165" fontId="12" fillId="0" borderId="43" xfId="0" applyNumberFormat="1" applyFont="1" applyFill="1" applyBorder="1" applyAlignment="1">
      <alignment horizontal="center" wrapText="1"/>
    </xf>
    <xf numFmtId="164" fontId="12" fillId="0" borderId="46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5" fontId="5" fillId="5" borderId="1" xfId="0" applyNumberFormat="1" applyFont="1" applyFill="1" applyBorder="1" applyAlignment="1">
      <alignment horizontal="center" wrapText="1"/>
    </xf>
    <xf numFmtId="2" fontId="9" fillId="0" borderId="45" xfId="0" applyNumberFormat="1" applyFont="1" applyFill="1" applyBorder="1" applyAlignment="1">
      <alignment horizontal="right" vertical="top" wrapText="1"/>
    </xf>
    <xf numFmtId="2" fontId="9" fillId="0" borderId="5" xfId="0" applyNumberFormat="1" applyFont="1" applyFill="1" applyBorder="1" applyAlignment="1">
      <alignment horizontal="right" vertical="top" wrapText="1"/>
    </xf>
    <xf numFmtId="2" fontId="9" fillId="0" borderId="25" xfId="0" applyNumberFormat="1" applyFont="1" applyFill="1" applyBorder="1" applyAlignment="1">
      <alignment horizontal="right" vertical="top" wrapText="1"/>
    </xf>
    <xf numFmtId="2" fontId="9" fillId="4" borderId="5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9" fillId="0" borderId="5" xfId="5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2" fontId="9" fillId="0" borderId="5" xfId="5" applyNumberFormat="1" applyFont="1" applyFill="1" applyBorder="1" applyAlignment="1">
      <alignment horizontal="center" vertical="top" wrapText="1"/>
    </xf>
    <xf numFmtId="2" fontId="9" fillId="0" borderId="5" xfId="11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40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69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164" fontId="8" fillId="0" borderId="43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164" fontId="8" fillId="0" borderId="21" xfId="0" applyNumberFormat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wrapText="1"/>
    </xf>
    <xf numFmtId="164" fontId="15" fillId="0" borderId="83" xfId="0" applyNumberFormat="1" applyFont="1" applyFill="1" applyBorder="1" applyAlignment="1">
      <alignment wrapText="1"/>
    </xf>
    <xf numFmtId="164" fontId="15" fillId="0" borderId="8" xfId="0" applyNumberFormat="1" applyFont="1" applyFill="1" applyBorder="1" applyAlignment="1">
      <alignment wrapText="1"/>
    </xf>
    <xf numFmtId="0" fontId="18" fillId="0" borderId="33" xfId="0" applyFont="1" applyFill="1" applyBorder="1" applyAlignment="1">
      <alignment horizontal="left" wrapText="1"/>
    </xf>
    <xf numFmtId="164" fontId="18" fillId="0" borderId="33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167" fontId="8" fillId="0" borderId="1" xfId="0" applyNumberFormat="1" applyFont="1" applyFill="1" applyBorder="1" applyAlignment="1">
      <alignment horizontal="right" vertical="top" wrapText="1"/>
    </xf>
    <xf numFmtId="167" fontId="8" fillId="4" borderId="1" xfId="0" applyNumberFormat="1" applyFont="1" applyFill="1" applyBorder="1" applyAlignment="1">
      <alignment horizontal="right" vertical="center" wrapText="1"/>
    </xf>
    <xf numFmtId="167" fontId="8" fillId="4" borderId="3" xfId="0" applyNumberFormat="1" applyFont="1" applyFill="1" applyBorder="1" applyAlignment="1">
      <alignment horizontal="right" vertical="center" wrapText="1"/>
    </xf>
    <xf numFmtId="167" fontId="8" fillId="4" borderId="3" xfId="0" applyNumberFormat="1" applyFont="1" applyFill="1" applyBorder="1" applyAlignment="1">
      <alignment horizontal="right" wrapText="1"/>
    </xf>
    <xf numFmtId="167" fontId="5" fillId="3" borderId="1" xfId="0" applyNumberFormat="1" applyFont="1" applyFill="1" applyBorder="1" applyAlignment="1">
      <alignment horizontal="right" wrapText="1"/>
    </xf>
    <xf numFmtId="167" fontId="8" fillId="4" borderId="1" xfId="0" applyNumberFormat="1" applyFont="1" applyFill="1" applyBorder="1" applyAlignment="1">
      <alignment horizontal="right" wrapText="1"/>
    </xf>
    <xf numFmtId="167" fontId="5" fillId="4" borderId="1" xfId="0" applyNumberFormat="1" applyFont="1" applyFill="1" applyBorder="1" applyAlignment="1">
      <alignment horizontal="right" wrapText="1"/>
    </xf>
    <xf numFmtId="167" fontId="9" fillId="4" borderId="1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165" fontId="11" fillId="4" borderId="1" xfId="0" applyNumberFormat="1" applyFont="1" applyFill="1" applyBorder="1" applyAlignment="1">
      <alignment horizontal="center" vertical="top" wrapText="1"/>
    </xf>
    <xf numFmtId="165" fontId="11" fillId="4" borderId="2" xfId="0" applyNumberFormat="1" applyFont="1" applyFill="1" applyBorder="1" applyAlignment="1">
      <alignment horizontal="center" vertical="top" wrapText="1"/>
    </xf>
    <xf numFmtId="165" fontId="12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11" fillId="4" borderId="3" xfId="0" applyNumberFormat="1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left" wrapText="1"/>
    </xf>
    <xf numFmtId="165" fontId="12" fillId="4" borderId="1" xfId="0" applyNumberFormat="1" applyFont="1" applyFill="1" applyBorder="1" applyAlignment="1">
      <alignment horizontal="right" vertical="top" wrapText="1"/>
    </xf>
    <xf numFmtId="165" fontId="12" fillId="4" borderId="3" xfId="0" applyNumberFormat="1" applyFont="1" applyFill="1" applyBorder="1" applyAlignment="1">
      <alignment horizontal="center" vertical="top" wrapText="1"/>
    </xf>
    <xf numFmtId="165" fontId="11" fillId="4" borderId="1" xfId="0" applyNumberFormat="1" applyFont="1" applyFill="1" applyBorder="1" applyAlignment="1">
      <alignment horizontal="righ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165" fontId="12" fillId="4" borderId="1" xfId="0" applyNumberFormat="1" applyFont="1" applyFill="1" applyBorder="1" applyAlignment="1">
      <alignment vertical="top" wrapText="1"/>
    </xf>
    <xf numFmtId="164" fontId="12" fillId="4" borderId="1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 wrapText="1"/>
    </xf>
    <xf numFmtId="165" fontId="9" fillId="6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/>
    <xf numFmtId="0" fontId="9" fillId="0" borderId="20" xfId="0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 wrapText="1"/>
    </xf>
    <xf numFmtId="0" fontId="9" fillId="0" borderId="21" xfId="0" applyFont="1" applyFill="1" applyBorder="1"/>
    <xf numFmtId="0" fontId="9" fillId="0" borderId="4" xfId="0" applyFont="1" applyFill="1" applyBorder="1"/>
    <xf numFmtId="0" fontId="10" fillId="0" borderId="43" xfId="0" applyFont="1" applyFill="1" applyBorder="1" applyAlignment="1">
      <alignment wrapText="1"/>
    </xf>
    <xf numFmtId="0" fontId="10" fillId="0" borderId="43" xfId="0" applyFont="1" applyFill="1" applyBorder="1" applyAlignment="1">
      <alignment horizontal="center"/>
    </xf>
    <xf numFmtId="164" fontId="10" fillId="0" borderId="43" xfId="0" applyNumberFormat="1" applyFont="1" applyFill="1" applyBorder="1" applyAlignment="1">
      <alignment horizontal="center" wrapText="1"/>
    </xf>
    <xf numFmtId="0" fontId="10" fillId="0" borderId="46" xfId="0" applyFont="1" applyFill="1" applyBorder="1"/>
    <xf numFmtId="0" fontId="9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 wrapText="1"/>
    </xf>
    <xf numFmtId="0" fontId="9" fillId="0" borderId="18" xfId="0" applyFont="1" applyFill="1" applyBorder="1"/>
    <xf numFmtId="0" fontId="9" fillId="0" borderId="1" xfId="0" applyFont="1" applyBorder="1" applyAlignment="1">
      <alignment wrapText="1"/>
    </xf>
    <xf numFmtId="0" fontId="9" fillId="4" borderId="0" xfId="0" applyFont="1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Fill="1" applyBorder="1" applyAlignment="1">
      <alignment horizontal="right" vertical="center" wrapText="1"/>
    </xf>
    <xf numFmtId="164" fontId="9" fillId="0" borderId="1" xfId="0" applyNumberFormat="1" applyFont="1" applyFill="1" applyBorder="1"/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9" fillId="0" borderId="2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64" fontId="9" fillId="0" borderId="48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65" fontId="9" fillId="0" borderId="43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/>
    </xf>
    <xf numFmtId="164" fontId="9" fillId="0" borderId="9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4" fontId="10" fillId="0" borderId="92" xfId="0" applyNumberFormat="1" applyFont="1" applyFill="1" applyBorder="1" applyAlignment="1">
      <alignment horizontal="center" vertical="center"/>
    </xf>
    <xf numFmtId="165" fontId="10" fillId="4" borderId="8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 wrapText="1"/>
    </xf>
    <xf numFmtId="165" fontId="9" fillId="4" borderId="1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5" fontId="9" fillId="4" borderId="11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47" xfId="0" applyFont="1" applyFill="1" applyBorder="1" applyAlignment="1">
      <alignment wrapText="1"/>
    </xf>
    <xf numFmtId="165" fontId="10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10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/>
    <xf numFmtId="164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wrapText="1"/>
    </xf>
    <xf numFmtId="164" fontId="9" fillId="0" borderId="10" xfId="0" applyNumberFormat="1" applyFont="1" applyFill="1" applyBorder="1" applyAlignment="1">
      <alignment wrapText="1"/>
    </xf>
    <xf numFmtId="4" fontId="9" fillId="0" borderId="1" xfId="0" applyNumberFormat="1" applyFont="1" applyBorder="1"/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/>
    <xf numFmtId="0" fontId="10" fillId="0" borderId="2" xfId="0" applyFont="1" applyFill="1" applyBorder="1" applyAlignment="1"/>
    <xf numFmtId="2" fontId="9" fillId="6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0" fillId="0" borderId="92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10" fillId="0" borderId="92" xfId="0" applyFont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9" fillId="0" borderId="20" xfId="0" applyFont="1" applyFill="1" applyBorder="1" applyAlignment="1"/>
    <xf numFmtId="0" fontId="10" fillId="0" borderId="43" xfId="0" applyFont="1" applyFill="1" applyBorder="1" applyAlignment="1"/>
    <xf numFmtId="0" fontId="10" fillId="3" borderId="1" xfId="0" applyFont="1" applyFill="1" applyBorder="1" applyAlignment="1"/>
    <xf numFmtId="0" fontId="9" fillId="0" borderId="1" xfId="0" applyFont="1" applyBorder="1" applyAlignment="1"/>
    <xf numFmtId="0" fontId="10" fillId="4" borderId="1" xfId="0" applyFont="1" applyFill="1" applyBorder="1" applyAlignment="1"/>
    <xf numFmtId="49" fontId="9" fillId="0" borderId="1" xfId="0" applyNumberFormat="1" applyFont="1" applyFill="1" applyBorder="1" applyAlignment="1">
      <alignment wrapText="1"/>
    </xf>
    <xf numFmtId="0" fontId="9" fillId="0" borderId="10" xfId="0" applyFont="1" applyFill="1" applyBorder="1" applyAlignment="1"/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/>
    <xf numFmtId="0" fontId="9" fillId="0" borderId="0" xfId="0" applyFont="1" applyAlignment="1"/>
    <xf numFmtId="164" fontId="10" fillId="0" borderId="1" xfId="0" applyNumberFormat="1" applyFont="1" applyFill="1" applyBorder="1" applyAlignment="1"/>
    <xf numFmtId="0" fontId="9" fillId="0" borderId="19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top" wrapText="1"/>
    </xf>
    <xf numFmtId="0" fontId="10" fillId="0" borderId="7" xfId="0" applyFont="1" applyFill="1" applyBorder="1" applyAlignment="1"/>
    <xf numFmtId="164" fontId="10" fillId="3" borderId="1" xfId="0" applyNumberFormat="1" applyFont="1" applyFill="1" applyBorder="1" applyAlignment="1"/>
    <xf numFmtId="0" fontId="16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164" fontId="10" fillId="4" borderId="1" xfId="0" applyNumberFormat="1" applyFont="1" applyFill="1" applyBorder="1" applyAlignment="1"/>
    <xf numFmtId="0" fontId="10" fillId="0" borderId="1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67" fontId="8" fillId="4" borderId="2" xfId="0" applyNumberFormat="1" applyFont="1" applyFill="1" applyBorder="1" applyAlignment="1">
      <alignment horizontal="right" vertical="center" wrapText="1"/>
    </xf>
    <xf numFmtId="167" fontId="8" fillId="4" borderId="11" xfId="0" applyNumberFormat="1" applyFont="1" applyFill="1" applyBorder="1" applyAlignment="1">
      <alignment horizontal="right" vertical="center" wrapText="1"/>
    </xf>
    <xf numFmtId="167" fontId="8" fillId="4" borderId="3" xfId="0" applyNumberFormat="1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vertical="center" wrapText="1"/>
    </xf>
    <xf numFmtId="4" fontId="9" fillId="4" borderId="2" xfId="0" applyNumberFormat="1" applyFont="1" applyFill="1" applyBorder="1" applyAlignment="1">
      <alignment horizontal="left" wrapText="1"/>
    </xf>
    <xf numFmtId="4" fontId="9" fillId="4" borderId="3" xfId="0" applyNumberFormat="1" applyFont="1" applyFill="1" applyBorder="1" applyAlignment="1">
      <alignment horizontal="left" wrapText="1"/>
    </xf>
    <xf numFmtId="167" fontId="9" fillId="4" borderId="2" xfId="0" applyNumberFormat="1" applyFont="1" applyFill="1" applyBorder="1" applyAlignment="1">
      <alignment horizontal="right" vertical="center" wrapText="1"/>
    </xf>
    <xf numFmtId="167" fontId="9" fillId="4" borderId="3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left" vertical="center" wrapText="1"/>
    </xf>
    <xf numFmtId="4" fontId="9" fillId="4" borderId="11" xfId="0" applyNumberFormat="1" applyFont="1" applyFill="1" applyBorder="1" applyAlignment="1">
      <alignment horizontal="left" vertical="center" wrapText="1"/>
    </xf>
    <xf numFmtId="4" fontId="9" fillId="4" borderId="3" xfId="0" applyNumberFormat="1" applyFont="1" applyFill="1" applyBorder="1" applyAlignment="1">
      <alignment horizontal="left" vertical="center" wrapText="1"/>
    </xf>
    <xf numFmtId="167" fontId="8" fillId="4" borderId="2" xfId="0" applyNumberFormat="1" applyFont="1" applyFill="1" applyBorder="1" applyAlignment="1">
      <alignment horizontal="right" wrapText="1"/>
    </xf>
    <xf numFmtId="167" fontId="8" fillId="4" borderId="11" xfId="0" applyNumberFormat="1" applyFont="1" applyFill="1" applyBorder="1" applyAlignment="1">
      <alignment horizontal="right" wrapText="1"/>
    </xf>
    <xf numFmtId="167" fontId="8" fillId="4" borderId="3" xfId="0" applyNumberFormat="1" applyFont="1" applyFill="1" applyBorder="1" applyAlignment="1">
      <alignment horizontal="right" wrapText="1"/>
    </xf>
    <xf numFmtId="0" fontId="9" fillId="4" borderId="11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167" fontId="9" fillId="4" borderId="2" xfId="0" applyNumberFormat="1" applyFont="1" applyFill="1" applyBorder="1" applyAlignment="1">
      <alignment horizontal="right" wrapText="1"/>
    </xf>
    <xf numFmtId="167" fontId="9" fillId="4" borderId="11" xfId="0" applyNumberFormat="1" applyFont="1" applyFill="1" applyBorder="1" applyAlignment="1">
      <alignment horizontal="right" wrapText="1"/>
    </xf>
    <xf numFmtId="167" fontId="9" fillId="4" borderId="3" xfId="0" applyNumberFormat="1" applyFont="1" applyFill="1" applyBorder="1" applyAlignment="1">
      <alignment horizontal="right" wrapText="1"/>
    </xf>
    <xf numFmtId="0" fontId="9" fillId="4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67" fontId="8" fillId="0" borderId="2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right" vertical="center" wrapText="1"/>
    </xf>
    <xf numFmtId="167" fontId="8" fillId="0" borderId="3" xfId="0" applyNumberFormat="1" applyFont="1" applyFill="1" applyBorder="1" applyAlignment="1">
      <alignment horizontal="right" vertical="center" wrapText="1"/>
    </xf>
    <xf numFmtId="0" fontId="10" fillId="0" borderId="85" xfId="0" applyFont="1" applyFill="1" applyBorder="1" applyAlignment="1">
      <alignment horizontal="center" wrapText="1"/>
    </xf>
    <xf numFmtId="0" fontId="10" fillId="0" borderId="86" xfId="0" applyFont="1" applyFill="1" applyBorder="1" applyAlignment="1">
      <alignment horizontal="center" wrapText="1"/>
    </xf>
    <xf numFmtId="0" fontId="10" fillId="0" borderId="75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10" fillId="0" borderId="53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165" fontId="11" fillId="4" borderId="2" xfId="0" applyNumberFormat="1" applyFont="1" applyFill="1" applyBorder="1" applyAlignment="1">
      <alignment horizontal="center" vertical="top" wrapText="1"/>
    </xf>
    <xf numFmtId="165" fontId="11" fillId="4" borderId="11" xfId="0" applyNumberFormat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top" wrapText="1"/>
    </xf>
    <xf numFmtId="165" fontId="11" fillId="4" borderId="3" xfId="0" applyNumberFormat="1" applyFont="1" applyFill="1" applyBorder="1" applyAlignment="1">
      <alignment horizontal="center" vertical="top" wrapText="1"/>
    </xf>
    <xf numFmtId="166" fontId="9" fillId="4" borderId="2" xfId="0" applyNumberFormat="1" applyFont="1" applyFill="1" applyBorder="1" applyAlignment="1">
      <alignment horizontal="left" vertical="center" wrapText="1"/>
    </xf>
    <xf numFmtId="166" fontId="9" fillId="4" borderId="11" xfId="0" applyNumberFormat="1" applyFont="1" applyFill="1" applyBorder="1" applyAlignment="1">
      <alignment horizontal="left" vertical="center" wrapText="1"/>
    </xf>
    <xf numFmtId="166" fontId="9" fillId="4" borderId="3" xfId="0" applyNumberFormat="1" applyFont="1" applyFill="1" applyBorder="1" applyAlignment="1">
      <alignment horizontal="left" vertical="center" wrapText="1"/>
    </xf>
    <xf numFmtId="164" fontId="11" fillId="4" borderId="2" xfId="0" applyNumberFormat="1" applyFont="1" applyFill="1" applyBorder="1" applyAlignment="1">
      <alignment horizontal="left" vertical="top" wrapText="1"/>
    </xf>
    <xf numFmtId="164" fontId="11" fillId="4" borderId="3" xfId="0" applyNumberFormat="1" applyFont="1" applyFill="1" applyBorder="1" applyAlignment="1">
      <alignment horizontal="left" vertical="top" wrapText="1"/>
    </xf>
    <xf numFmtId="164" fontId="11" fillId="4" borderId="11" xfId="0" applyNumberFormat="1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165" fontId="11" fillId="4" borderId="1" xfId="0" applyNumberFormat="1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left" vertical="top" wrapText="1"/>
    </xf>
    <xf numFmtId="165" fontId="9" fillId="4" borderId="2" xfId="0" applyNumberFormat="1" applyFont="1" applyFill="1" applyBorder="1" applyAlignment="1">
      <alignment horizontal="center" vertical="top" wrapText="1"/>
    </xf>
    <xf numFmtId="165" fontId="9" fillId="4" borderId="11" xfId="0" applyNumberFormat="1" applyFont="1" applyFill="1" applyBorder="1" applyAlignment="1">
      <alignment horizontal="center" vertical="top" wrapText="1"/>
    </xf>
    <xf numFmtId="165" fontId="9" fillId="4" borderId="3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0" borderId="50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164" fontId="9" fillId="0" borderId="26" xfId="0" applyNumberFormat="1" applyFont="1" applyFill="1" applyBorder="1" applyAlignment="1">
      <alignment vertical="top" wrapText="1"/>
    </xf>
    <xf numFmtId="164" fontId="9" fillId="0" borderId="50" xfId="0" applyNumberFormat="1" applyFont="1" applyFill="1" applyBorder="1" applyAlignment="1">
      <alignment vertical="top" wrapText="1"/>
    </xf>
    <xf numFmtId="164" fontId="9" fillId="0" borderId="16" xfId="0" applyNumberFormat="1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9" fillId="0" borderId="26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49" fontId="12" fillId="0" borderId="0" xfId="0" applyNumberFormat="1" applyFont="1" applyFill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2" fillId="2" borderId="15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2">
    <cellStyle name="Гиперссылка" xfId="2" builtinId="8"/>
    <cellStyle name="Обычный" xfId="0" builtinId="0"/>
    <cellStyle name="Обычный 2" xfId="1"/>
    <cellStyle name="Обычный_1 півр. 2018" xfId="6"/>
    <cellStyle name="Обычный_1 півр.2018 1217461" xfId="7"/>
    <cellStyle name="Обычный_12 місяців 1216016" xfId="10"/>
    <cellStyle name="Обычный_12 місяців 2018" xfId="9"/>
    <cellStyle name="Обычный_1216011" xfId="4"/>
    <cellStyle name="Обычный_1216016" xfId="11"/>
    <cellStyle name="Обычный_9 місяців 2018" xfId="8"/>
    <cellStyle name="Обычный_Лист1" xfId="5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3" Type="http://schemas.openxmlformats.org/officeDocument/2006/relationships/revisionLog" Target="revisionLog111.xml"/><Relationship Id="rId21" Type="http://schemas.openxmlformats.org/officeDocument/2006/relationships/revisionLog" Target="revisionLog141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.xml"/><Relationship Id="rId33" Type="http://schemas.openxmlformats.org/officeDocument/2006/relationships/revisionLog" Target="revisionLog1.xml"/><Relationship Id="rId2" Type="http://schemas.openxmlformats.org/officeDocument/2006/relationships/revisionLog" Target="revisionLog1111.xml"/><Relationship Id="rId16" Type="http://schemas.openxmlformats.org/officeDocument/2006/relationships/revisionLog" Target="revisionLog14111.xml"/><Relationship Id="rId20" Type="http://schemas.openxmlformats.org/officeDocument/2006/relationships/revisionLog" Target="revisionLog151.xml"/><Relationship Id="rId29" Type="http://schemas.openxmlformats.org/officeDocument/2006/relationships/revisionLog" Target="revisionLog16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1.xml"/><Relationship Id="rId24" Type="http://schemas.openxmlformats.org/officeDocument/2006/relationships/revisionLog" Target="revisionLog161.xml"/><Relationship Id="rId32" Type="http://schemas.openxmlformats.org/officeDocument/2006/relationships/revisionLog" Target="revisionLog17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.xml"/><Relationship Id="rId28" Type="http://schemas.openxmlformats.org/officeDocument/2006/relationships/revisionLog" Target="revisionLog171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.xml"/><Relationship Id="rId31" Type="http://schemas.openxmlformats.org/officeDocument/2006/relationships/revisionLog" Target="revisionLog18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.xml"/><Relationship Id="rId27" Type="http://schemas.openxmlformats.org/officeDocument/2006/relationships/revisionLog" Target="revisionLog1711.xml"/><Relationship Id="rId30" Type="http://schemas.openxmlformats.org/officeDocument/2006/relationships/revisionLog" Target="revisionLog181.xml"/></Relationships>
</file>

<file path=xl/revisions/revisionHeaders.xml><?xml version="1.0" encoding="utf-8"?>
<headers xmlns="http://schemas.openxmlformats.org/spreadsheetml/2006/main" xmlns:r="http://schemas.openxmlformats.org/officeDocument/2006/relationships" guid="{11C719A7-7B81-4884-B721-EE3BDD57CA97}" diskRevisions="1" revisionId="1685" version="33">
  <header guid="{6174A7C9-A495-43AB-A5FB-DAFB88204D65}" dateTime="2019-02-15T11:24:47" maxSheetId="5" userName="Танечка" r:id="rId1">
    <sheetIdMap count="4">
      <sheetId val="1"/>
      <sheetId val="2"/>
      <sheetId val="3"/>
      <sheetId val="4"/>
    </sheetIdMap>
  </header>
  <header guid="{EDE4F81E-FE97-4AD2-877B-FBBDFABC9808}" dateTime="2019-02-15T12:43:36" maxSheetId="5" userName="user463d" r:id="rId2" minRId="1" maxRId="14">
    <sheetIdMap count="4">
      <sheetId val="1"/>
      <sheetId val="2"/>
      <sheetId val="3"/>
      <sheetId val="4"/>
    </sheetIdMap>
  </header>
  <header guid="{E662D927-CEC0-4FCC-A537-62383EE3E445}" dateTime="2019-02-15T13:22:08" maxSheetId="5" userName="user463d" r:id="rId3" minRId="22" maxRId="62">
    <sheetIdMap count="4">
      <sheetId val="1"/>
      <sheetId val="2"/>
      <sheetId val="3"/>
      <sheetId val="4"/>
    </sheetIdMap>
  </header>
  <header guid="{CD1E9345-5CDD-478C-9645-E04098B62EB1}" dateTime="2019-02-15T13:25:11" maxSheetId="5" userName="user416c" r:id="rId4" minRId="70" maxRId="1195">
    <sheetIdMap count="4">
      <sheetId val="1"/>
      <sheetId val="2"/>
      <sheetId val="3"/>
      <sheetId val="4"/>
    </sheetIdMap>
  </header>
  <header guid="{FEFD26A6-5327-497B-9642-3C42A1ABBEF0}" dateTime="2019-02-15T13:27:54" maxSheetId="5" userName="user416c" r:id="rId5" minRId="1203" maxRId="1211">
    <sheetIdMap count="4">
      <sheetId val="1"/>
      <sheetId val="2"/>
      <sheetId val="3"/>
      <sheetId val="4"/>
    </sheetIdMap>
  </header>
  <header guid="{26C2CBCF-835C-4E31-A81A-A8F13589A61C}" dateTime="2019-02-15T13:28:47" maxSheetId="5" userName="user416c" r:id="rId6" minRId="1219">
    <sheetIdMap count="4">
      <sheetId val="1"/>
      <sheetId val="2"/>
      <sheetId val="3"/>
      <sheetId val="4"/>
    </sheetIdMap>
  </header>
  <header guid="{80EFE01E-BF2F-426D-B035-09A99765470E}" dateTime="2019-02-15T13:37:03" maxSheetId="5" userName="user463d" r:id="rId7" minRId="1227" maxRId="1234">
    <sheetIdMap count="4">
      <sheetId val="1"/>
      <sheetId val="2"/>
      <sheetId val="3"/>
      <sheetId val="4"/>
    </sheetIdMap>
  </header>
  <header guid="{DB5C36D8-EA2D-4378-99C9-F967398E5C38}" dateTime="2019-02-15T13:43:45" maxSheetId="5" userName="user463d" r:id="rId8">
    <sheetIdMap count="4">
      <sheetId val="1"/>
      <sheetId val="2"/>
      <sheetId val="3"/>
      <sheetId val="4"/>
    </sheetIdMap>
  </header>
  <header guid="{4CFDB26B-12BA-4BD1-87AD-1D688A4769A1}" dateTime="2019-02-15T13:46:43" maxSheetId="5" userName="user463d" r:id="rId9">
    <sheetIdMap count="4">
      <sheetId val="1"/>
      <sheetId val="2"/>
      <sheetId val="3"/>
      <sheetId val="4"/>
    </sheetIdMap>
  </header>
  <header guid="{0EEF3FEC-5CF9-4F9C-828E-D1FE3C3ED89E}" dateTime="2019-02-15T13:56:48" maxSheetId="5" userName="user463d" r:id="rId10" minRId="1256" maxRId="1262">
    <sheetIdMap count="4">
      <sheetId val="1"/>
      <sheetId val="2"/>
      <sheetId val="3"/>
      <sheetId val="4"/>
    </sheetIdMap>
  </header>
  <header guid="{9C01AFF2-C609-4B0B-BBC8-2CB06C996DE5}" dateTime="2019-02-15T14:25:12" maxSheetId="5" userName="user463d" r:id="rId11" minRId="1270" maxRId="1324">
    <sheetIdMap count="4">
      <sheetId val="1"/>
      <sheetId val="2"/>
      <sheetId val="3"/>
      <sheetId val="4"/>
    </sheetIdMap>
  </header>
  <header guid="{9E99B2E0-4228-4456-BA82-EFEE3540CC3F}" dateTime="2019-02-15T14:28:03" maxSheetId="5" userName="user463d" r:id="rId12" minRId="1332" maxRId="1344">
    <sheetIdMap count="4">
      <sheetId val="1"/>
      <sheetId val="2"/>
      <sheetId val="3"/>
      <sheetId val="4"/>
    </sheetIdMap>
  </header>
  <header guid="{DC047EAF-0464-4A5D-A964-19DFD0589D6C}" dateTime="2019-02-15T14:34:32" maxSheetId="5" userName="user563c" r:id="rId13" minRId="1352" maxRId="1359">
    <sheetIdMap count="4">
      <sheetId val="1"/>
      <sheetId val="2"/>
      <sheetId val="3"/>
      <sheetId val="4"/>
    </sheetIdMap>
  </header>
  <header guid="{510B063B-3D27-4932-B4BA-CB401D87FB4A}" dateTime="2019-02-15T14:38:18" maxSheetId="5" userName="user563c" r:id="rId14" minRId="1360" maxRId="1369">
    <sheetIdMap count="4">
      <sheetId val="1"/>
      <sheetId val="2"/>
      <sheetId val="3"/>
      <sheetId val="4"/>
    </sheetIdMap>
  </header>
  <header guid="{4A09736D-2E27-4F2C-B854-90FF0E9C2724}" dateTime="2019-02-15T14:42:39" maxSheetId="5" userName="user463d" r:id="rId15">
    <sheetIdMap count="4">
      <sheetId val="1"/>
      <sheetId val="2"/>
      <sheetId val="3"/>
      <sheetId val="4"/>
    </sheetIdMap>
  </header>
  <header guid="{83455160-57A4-4BD5-AAB8-DEBCEAD72547}" dateTime="2019-02-15T14:44:44" maxSheetId="5" userName="User415b" r:id="rId16">
    <sheetIdMap count="4">
      <sheetId val="1"/>
      <sheetId val="2"/>
      <sheetId val="3"/>
      <sheetId val="4"/>
    </sheetIdMap>
  </header>
  <header guid="{951BE6E6-A605-4CFA-B7D0-B17B060647E3}" dateTime="2019-02-15T14:51:04" maxSheetId="5" userName="User415b" r:id="rId17" minRId="1384">
    <sheetIdMap count="4">
      <sheetId val="1"/>
      <sheetId val="2"/>
      <sheetId val="3"/>
      <sheetId val="4"/>
    </sheetIdMap>
  </header>
  <header guid="{DD146CEE-9D26-43CE-91D4-AF1733E81905}" dateTime="2019-02-15T14:51:42" maxSheetId="5" userName="User415b" r:id="rId18">
    <sheetIdMap count="4">
      <sheetId val="1"/>
      <sheetId val="2"/>
      <sheetId val="3"/>
      <sheetId val="4"/>
    </sheetIdMap>
  </header>
  <header guid="{E9BA30A9-4B1C-4D6B-A4DC-73C654BF818F}" dateTime="2019-02-15T15:32:38" maxSheetId="5" userName="User_455" r:id="rId19" minRId="1399" maxRId="1404">
    <sheetIdMap count="4">
      <sheetId val="1"/>
      <sheetId val="2"/>
      <sheetId val="3"/>
      <sheetId val="4"/>
    </sheetIdMap>
  </header>
  <header guid="{430704CB-EC33-44C5-B943-F04E62DB3E69}" dateTime="2019-02-15T15:38:53" maxSheetId="5" userName="user463d" r:id="rId20" minRId="1405" maxRId="1431">
    <sheetIdMap count="4">
      <sheetId val="1"/>
      <sheetId val="2"/>
      <sheetId val="3"/>
      <sheetId val="4"/>
    </sheetIdMap>
  </header>
  <header guid="{762464C3-DBCF-4FA3-AABB-E4312EE4EF84}" dateTime="2019-02-15T15:39:05" maxSheetId="5" userName="user463d" r:id="rId21">
    <sheetIdMap count="4">
      <sheetId val="1"/>
      <sheetId val="2"/>
      <sheetId val="3"/>
      <sheetId val="4"/>
    </sheetIdMap>
  </header>
  <header guid="{24C3DAE6-CE91-4468-96F9-6E4A0D4C9AC5}" dateTime="2019-02-15T15:37:02" maxSheetId="5" userName="User415b" r:id="rId22" minRId="1446">
    <sheetIdMap count="4">
      <sheetId val="1"/>
      <sheetId val="2"/>
      <sheetId val="3"/>
      <sheetId val="4"/>
    </sheetIdMap>
  </header>
  <header guid="{B543EB4F-7E0D-40D6-897F-586AC355886A}" dateTime="2019-02-15T15:39:25" maxSheetId="5" userName="User415b" r:id="rId23">
    <sheetIdMap count="4">
      <sheetId val="1"/>
      <sheetId val="2"/>
      <sheetId val="3"/>
      <sheetId val="4"/>
    </sheetIdMap>
  </header>
  <header guid="{BA03F1B5-EF28-4435-94F6-4F227C4C25AE}" dateTime="2019-02-15T15:44:50" maxSheetId="5" userName="user416c" r:id="rId24" minRId="1461" maxRId="1561">
    <sheetIdMap count="4">
      <sheetId val="1"/>
      <sheetId val="2"/>
      <sheetId val="3"/>
      <sheetId val="4"/>
    </sheetIdMap>
  </header>
  <header guid="{410201FE-B392-40C0-B531-D25BA323D04C}" dateTime="2019-02-15T15:48:22" maxSheetId="5" userName="user416c" r:id="rId25" minRId="1562" maxRId="1586">
    <sheetIdMap count="4">
      <sheetId val="1"/>
      <sheetId val="2"/>
      <sheetId val="3"/>
      <sheetId val="4"/>
    </sheetIdMap>
  </header>
  <header guid="{D7AF5A90-A72F-4966-9B1A-643D47E6F996}" dateTime="2019-02-15T15:56:05" maxSheetId="5" userName="User415b" r:id="rId26" minRId="1587">
    <sheetIdMap count="4">
      <sheetId val="1"/>
      <sheetId val="2"/>
      <sheetId val="3"/>
      <sheetId val="4"/>
    </sheetIdMap>
  </header>
  <header guid="{860299DC-1711-469F-92FF-686CAF1BB4CC}" dateTime="2019-02-15T15:56:36" maxSheetId="5" userName="User415b" r:id="rId27">
    <sheetIdMap count="4">
      <sheetId val="1"/>
      <sheetId val="2"/>
      <sheetId val="3"/>
      <sheetId val="4"/>
    </sheetIdMap>
  </header>
  <header guid="{2364F981-A895-4DE6-8C8A-04A4F6342698}" dateTime="2019-02-18T09:32:27" maxSheetId="5" userName="user416c" r:id="rId28">
    <sheetIdMap count="4">
      <sheetId val="1"/>
      <sheetId val="2"/>
      <sheetId val="3"/>
      <sheetId val="4"/>
    </sheetIdMap>
  </header>
  <header guid="{658E95C5-E7C4-415A-9070-3ED80E021BD7}" dateTime="2019-02-18T09:47:48" maxSheetId="5" userName="user416c" r:id="rId29" minRId="1609">
    <sheetIdMap count="4">
      <sheetId val="1"/>
      <sheetId val="2"/>
      <sheetId val="3"/>
      <sheetId val="4"/>
    </sheetIdMap>
  </header>
  <header guid="{8B27D472-669E-4B6E-9396-A8BD387DF1D6}" dateTime="2019-02-18T09:52:30" maxSheetId="5" userName="user416c" r:id="rId30" minRId="1617" maxRId="1622">
    <sheetIdMap count="4">
      <sheetId val="1"/>
      <sheetId val="2"/>
      <sheetId val="3"/>
      <sheetId val="4"/>
    </sheetIdMap>
  </header>
  <header guid="{1F8DF5BB-D754-4FC3-A587-2D2721CC5B16}" dateTime="2019-02-18T10:09:32" maxSheetId="5" userName="user416c" r:id="rId31" minRId="1630" maxRId="1660">
    <sheetIdMap count="4">
      <sheetId val="1"/>
      <sheetId val="2"/>
      <sheetId val="3"/>
      <sheetId val="4"/>
    </sheetIdMap>
  </header>
  <header guid="{4E2BC440-0B33-40CC-958D-E65F66866D00}" dateTime="2019-02-18T12:16:10" maxSheetId="5" userName="user416c" r:id="rId32" minRId="1668" maxRId="1671">
    <sheetIdMap count="4">
      <sheetId val="1"/>
      <sheetId val="2"/>
      <sheetId val="3"/>
      <sheetId val="4"/>
    </sheetIdMap>
  </header>
  <header guid="{11C719A7-7B81-4884-B721-EE3BDD57CA97}" dateTime="2019-02-18T16:47:41" maxSheetId="5" userName="user416c" r:id="rId33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431141F-117F-49C7-B3E7-D4961D1E781E}" action="delete"/>
  <rdn rId="0" localSheetId="1" customView="1" name="Z_C431141F_117F_49C7_B3E7_D4961D1E781E_.wvu.PrintTitles" hidden="1" oldHidden="1">
    <formula>'Поточні ремонти'!$3:$4</formula>
    <oldFormula>'Поточні ремонти'!$3:$4</oldFormula>
  </rdn>
  <rdn rId="0" localSheetId="1" customView="1" name="Z_C431141F_117F_49C7_B3E7_D4961D1E781E_.wvu.FilterData" hidden="1" oldHidden="1">
    <formula>'Поточні ремонти'!$A$3:$E$1882</formula>
    <oldFormula>'Поточні ремонти'!$A$3:$E$1882</oldFormula>
  </rdn>
  <rdn rId="0" localSheetId="2" customView="1" name="Z_C431141F_117F_49C7_B3E7_D4961D1E781E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C431141F_117F_49C7_B3E7_D4961D1E781E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C431141F_117F_49C7_B3E7_D4961D1E781E_.wvu.PrintTitles" hidden="1" oldHidden="1">
    <formula>'Придбання ОЗ'!$2:$3</formula>
    <oldFormula>'Придбання ОЗ'!$2:$3</oldFormula>
  </rdn>
  <rdn rId="0" localSheetId="3" customView="1" name="Z_C431141F_117F_49C7_B3E7_D4961D1E781E_.wvu.FilterData" hidden="1" oldHidden="1">
    <formula>'Придбання ОЗ'!$A$2:$E$729</formula>
    <oldFormula>'Придбання ОЗ'!$A$2:$E$729</oldFormula>
  </rdn>
  <rdn rId="0" localSheetId="4" customView="1" name="Z_C431141F_117F_49C7_B3E7_D4961D1E781E_.wvu.PrintTitles" hidden="1" oldHidden="1">
    <formula>'Невикористані залишки'!$6:$6</formula>
    <oldFormula>'Невикористані залишки'!$6:$6</oldFormula>
  </rdn>
  <rcv guid="{C431141F-117F-49C7-B3E7-D4961D1E781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ремонти'!$A$3:$E$1876</formula>
    <oldFormula>'Поточні ремонти'!$A$3:$E$1876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ОЗ'!$A$2:$E$717</formula>
    <oldFormula>'Придбання ОЗ'!$A$2:$E$717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rc rId="22" sId="3" ref="A638:XFD638" action="insertRow"/>
  <rrc rId="23" sId="3" ref="A638:XFD639" action="insertRow"/>
  <rrc rId="24" sId="3" ref="A638:XFD641" action="insertRow"/>
  <rrc rId="25" sId="3" ref="A638:XFD643" action="insertRow"/>
  <rcc rId="26" sId="3">
    <nc r="B638" t="inlineStr">
      <is>
        <t>Шафа архівна "Велика"</t>
      </is>
    </nc>
  </rcc>
  <rfmt sheetId="3" sqref="C638" start="0" length="0">
    <dxf>
      <alignment horizontal="right" readingOrder="0"/>
    </dxf>
  </rfmt>
  <rcc rId="27" sId="3" numFmtId="4">
    <nc r="D638">
      <v>151.87700000000001</v>
    </nc>
  </rcc>
  <rcc rId="28" sId="3">
    <nc r="E638" t="inlineStr">
      <is>
        <t>Фоп Сивоконь О.Б.</t>
      </is>
    </nc>
  </rcc>
  <rcc rId="29" sId="3" odxf="1" dxf="1">
    <nc r="B639" t="inlineStr">
      <is>
        <t>Плотер</t>
      </is>
    </nc>
    <odxf>
      <alignment horizontal="left" vertical="top" wrapText="1" readingOrder="0"/>
    </odxf>
    <ndxf>
      <alignment horizontal="general" vertical="bottom" wrapText="0" readingOrder="0"/>
    </ndxf>
  </rcc>
  <rcc rId="30" sId="3" odxf="1" dxf="1">
    <nc r="C639">
      <v>1</v>
    </nc>
    <odxf>
      <alignment horizontal="left" wrapText="1" readingOrder="0"/>
    </odxf>
    <ndxf>
      <alignment horizontal="right" wrapText="0" readingOrder="0"/>
    </ndxf>
  </rcc>
  <rcc rId="31" sId="3" numFmtId="4">
    <nc r="D639">
      <v>20.53</v>
    </nc>
  </rcc>
  <rcc rId="32" sId="3" odxf="1" dxf="1">
    <nc r="E639" t="inlineStr">
      <is>
        <t>ФОП Оселедько Д.В.</t>
      </is>
    </nc>
    <odxf>
      <alignment vertical="top" wrapText="1" readingOrder="0"/>
    </odxf>
    <ndxf>
      <alignment vertical="bottom" wrapText="0" readingOrder="0"/>
    </ndxf>
  </rcc>
  <rcc rId="33" sId="3" odxf="1" dxf="1">
    <nc r="B640" t="inlineStr">
      <is>
        <t>Принтер</t>
      </is>
    </nc>
    <odxf>
      <alignment horizontal="left" vertical="top" wrapText="1" readingOrder="0"/>
    </odxf>
    <ndxf>
      <alignment horizontal="general" vertical="bottom" wrapText="0" readingOrder="0"/>
    </ndxf>
  </rcc>
  <rcc rId="34" sId="3" odxf="1" dxf="1">
    <nc r="C640">
      <v>7</v>
    </nc>
    <odxf>
      <alignment horizontal="left" wrapText="1" readingOrder="0"/>
    </odxf>
    <ndxf>
      <alignment horizontal="right" wrapText="0" readingOrder="0"/>
    </ndxf>
  </rcc>
  <rcc rId="35" sId="3" numFmtId="4">
    <nc r="D640">
      <v>55.86</v>
    </nc>
  </rcc>
  <rcc rId="36" sId="3" odxf="1" dxf="1">
    <nc r="E640" t="inlineStr">
      <is>
        <t>ФОП Оселедько Д.В.</t>
      </is>
    </nc>
    <odxf>
      <alignment vertical="top" wrapText="1" readingOrder="0"/>
    </odxf>
    <ndxf>
      <alignment vertical="bottom" wrapText="0" readingOrder="0"/>
    </ndxf>
  </rcc>
  <rcc rId="37" sId="3">
    <nc r="B641" t="inlineStr">
      <is>
        <t>Цифровий фотоапарат</t>
      </is>
    </nc>
  </rcc>
  <rcc rId="38" sId="3" odxf="1" dxf="1">
    <nc r="C641">
      <v>1</v>
    </nc>
    <odxf>
      <alignment horizontal="left" readingOrder="0"/>
    </odxf>
    <ndxf>
      <alignment horizontal="right" readingOrder="0"/>
    </ndxf>
  </rcc>
  <rcc rId="39" sId="3" numFmtId="4">
    <nc r="D641">
      <v>7.55</v>
    </nc>
  </rcc>
  <rcc rId="40" sId="3" odxf="1" dxf="1">
    <nc r="E641" t="inlineStr">
      <is>
        <t>ФОП Оселедько Д.В.</t>
      </is>
    </nc>
    <odxf>
      <alignment vertical="top" wrapText="1" readingOrder="0"/>
    </odxf>
    <ndxf>
      <alignment vertical="bottom" wrapText="0" readingOrder="0"/>
    </ndxf>
  </rcc>
  <rcc rId="41" sId="3">
    <nc r="B642" t="inlineStr">
      <is>
        <t>Проектор</t>
      </is>
    </nc>
  </rcc>
  <rcc rId="42" sId="3" odxf="1" dxf="1">
    <nc r="C642">
      <v>1</v>
    </nc>
    <odxf>
      <alignment horizontal="left" readingOrder="0"/>
    </odxf>
    <ndxf>
      <alignment horizontal="right" readingOrder="0"/>
    </ndxf>
  </rcc>
  <rcc rId="43" sId="3" numFmtId="4">
    <nc r="D642">
      <v>24.66</v>
    </nc>
  </rcc>
  <rcc rId="44" sId="3" odxf="1" dxf="1">
    <nc r="E642" t="inlineStr">
      <is>
        <t>ФОП Оселедько Д.В.</t>
      </is>
    </nc>
    <odxf>
      <alignment vertical="top" wrapText="1" readingOrder="0"/>
    </odxf>
    <ndxf>
      <alignment vertical="bottom" wrapText="0" readingOrder="0"/>
    </ndxf>
  </rcc>
  <rcc rId="45" sId="3" odxf="1" dxf="1">
    <nc r="B643" t="inlineStr">
      <is>
        <t>Персональний компютер</t>
      </is>
    </nc>
    <odxf>
      <alignment horizontal="left" vertical="top" wrapText="1" readingOrder="0"/>
    </odxf>
    <ndxf>
      <alignment horizontal="general" vertical="bottom" wrapText="0" readingOrder="0"/>
    </ndxf>
  </rcc>
  <rcc rId="46" sId="3" odxf="1" dxf="1">
    <nc r="C643">
      <v>10</v>
    </nc>
    <odxf>
      <alignment horizontal="left" wrapText="1" readingOrder="0"/>
    </odxf>
    <ndxf>
      <alignment horizontal="right" wrapText="0" readingOrder="0"/>
    </ndxf>
  </rcc>
  <rcc rId="47" sId="3" numFmtId="4">
    <nc r="D643">
      <v>129.26</v>
    </nc>
  </rcc>
  <rcc rId="48" sId="3" odxf="1" dxf="1">
    <nc r="E643" t="inlineStr">
      <is>
        <t>ФОП Оселедько Д.В.</t>
      </is>
    </nc>
    <odxf>
      <alignment vertical="top" wrapText="1" readingOrder="0"/>
    </odxf>
    <ndxf>
      <alignment vertical="bottom" wrapText="0" readingOrder="0"/>
    </ndxf>
  </rcc>
  <rcc rId="49" sId="3" odxf="1" dxf="1">
    <nc r="B644" t="inlineStr">
      <is>
        <t>Ноутбук</t>
      </is>
    </nc>
    <odxf>
      <alignment horizontal="left" vertical="top" wrapText="1" readingOrder="0"/>
    </odxf>
    <ndxf>
      <alignment horizontal="general" vertical="bottom" wrapText="0" readingOrder="0"/>
    </ndxf>
  </rcc>
  <rcc rId="50" sId="3" odxf="1" dxf="1">
    <nc r="C644">
      <v>2</v>
    </nc>
    <odxf>
      <alignment horizontal="left" wrapText="1" readingOrder="0"/>
    </odxf>
    <ndxf>
      <alignment horizontal="right" wrapText="0" readingOrder="0"/>
    </ndxf>
  </rcc>
  <rcc rId="51" sId="3" numFmtId="4">
    <nc r="D644">
      <v>25.297999999999998</v>
    </nc>
  </rcc>
  <rcc rId="52" sId="3" odxf="1" dxf="1">
    <nc r="E644" t="inlineStr">
      <is>
        <t>ФОП Оселедько Д.В.</t>
      </is>
    </nc>
    <odxf>
      <alignment vertical="top" wrapText="1" readingOrder="0"/>
    </odxf>
    <ndxf>
      <alignment vertical="bottom" wrapText="0" readingOrder="0"/>
    </ndxf>
  </rcc>
  <rcc rId="53" sId="3">
    <nc r="C638">
      <v>1</v>
    </nc>
  </rcc>
  <rcc rId="54" sId="3">
    <oc r="D651">
      <f>SUM(D637:D637)</f>
    </oc>
    <nc r="D651">
      <f>SUM(D637:D644)</f>
    </nc>
  </rcc>
  <rcc rId="55" sId="3" numFmtId="4">
    <oc r="D637">
      <v>77.75</v>
    </oc>
    <nc r="D637">
      <v>99.963999999999999</v>
    </nc>
  </rcc>
  <rcc rId="56" sId="3">
    <oc r="C637" t="inlineStr">
      <is>
        <t>7шт</t>
      </is>
    </oc>
    <nc r="C637">
      <v>9</v>
    </nc>
  </rcc>
  <rfmt sheetId="3" sqref="C637">
    <dxf>
      <alignment horizontal="right" readingOrder="0"/>
    </dxf>
  </rfmt>
  <rrc rId="57" sId="3" ref="A645:XFD645" action="deleteRow">
    <rfmt sheetId="3" xfDxf="1" sqref="A645:XFD645" start="0" length="0">
      <dxf>
        <font>
          <sz val="10"/>
          <name val="Times New Roman"/>
          <scheme val="none"/>
        </font>
      </dxf>
    </rfmt>
    <rfmt sheetId="3" sqref="A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45" start="0" length="0">
      <dxf>
        <font>
          <sz val="10"/>
          <color indexed="8"/>
          <name val="Times New Roman"/>
          <scheme val="none"/>
        </font>
        <numFmt numFmtId="165" formatCode="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45" start="0" length="0">
      <dxf>
        <font>
          <sz val="10"/>
          <color indexed="8"/>
          <name val="Times New Roman"/>
          <scheme val="none"/>
        </font>
        <numFmt numFmtId="165" formatCode="0.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" sId="3" ref="A645:XFD645" action="deleteRow">
    <rfmt sheetId="3" xfDxf="1" sqref="A645:XFD645" start="0" length="0">
      <dxf>
        <font>
          <sz val="10"/>
          <name val="Times New Roman"/>
          <scheme val="none"/>
        </font>
      </dxf>
    </rfmt>
    <rfmt sheetId="3" sqref="A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45" start="0" length="0">
      <dxf>
        <font>
          <sz val="10"/>
          <color indexed="8"/>
          <name val="Times New Roman"/>
          <scheme val="none"/>
        </font>
        <numFmt numFmtId="165" formatCode="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45" start="0" length="0">
      <dxf>
        <font>
          <sz val="10"/>
          <color indexed="8"/>
          <name val="Times New Roman"/>
          <scheme val="none"/>
        </font>
        <numFmt numFmtId="165" formatCode="0.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" sId="3" ref="A645:XFD645" action="deleteRow">
    <rfmt sheetId="3" xfDxf="1" sqref="A645:XFD645" start="0" length="0">
      <dxf>
        <font>
          <sz val="10"/>
          <name val="Times New Roman"/>
          <scheme val="none"/>
        </font>
      </dxf>
    </rfmt>
    <rfmt sheetId="3" sqref="A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45" start="0" length="0">
      <dxf>
        <font>
          <sz val="10"/>
          <color indexed="8"/>
          <name val="Times New Roman"/>
          <scheme val="none"/>
        </font>
        <numFmt numFmtId="165" formatCode="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45" start="0" length="0">
      <dxf>
        <font>
          <sz val="10"/>
          <color indexed="8"/>
          <name val="Times New Roman"/>
          <scheme val="none"/>
        </font>
        <numFmt numFmtId="165" formatCode="0.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" sId="3" ref="A645:XFD645" action="deleteRow">
    <rfmt sheetId="3" xfDxf="1" sqref="A645:XFD645" start="0" length="0">
      <dxf>
        <font>
          <sz val="10"/>
          <name val="Times New Roman"/>
          <scheme val="none"/>
        </font>
      </dxf>
    </rfmt>
    <rfmt sheetId="3" sqref="A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45" start="0" length="0">
      <dxf>
        <font>
          <sz val="10"/>
          <color indexed="8"/>
          <name val="Times New Roman"/>
          <scheme val="none"/>
        </font>
        <numFmt numFmtId="165" formatCode="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45" start="0" length="0">
      <dxf>
        <font>
          <sz val="10"/>
          <color indexed="8"/>
          <name val="Times New Roman"/>
          <scheme val="none"/>
        </font>
        <numFmt numFmtId="165" formatCode="0.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" sId="3" ref="A645:XFD645" action="deleteRow">
    <rfmt sheetId="3" xfDxf="1" sqref="A645:XFD645" start="0" length="0">
      <dxf>
        <font>
          <sz val="10"/>
          <name val="Times New Roman"/>
          <scheme val="none"/>
        </font>
      </dxf>
    </rfmt>
    <rfmt sheetId="3" sqref="A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45" start="0" length="0">
      <dxf>
        <font>
          <sz val="10"/>
          <color indexed="8"/>
          <name val="Times New Roman"/>
          <scheme val="none"/>
        </font>
        <numFmt numFmtId="165" formatCode="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45" start="0" length="0">
      <dxf>
        <font>
          <sz val="10"/>
          <color indexed="8"/>
          <name val="Times New Roman"/>
          <scheme val="none"/>
        </font>
        <numFmt numFmtId="165" formatCode="0.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" sId="3" ref="A645:XFD645" action="deleteRow">
    <rfmt sheetId="3" xfDxf="1" sqref="A645:XFD645" start="0" length="0">
      <dxf>
        <font>
          <sz val="10"/>
          <name val="Times New Roman"/>
          <scheme val="none"/>
        </font>
      </dxf>
    </rfmt>
    <rfmt sheetId="3" sqref="A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45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45" start="0" length="0">
      <dxf>
        <font>
          <sz val="10"/>
          <color indexed="8"/>
          <name val="Times New Roman"/>
          <scheme val="none"/>
        </font>
        <numFmt numFmtId="165" formatCode="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45" start="0" length="0">
      <dxf>
        <font>
          <sz val="10"/>
          <color indexed="8"/>
          <name val="Times New Roman"/>
          <scheme val="none"/>
        </font>
        <numFmt numFmtId="165" formatCode="0.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ремонти'!$A$3:$E$1876</formula>
    <oldFormula>'Поточні ремонти'!$A$3:$E$1876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ОЗ'!$A$2:$E$717</formula>
    <oldFormula>'Придбання ОЗ'!$A$2:$E$717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3" odxf="1" dxf="1">
    <nc r="A662" t="inlineStr">
      <is>
        <t>вул.Адміральська, 20</t>
      </is>
    </nc>
    <odxf/>
    <ndxf/>
  </rcc>
  <rfmt sheetId="3" sqref="A663" start="0" length="0">
    <dxf/>
  </rfmt>
  <rfmt sheetId="3" sqref="A664" start="0" length="0">
    <dxf/>
  </rfmt>
  <rfmt sheetId="3" sqref="A665" start="0" length="0">
    <dxf/>
  </rfmt>
  <rfmt sheetId="3" sqref="A666" start="0" length="0">
    <dxf/>
  </rfmt>
  <rfmt sheetId="3" sqref="A667" start="0" length="0">
    <dxf/>
  </rfmt>
  <rfmt sheetId="3" sqref="A668" start="0" length="0">
    <dxf/>
  </rfmt>
  <rfmt sheetId="3" sqref="A669" start="0" length="0">
    <dxf/>
  </rfmt>
  <rfmt sheetId="3" sqref="A670" start="0" length="0">
    <dxf/>
  </rfmt>
  <rfmt sheetId="3" sqref="A671" start="0" length="0">
    <dxf/>
  </rfmt>
  <rfmt sheetId="3" sqref="A672" start="0" length="0">
    <dxf/>
  </rfmt>
  <rfmt sheetId="3" sqref="A673" start="0" length="0">
    <dxf/>
  </rfmt>
  <rfmt sheetId="3" sqref="A674" start="0" length="0">
    <dxf/>
  </rfmt>
  <rfmt sheetId="3" sqref="A675" start="0" length="0">
    <dxf/>
  </rfmt>
  <rfmt sheetId="3" sqref="A662:A675" start="0" length="2147483647">
    <dxf>
      <font>
        <b val="0"/>
      </font>
    </dxf>
  </rfmt>
  <rcc rId="2" sId="3">
    <nc r="A663" t="inlineStr">
      <is>
        <t>вул.Адміральська, 20</t>
      </is>
    </nc>
  </rcc>
  <rcc rId="3" sId="3">
    <nc r="A664" t="inlineStr">
      <is>
        <t>вул.Адміральська, 20</t>
      </is>
    </nc>
  </rcc>
  <rcc rId="4" sId="3">
    <nc r="A665" t="inlineStr">
      <is>
        <t>вул.Адміральська, 20</t>
      </is>
    </nc>
  </rcc>
  <rcc rId="5" sId="3">
    <nc r="A666" t="inlineStr">
      <is>
        <t>вул.Адміральська, 20</t>
      </is>
    </nc>
  </rcc>
  <rcc rId="6" sId="3">
    <nc r="A667" t="inlineStr">
      <is>
        <t>вул.Адміральська, 20</t>
      </is>
    </nc>
  </rcc>
  <rcc rId="7" sId="3">
    <nc r="A668" t="inlineStr">
      <is>
        <t>вул.Адміральська, 20</t>
      </is>
    </nc>
  </rcc>
  <rcc rId="8" sId="3">
    <nc r="A669" t="inlineStr">
      <is>
        <t>вул.Адміральська, 20</t>
      </is>
    </nc>
  </rcc>
  <rcc rId="9" sId="3">
    <nc r="A670" t="inlineStr">
      <is>
        <t>вул.Адміральська, 20</t>
      </is>
    </nc>
  </rcc>
  <rcc rId="10" sId="3">
    <nc r="A671" t="inlineStr">
      <is>
        <t>вул.Адміральська, 20</t>
      </is>
    </nc>
  </rcc>
  <rcc rId="11" sId="3">
    <nc r="A672" t="inlineStr">
      <is>
        <t>вул.Адміральська, 20</t>
      </is>
    </nc>
  </rcc>
  <rcc rId="12" sId="3">
    <nc r="A673" t="inlineStr">
      <is>
        <t>вул.Адміральська, 20</t>
      </is>
    </nc>
  </rcc>
  <rcc rId="13" sId="3">
    <nc r="A674" t="inlineStr">
      <is>
        <t>вул.Адміральська, 20</t>
      </is>
    </nc>
  </rcc>
  <rcc rId="14" sId="3">
    <nc r="A675" t="inlineStr">
      <is>
        <t>вул.Адміральська, 20</t>
      </is>
    </nc>
  </rcc>
  <rdn rId="0" localSheetId="1" customView="1" name="Z_EED4C4C4_2768_4906_8D20_11DE2EB8B1AD_.wvu.PrintTitles" hidden="1" oldHidden="1">
    <formula>'Поточні ремонти'!$3:$4</formula>
  </rdn>
  <rdn rId="0" localSheetId="1" customView="1" name="Z_EED4C4C4_2768_4906_8D20_11DE2EB8B1AD_.wvu.FilterData" hidden="1" oldHidden="1">
    <formula>'Поточні ремонти'!$A$3:$E$1876</formula>
  </rdn>
  <rdn rId="0" localSheetId="2" customView="1" name="Z_EED4C4C4_2768_4906_8D20_11DE2EB8B1AD_.wvu.PrintTitles" hidden="1" oldHidden="1">
    <formula>'Будівництво Капітальн ремонти'!$2:$3</formula>
  </rdn>
  <rdn rId="0" localSheetId="2" customView="1" name="Z_EED4C4C4_2768_4906_8D20_11DE2EB8B1AD_.wvu.FilterData" hidden="1" oldHidden="1">
    <formula>'Будівництво Капітальн ремонти'!$A$2:$G$1088</formula>
  </rdn>
  <rdn rId="0" localSheetId="3" customView="1" name="Z_EED4C4C4_2768_4906_8D20_11DE2EB8B1AD_.wvu.PrintTitles" hidden="1" oldHidden="1">
    <formula>'Придбання ОЗ'!$2:$3</formula>
  </rdn>
  <rdn rId="0" localSheetId="3" customView="1" name="Z_EED4C4C4_2768_4906_8D20_11DE2EB8B1AD_.wvu.FilterData" hidden="1" oldHidden="1">
    <formula>'Придбання ОЗ'!$A$2:$E$710</formula>
  </rdn>
  <rdn rId="0" localSheetId="4" customView="1" name="Z_EED4C4C4_2768_4906_8D20_11DE2EB8B1AD_.wvu.PrintTitles" hidden="1" oldHidden="1">
    <formula>'Невикористані залишки'!$6:$6</formula>
  </rdn>
  <rcv guid="{EED4C4C4-2768-4906-8D20-11DE2EB8B1AD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1352" sId="2" numFmtId="4">
    <oc r="D128">
      <v>1727.7560000000001</v>
    </oc>
    <nc r="D128">
      <v>1717.94</v>
    </nc>
  </rcc>
  <rcc rId="1353" sId="2" numFmtId="4">
    <oc r="E128">
      <v>1727.7560000000001</v>
    </oc>
    <nc r="E128">
      <v>1717.94</v>
    </nc>
  </rcc>
  <rcc rId="1354" sId="2" numFmtId="4">
    <oc r="D129">
      <v>960.31299999999999</v>
    </oc>
    <nc r="D129">
      <v>528.97799999999995</v>
    </nc>
  </rcc>
  <rcc rId="1355" sId="2" numFmtId="4">
    <oc r="E129">
      <v>960.31299999999999</v>
    </oc>
    <nc r="E129">
      <v>528.97799999999995</v>
    </nc>
  </rcc>
  <rcc rId="1356" sId="2" numFmtId="4">
    <oc r="D131">
      <v>610.26499999999999</v>
    </oc>
    <nc r="D131">
      <v>572.71400000000006</v>
    </nc>
  </rcc>
  <rcc rId="1357" sId="2" numFmtId="4">
    <oc r="E131">
      <v>610.26499999999999</v>
    </oc>
    <nc r="E131">
      <v>572.71400000000006</v>
    </nc>
  </rcc>
  <rcc rId="1358" sId="2" numFmtId="4">
    <oc r="D132">
      <v>251.76480000000001</v>
    </oc>
    <nc r="D132">
      <v>178.36600000000001</v>
    </nc>
  </rcc>
  <rcc rId="1359" sId="2" numFmtId="4">
    <oc r="E132">
      <v>251.76480000000001</v>
    </oc>
    <nc r="E132">
      <v>178.36600000000001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1227" sId="3">
    <nc r="A637" t="inlineStr">
      <is>
        <t>Управління містобудування та архітектури/ Адміральська, 20</t>
      </is>
    </nc>
  </rcc>
  <rcc rId="1228" sId="3">
    <nc r="A638" t="inlineStr">
      <is>
        <t>Управління містобудування та архітектури/ Адміральська, 20</t>
      </is>
    </nc>
  </rcc>
  <rcc rId="1229" sId="3">
    <nc r="A639" t="inlineStr">
      <is>
        <t>Управління містобудування та архітектури/ Адміральська, 20</t>
      </is>
    </nc>
  </rcc>
  <rcc rId="1230" sId="3">
    <nc r="A640" t="inlineStr">
      <is>
        <t>Управління містобудування та архітектури/ Адміральська, 20</t>
      </is>
    </nc>
  </rcc>
  <rcc rId="1231" sId="3">
    <nc r="A641" t="inlineStr">
      <is>
        <t>Управління містобудування та архітектури/ Адміральська, 20</t>
      </is>
    </nc>
  </rcc>
  <rcc rId="1232" sId="3">
    <nc r="A642" t="inlineStr">
      <is>
        <t>Управління містобудування та архітектури/ Адміральська, 20</t>
      </is>
    </nc>
  </rcc>
  <rcc rId="1233" sId="3">
    <nc r="A643" t="inlineStr">
      <is>
        <t>Управління містобудування та архітектури/ Адміральська, 20</t>
      </is>
    </nc>
  </rcc>
  <rcc rId="1234" sId="3">
    <nc r="A644" t="inlineStr">
      <is>
        <t>Управління містобудування та архітектури/ Адміральська, 20</t>
      </is>
    </nc>
  </rcc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ремонти'!$A$3:$E$1876</formula>
    <oldFormula>'Поточні ремонти'!$A$3:$E$1876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ОЗ'!$A$2:$E$717</formula>
    <oldFormula>'Придбання ОЗ'!$A$2:$E$717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rc rId="1219" sId="4" ref="A16:XFD16" action="deleteRow">
    <rfmt sheetId="4" xfDxf="1" sqref="A16:XFD16" start="0" length="0">
      <dxf>
        <font>
          <color rgb="FFFF0000"/>
          <name val="Times New Roman"/>
          <scheme val="none"/>
        </font>
      </dxf>
    </rfmt>
    <rcc rId="0" sId="4" dxf="1">
      <nc r="A16" t="inlineStr">
        <is>
          <t>8800      Кредитування</t>
        </is>
      </nc>
      <ndxf>
        <font>
          <color rgb="FFFF0000"/>
          <name val="Times New Roman"/>
          <scheme val="minor"/>
        </font>
        <alignment horizontal="left" vertical="top" wrapText="1" indent="2" relativeInden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6">
        <f>C16+D16</f>
      </nc>
      <ndxf>
        <font>
          <color rgb="FFFF0000"/>
          <name val="Times New Roman"/>
          <scheme val="minor"/>
        </font>
        <numFmt numFmtId="165" formatCode="#,##0.0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C16">
        <v>0</v>
      </nc>
      <ndxf>
        <font>
          <color rgb="FFFF0000"/>
          <name val="Times New Roman"/>
          <scheme val="minor"/>
        </font>
        <numFmt numFmtId="165" formatCode="#,##0.0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D16">
        <v>-4073.998</v>
      </nc>
      <ndxf>
        <font>
          <color rgb="FFFF0000"/>
          <name val="Times New Roman"/>
          <scheme val="minor"/>
        </font>
        <numFmt numFmtId="165" formatCode="#,##0.0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C431141F-117F-49C7-B3E7-D4961D1E781E}" action="delete"/>
  <rdn rId="0" localSheetId="1" customView="1" name="Z_C431141F_117F_49C7_B3E7_D4961D1E781E_.wvu.PrintTitles" hidden="1" oldHidden="1">
    <formula>'Поточні ремонти'!$3:$4</formula>
    <oldFormula>'Поточні ремонти'!$3:$4</oldFormula>
  </rdn>
  <rdn rId="0" localSheetId="1" customView="1" name="Z_C431141F_117F_49C7_B3E7_D4961D1E781E_.wvu.FilterData" hidden="1" oldHidden="1">
    <formula>'Поточні ремонти'!$A$3:$E$1876</formula>
    <oldFormula>'Поточні ремонти'!$A$3:$E$1876</oldFormula>
  </rdn>
  <rdn rId="0" localSheetId="2" customView="1" name="Z_C431141F_117F_49C7_B3E7_D4961D1E781E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C431141F_117F_49C7_B3E7_D4961D1E781E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C431141F_117F_49C7_B3E7_D4961D1E781E_.wvu.PrintTitles" hidden="1" oldHidden="1">
    <formula>'Придбання ОЗ'!$2:$3</formula>
    <oldFormula>'Придбання ОЗ'!$2:$3</oldFormula>
  </rdn>
  <rdn rId="0" localSheetId="3" customView="1" name="Z_C431141F_117F_49C7_B3E7_D4961D1E781E_.wvu.FilterData" hidden="1" oldHidden="1">
    <formula>'Придбання ОЗ'!$A$2:$E$717</formula>
    <oldFormula>'Придбання ОЗ'!$A$2:$E$717</oldFormula>
  </rdn>
  <rdn rId="0" localSheetId="4" customView="1" name="Z_C431141F_117F_49C7_B3E7_D4961D1E781E_.wvu.PrintTitles" hidden="1" oldHidden="1">
    <formula>'Невикористані залишки'!$6:$6</formula>
    <oldFormula>'Невикористані залишки'!$6:$6</oldFormula>
  </rdn>
  <rcv guid="{C431141F-117F-49C7-B3E7-D4961D1E781E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fmt sheetId="4" sqref="D2" start="0" length="2147483647">
    <dxf>
      <font>
        <b val="0"/>
      </font>
    </dxf>
  </rfmt>
  <rcc rId="1203" sId="4">
    <nc r="D2" t="inlineStr">
      <is>
        <t>тис. грн.</t>
      </is>
    </nc>
  </rcc>
  <rfmt sheetId="4" sqref="D2">
    <dxf>
      <alignment horizontal="right" readingOrder="0"/>
    </dxf>
  </rfmt>
  <rcc rId="1204" sId="4" numFmtId="4">
    <oc r="C7">
      <v>956.8705799999982</v>
    </oc>
    <nc r="C7">
      <f>956.870579999998-C16</f>
    </nc>
  </rcc>
  <rcc rId="1205" sId="4" numFmtId="4">
    <oc r="D7">
      <v>-2603.4597900000067</v>
    </oc>
    <nc r="D7">
      <f>-2603.45979000001-D16</f>
    </nc>
  </rcc>
  <rcc rId="1206" sId="4" numFmtId="4">
    <oc r="C7">
      <f>956.870579999998-C16</f>
    </oc>
    <nc r="C7">
      <v>956.87057999999797</v>
    </nc>
  </rcc>
  <rcc rId="1207" sId="4" numFmtId="4">
    <oc r="D7">
      <f>-2603.45979000001-D16</f>
    </oc>
    <nc r="D7">
      <v>1470.5382099999902</v>
    </nc>
  </rcc>
  <rfmt sheetId="4" sqref="A16:XFD16" start="0" length="2147483647">
    <dxf>
      <font>
        <color rgb="FFFF0000"/>
      </font>
    </dxf>
  </rfmt>
  <rcc rId="1208" sId="4" numFmtId="4">
    <oc r="C125">
      <v>92492.042690000148</v>
    </oc>
    <nc r="C125">
      <f>92492.0426900001-C16</f>
    </nc>
  </rcc>
  <rcc rId="1209" sId="4" numFmtId="4">
    <oc r="D125">
      <v>159263.35668</v>
    </oc>
    <nc r="D125">
      <f>159263.35668-D16</f>
    </nc>
  </rcc>
  <rcc rId="1210" sId="4" numFmtId="4">
    <oc r="C125">
      <f>92492.0426900001-C16</f>
    </oc>
    <nc r="C125">
      <v>92492.042690000104</v>
    </nc>
  </rcc>
  <rcc rId="1211" sId="4" numFmtId="4">
    <oc r="D125">
      <f>159263.35668-D16</f>
    </oc>
    <nc r="D125">
      <v>163337.35467999999</v>
    </nc>
  </rcc>
  <rcv guid="{C431141F-117F-49C7-B3E7-D4961D1E781E}" action="delete"/>
  <rdn rId="0" localSheetId="1" customView="1" name="Z_C431141F_117F_49C7_B3E7_D4961D1E781E_.wvu.PrintTitles" hidden="1" oldHidden="1">
    <formula>'Поточні ремонти'!$3:$4</formula>
    <oldFormula>'Поточні ремонти'!$3:$4</oldFormula>
  </rdn>
  <rdn rId="0" localSheetId="1" customView="1" name="Z_C431141F_117F_49C7_B3E7_D4961D1E781E_.wvu.FilterData" hidden="1" oldHidden="1">
    <formula>'Поточні ремонти'!$A$3:$E$1876</formula>
    <oldFormula>'Поточні ремонти'!$A$3:$E$1876</oldFormula>
  </rdn>
  <rdn rId="0" localSheetId="2" customView="1" name="Z_C431141F_117F_49C7_B3E7_D4961D1E781E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C431141F_117F_49C7_B3E7_D4961D1E781E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C431141F_117F_49C7_B3E7_D4961D1E781E_.wvu.PrintTitles" hidden="1" oldHidden="1">
    <formula>'Придбання ОЗ'!$2:$3</formula>
    <oldFormula>'Придбання ОЗ'!$2:$3</oldFormula>
  </rdn>
  <rdn rId="0" localSheetId="3" customView="1" name="Z_C431141F_117F_49C7_B3E7_D4961D1E781E_.wvu.FilterData" hidden="1" oldHidden="1">
    <formula>'Придбання ОЗ'!$A$2:$E$717</formula>
    <oldFormula>'Придбання ОЗ'!$A$2:$E$717</oldFormula>
  </rdn>
  <rdn rId="0" localSheetId="4" customView="1" name="Z_C431141F_117F_49C7_B3E7_D4961D1E781E_.wvu.PrintTitles" hidden="1" oldHidden="1">
    <formula>'Невикористані залишки'!$6:$6</formula>
    <oldFormula>'Невикористані залишки'!$6:$6</oldFormula>
  </rdn>
  <rcv guid="{C431141F-117F-49C7-B3E7-D4961D1E781E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4" sqref="A7" start="0" length="0">
    <dxf>
      <font>
        <sz val="11"/>
        <color theme="1"/>
        <name val="Calibri"/>
        <scheme val="minor"/>
      </font>
      <border outline="0">
        <right style="thin">
          <color indexed="24"/>
        </right>
        <top style="thin">
          <color indexed="24"/>
        </top>
      </border>
    </dxf>
  </rfmt>
  <rcc rId="70" sId="4" odxf="1" dxf="1">
    <oc r="B7">
      <f>C7+D7</f>
    </oc>
    <nc r="B7">
      <f>C7+E7</f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C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71" sId="4" odxf="1" dxf="1">
    <oc r="D7">
      <v>4613.1610000000001</v>
    </oc>
    <nc r="D7" t="inlineStr">
      <is>
        <t>02 Виконавчі органи місцевих рад, Рада міністрів Автономної Республіки Крим, державна адміністрація (обласної державної адміністрації, Київська, Севастопольська міські державні адміністрації, районні державні адміністрації (управління, відділи)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A8" start="0" length="0">
    <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B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72" sId="4" odxf="1" dxf="1">
    <oc r="D8">
      <v>2529.116</v>
    </oc>
    <nc r="D8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A9" start="0" length="0">
    <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B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73" sId="4" odxf="1" dxf="1">
    <oc r="D9">
      <v>0</v>
    </oc>
    <nc r="D9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fmt sheetId="4" sqref="A10" start="0" length="0">
    <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B1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74" sId="4" odxf="1" dxf="1">
    <oc r="D10">
      <v>0</v>
    </oc>
    <nc r="D10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fmt sheetId="4" sqref="A11" start="0" length="0">
    <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B1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75" sId="4" odxf="1" dxf="1">
    <oc r="D11">
      <v>0</v>
    </oc>
    <nc r="D11" t="inlineStr">
      <is>
        <t>6000      Житлово-комунальне господарство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76" sId="4" odxf="1" dxf="1">
    <oc r="A12" t="inlineStr">
      <is>
        <t>7400      Транспорт та транспортна інфраструктура, дорожнє господарство</t>
      </is>
    </oc>
    <nc r="A12" t="inlineStr">
      <is>
        <t>7300      Будівництво та регіональний розвиток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2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77" sId="4" odxf="1" dxf="1">
    <oc r="D12">
      <v>0</v>
    </oc>
    <nc r="D12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78" sId="4" odxf="1" dxf="1">
    <oc r="A13" t="inlineStr">
      <is>
        <t>7600      Інші програми та заходи, пов'язані з економічною діяльністю</t>
      </is>
    </oc>
    <nc r="A13" t="inlineStr">
      <is>
        <t>7400      Транспорт та транспортна інфраструктура, дорожнє господарство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3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79" sId="4" odxf="1" dxf="1">
    <oc r="D13">
      <v>500</v>
    </oc>
    <nc r="D13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80" sId="4" odxf="1" dxf="1">
    <oc r="A14" t="inlineStr">
      <is>
        <t>8200      Громадський порядок та безпека</t>
      </is>
    </oc>
    <nc r="A14" t="inlineStr">
      <is>
        <t>7600      Інші програми та заходи, пов'язані з економічною діяльністю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4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81" sId="4" odxf="1" dxf="1">
    <oc r="D14">
      <v>0</v>
    </oc>
    <nc r="D14" t="inlineStr">
      <is>
        <t>7600      Інші програми та заходи, пов'язані з економічною діяльністю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82" sId="4" odxf="1" dxf="1">
    <oc r="A15" t="inlineStr">
      <is>
        <t>8800      Кредитування</t>
      </is>
    </oc>
    <nc r="A15" t="inlineStr">
      <is>
        <t>8200      Громадський порядок та безпека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83" sId="4" odxf="1" dxf="1">
    <oc r="D15">
      <v>1584.0450000000001</v>
    </oc>
    <nc r="D15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84" sId="4" odxf="1" dxf="1">
    <oc r="A16" t="inlineStr">
      <is>
        <t>06 Управління освіти Миколаївської міської ради</t>
      </is>
    </oc>
    <nc r="A16" t="inlineStr">
      <is>
        <t>8800      Кредитування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85" sId="4" odxf="1" dxf="1">
    <oc r="D16">
      <v>15118.119120000001</v>
    </oc>
    <nc r="D16" t="inlineStr">
      <is>
        <t>8800      Кредитування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6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86" sId="4" odxf="1" dxf="1">
    <oc r="A17" t="inlineStr">
      <is>
        <t>0100      Державне управління</t>
      </is>
    </oc>
    <nc r="A17" t="inlineStr">
      <is>
        <t>9000      Міжбюджетні трансферти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87" sId="4" odxf="1" dxf="1">
    <oc r="D17">
      <v>60</v>
    </oc>
    <nc r="D17" t="inlineStr">
      <is>
        <t>9000      Міжбюджетні трансферти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88" sId="4" odxf="1" dxf="1">
    <oc r="A18" t="inlineStr">
      <is>
        <t>1000      Освіта</t>
      </is>
    </oc>
    <nc r="A18" t="inlineStr">
      <is>
        <t>06 Управління освіти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1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8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89" sId="4" odxf="1" dxf="1">
    <oc r="D18">
      <v>14460.08094</v>
    </oc>
    <nc r="D18" t="inlineStr">
      <is>
        <t>06 Орган з питань освіти і науки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90" sId="4" odxf="1" dxf="1">
    <oc r="A19" t="inlineStr">
      <is>
        <t>4000      Культура i мистецтво</t>
      </is>
    </oc>
    <nc r="A19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9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91" sId="4" odxf="1" dxf="1">
    <oc r="D19">
      <v>0</v>
    </oc>
    <nc r="D19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9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92" sId="4" odxf="1" dxf="1">
    <oc r="A20" t="inlineStr">
      <is>
        <t>7300      Будівництво та регіональний розвиток</t>
      </is>
    </oc>
    <nc r="A20" t="inlineStr">
      <is>
        <t>1000      Освіта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2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0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93" sId="4" odxf="1" dxf="1">
    <oc r="D20">
      <v>598.03817999999967</v>
    </oc>
    <nc r="D20" t="inlineStr">
      <is>
        <t>1000      Освіта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94" sId="4" odxf="1" dxf="1">
    <oc r="A21" t="inlineStr">
      <is>
        <t xml:space="preserve">07 Управління охоpони здоpов'я Миколаївської міської ради </t>
      </is>
    </oc>
    <nc r="A21" t="inlineStr">
      <is>
        <t>3000      Соціальний захист та соціальне забезпечення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2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1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95" sId="4" odxf="1" dxf="1">
    <oc r="D21">
      <v>602.31955999999957</v>
    </oc>
    <nc r="D21"/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96" sId="4" odxf="1" dxf="1">
    <oc r="A22" t="inlineStr">
      <is>
        <t>0100      Державне управління</t>
      </is>
    </oc>
    <nc r="A22" t="inlineStr">
      <is>
        <t>4000      Культура i мистецтво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2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2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97" sId="4" odxf="1" dxf="1">
    <oc r="D22">
      <v>0.624</v>
    </oc>
    <nc r="D22" t="inlineStr">
      <is>
        <t>4000      Культура i мистецтво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98" sId="4" odxf="1" dxf="1">
    <oc r="A23" t="inlineStr">
      <is>
        <t>2000      Охорона здоров’я</t>
      </is>
    </oc>
    <nc r="A23" t="inlineStr">
      <is>
        <t>7300      Будівництво та регіональний розвиток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2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3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99" sId="4" odxf="1" dxf="1">
    <oc r="D23">
      <v>183.84105</v>
    </oc>
    <nc r="D23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00" sId="4" odxf="1" dxf="1">
    <oc r="A24" t="inlineStr">
      <is>
        <t>7300      Будівництво та регіональний розвиток</t>
      </is>
    </oc>
    <nc r="A24" t="inlineStr">
      <is>
        <t>9000      Міжбюджетні трансферти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2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4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01" sId="4" odxf="1" dxf="1">
    <oc r="D24">
      <v>417.85450999999978</v>
    </oc>
    <nc r="D24" t="inlineStr">
      <is>
        <t>9000      Міжбюджетні трансферти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02" sId="4" odxf="1" dxf="1">
    <oc r="A25" t="inlineStr">
      <is>
        <t>08 Департамент праці та соціального захисту населення Миколаївської міської ради</t>
      </is>
    </oc>
    <nc r="A25" t="inlineStr">
      <is>
        <t xml:space="preserve">07 Управління охоpони здоpов'я Миколаївської міської ради </t>
      </is>
    </nc>
    <odxf>
      <font>
        <name val="Times New Roman"/>
        <scheme val="none"/>
      </font>
      <border outline="0">
        <right style="thin">
          <color indexed="64"/>
        </right>
      </border>
    </odxf>
    <ndxf>
      <font>
        <sz val="11"/>
        <color theme="1"/>
        <name val="Calibri"/>
        <scheme val="minor"/>
      </font>
      <border outline="0">
        <right style="thin">
          <color indexed="24"/>
        </right>
      </border>
    </ndxf>
  </rcc>
  <rfmt sheetId="4" sqref="B2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03" sId="4" odxf="1" dxf="1">
    <oc r="D25">
      <v>832.52542000000005</v>
    </oc>
    <nc r="D25" t="inlineStr">
      <is>
        <t>07 Орган з питань охорони здоров'я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5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A26" start="0" length="0">
    <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B2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04" sId="4" odxf="1" dxf="1">
    <oc r="D26">
      <v>1.7403999999999942</v>
    </oc>
    <nc r="D26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6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05" sId="4" odxf="1" dxf="1">
    <oc r="A27" t="inlineStr">
      <is>
        <t>3000      Соціальний захист та соціальне забезпечення</t>
      </is>
    </oc>
    <nc r="A27" t="inlineStr">
      <is>
        <t>2000      Охорона здоров’я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2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06" sId="4" odxf="1" dxf="1">
    <oc r="D27">
      <v>830.78502000000003</v>
    </oc>
    <nc r="D27" t="inlineStr">
      <is>
        <t>2000      Охорона здоров’я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07" sId="4" odxf="1" dxf="1">
    <oc r="A28" t="inlineStr">
      <is>
        <t>10 Управління з питань культури та охорони культурної спадщини Миколаївської міської ради</t>
      </is>
    </oc>
    <nc r="A28" t="inlineStr">
      <is>
        <t>7300      Будівництво та регіональний розвиток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2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8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08" sId="4" odxf="1" dxf="1">
    <oc r="D28">
      <v>172.82693999999995</v>
    </oc>
    <nc r="D28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09" sId="4" odxf="1" dxf="1">
    <oc r="A29" t="inlineStr">
      <is>
        <t>0100      Державне управління</t>
      </is>
    </oc>
    <nc r="A29" t="inlineStr">
      <is>
        <t>9000      Міжбюджетні трансферти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2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29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10" sId="4" odxf="1" dxf="1">
    <oc r="D29">
      <v>21</v>
    </oc>
    <nc r="D29" t="inlineStr">
      <is>
        <t>9000      Міжбюджетні трансферти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29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11" sId="4" odxf="1" dxf="1">
    <oc r="A30" t="inlineStr">
      <is>
        <t>1000      Освіта</t>
      </is>
    </oc>
    <nc r="A30" t="inlineStr">
      <is>
        <t>08 Департамент праці та соціального захисту населення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3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0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12" sId="4" odxf="1" dxf="1">
    <oc r="D30">
      <v>4.0000000000873118E-5</v>
    </oc>
    <nc r="D30" t="inlineStr">
      <is>
        <t>08 Орган з питань праці та соціального захисту населення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13" sId="4" odxf="1" dxf="1">
    <oc r="A31" t="inlineStr">
      <is>
        <t>4000      Культура i мистецтво</t>
      </is>
    </oc>
    <nc r="A31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3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1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14" sId="4" odxf="1" dxf="1">
    <oc r="D31">
      <v>0</v>
    </oc>
    <nc r="D31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15" sId="4" odxf="1" dxf="1">
    <oc r="A32" t="inlineStr">
      <is>
        <t>7300      Будівництво та регіональний розвиток</t>
      </is>
    </oc>
    <nc r="A32" t="inlineStr">
      <is>
        <t>3000      Соціальний захист та соціальне забезпечення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3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2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16" sId="4" odxf="1" dxf="1">
    <oc r="D32">
      <v>151.82689999999991</v>
    </oc>
    <nc r="D32" t="inlineStr">
      <is>
        <t>3000      Соціальний захист та соціальне забезпечення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17" sId="4" odxf="1" dxf="1">
    <oc r="A33" t="inlineStr">
      <is>
        <t>11 Управління у справах фізичної культури і спорту Миколаївської міської ради</t>
      </is>
    </oc>
    <nc r="A33" t="inlineStr">
      <is>
        <t>7300      Будівництво та регіональний розвиток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3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3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18" sId="4" odxf="1" dxf="1">
    <oc r="D33">
      <v>308.9758700000001</v>
    </oc>
    <nc r="D33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19" sId="4" odxf="1" dxf="1">
    <oc r="A34" t="inlineStr">
      <is>
        <t>0100      Державне управління</t>
      </is>
    </oc>
    <nc r="A34" t="inlineStr">
      <is>
        <t>10 Управління з питань культури та охорони культурної спадщини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3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4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20" sId="4" odxf="1" dxf="1">
    <oc r="D34">
      <v>20.5</v>
    </oc>
    <nc r="D34" t="inlineStr">
      <is>
        <t>10 Орган з питань культури, національностей та релігій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21" sId="4" odxf="1" dxf="1">
    <oc r="A35" t="inlineStr">
      <is>
        <t>5000      Фiзична культура i спорт</t>
      </is>
    </oc>
    <nc r="A35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3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22" sId="4" odxf="1" dxf="1">
    <oc r="D35">
      <v>288.47399999999999</v>
    </oc>
    <nc r="D35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5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23" sId="4" odxf="1" dxf="1">
    <oc r="A36" t="inlineStr">
      <is>
        <t>7300      Будівництво та регіональний розвиток</t>
      </is>
    </oc>
    <nc r="A36" t="inlineStr">
      <is>
        <t>1000      Освіта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3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24" sId="4" odxf="1" dxf="1">
    <oc r="D36">
      <v>1.8700000001117586E-3</v>
    </oc>
    <nc r="D36" t="inlineStr">
      <is>
        <t>1000      Освіта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6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25" sId="4" odxf="1" dxf="1">
    <oc r="A37" t="inlineStr">
      <is>
        <t>12 Департамент житлово-комунального господарства Миколаївської міської ради</t>
      </is>
    </oc>
    <nc r="A37" t="inlineStr">
      <is>
        <t>4000      Культура i мистецтво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3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26" sId="4" odxf="1" dxf="1">
    <oc r="D37">
      <v>11023.567660000001</v>
    </oc>
    <nc r="D37" t="inlineStr">
      <is>
        <t>4000      Культура i мистецтво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27" sId="4" odxf="1" dxf="1">
    <oc r="A38" t="inlineStr">
      <is>
        <t>0100      Державне управління</t>
      </is>
    </oc>
    <nc r="A38" t="inlineStr">
      <is>
        <t>7300      Будівництво та регіональний розвиток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3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8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28" sId="4" odxf="1" dxf="1">
    <oc r="D38">
      <v>184.5</v>
    </oc>
    <nc r="D38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29" sId="4" odxf="1" dxf="1">
    <oc r="A39" t="inlineStr">
      <is>
        <t>6000      Житлово-комунальне господарство</t>
      </is>
    </oc>
    <nc r="A39" t="inlineStr">
      <is>
        <t>11 Управління у справах фізичної культури і спорту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3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39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30" sId="4" odxf="1" dxf="1">
    <oc r="D39">
      <v>4029.7539400000005</v>
    </oc>
    <nc r="D39" t="inlineStr">
      <is>
        <t>11 Орган з питань молоді та спорту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39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31" sId="4" odxf="1" dxf="1">
    <oc r="A40" t="inlineStr">
      <is>
        <t>7300      Будівництво та регіональний розвиток</t>
      </is>
    </oc>
    <nc r="A40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4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0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32" sId="4" odxf="1" dxf="1">
    <oc r="D40">
      <v>59.736420000000045</v>
    </oc>
    <nc r="D40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33" sId="4" odxf="1" dxf="1">
    <oc r="A41" t="inlineStr">
      <is>
        <t>7400      Транспорт та транспортна інфраструктура, дорожнє господарство</t>
      </is>
    </oc>
    <nc r="A41" t="inlineStr">
      <is>
        <t>5000      Фiзична культура i спорт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4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1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34" sId="4" odxf="1" dxf="1">
    <oc r="D41">
      <v>0</v>
    </oc>
    <nc r="D41" t="inlineStr">
      <is>
        <t>5000      Фiзична культура i спорт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35" sId="4" odxf="1" dxf="1">
    <oc r="A42" t="inlineStr">
      <is>
        <t>7600      Інші програми та заходи, пов'язані з економічною діяльністю</t>
      </is>
    </oc>
    <nc r="A42" t="inlineStr">
      <is>
        <t>7300      Будівництво та регіональний розвиток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4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2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36" sId="4" odxf="1" dxf="1">
    <oc r="D42">
      <v>0</v>
    </oc>
    <nc r="D42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37" sId="4" odxf="1" dxf="1">
    <oc r="A43" t="inlineStr">
      <is>
        <t>8100      Захист населення і територій від надзвичайних ситуацій техногенного та природного характеру</t>
      </is>
    </oc>
    <nc r="A43" t="inlineStr">
      <is>
        <t>12 Департамент житлово-комунального господарства Миколаївської міської ради</t>
      </is>
    </nc>
    <odxf>
      <alignment indent="2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4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3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38" sId="4" odxf="1" dxf="1">
    <oc r="D43">
      <v>6404.5373</v>
    </oc>
    <nc r="D43" t="inlineStr">
      <is>
        <t>12 Орган з питань житлово-комунального господарства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39" sId="4" odxf="1" dxf="1">
    <oc r="A44" t="inlineStr">
      <is>
        <t>8300      Охорона навколишнього природного середовища</t>
      </is>
    </oc>
    <nc r="A44" t="inlineStr">
      <is>
        <t>0100      Державне управління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4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4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40" sId="4" odxf="1" dxf="1">
    <oc r="D44">
      <v>345.04</v>
    </oc>
    <nc r="D44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41" sId="4" odxf="1" dxf="1">
    <oc r="A45" t="inlineStr">
      <is>
        <t>13 Департамент енергетики, енергозбереження та запровадження інноваційних технологій Миколаївської міської ради</t>
      </is>
    </oc>
    <nc r="A45" t="inlineStr">
      <is>
        <t>6000      Житлово-комунальне господарство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4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42" sId="4" odxf="1" dxf="1">
    <oc r="D45">
      <v>17790.939289999998</v>
    </oc>
    <nc r="D45" t="inlineStr">
      <is>
        <t>6000      Житлово-комунальне господарство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5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43" sId="4" odxf="1" dxf="1">
    <oc r="A46" t="inlineStr">
      <is>
        <t>0100      Державне управління</t>
      </is>
    </oc>
    <nc r="A46" t="inlineStr">
      <is>
        <t>7300      Будівництво та регіональний розвиток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4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44" sId="4" odxf="1" dxf="1">
    <oc r="D46">
      <v>0</v>
    </oc>
    <nc r="D46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6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45" sId="4" odxf="1" dxf="1">
    <oc r="A47" t="inlineStr">
      <is>
        <t>7300      Будівництво та регіональний розвиток</t>
      </is>
    </oc>
    <nc r="A47" t="inlineStr">
      <is>
        <t>7400      Транспорт та транспортна інфраструктура, дорожнє господарство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4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46" sId="4" odxf="1" dxf="1">
    <oc r="D47">
      <v>8361.2610499999992</v>
    </oc>
    <nc r="D47" t="inlineStr">
      <is>
        <t>7400      Транспорт та транспортна інфраструктура, дорожнє господарство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A48" start="0" length="0">
    <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B4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8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47" sId="4" odxf="1" dxf="1">
    <oc r="D48">
      <v>9429.6782400000011</v>
    </oc>
    <nc r="D48" t="inlineStr">
      <is>
        <t>7600      Інші програми та заходи, пов'язані з економічною діяльністю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48" sId="4" odxf="1" dxf="1">
    <oc r="A49" t="inlineStr">
      <is>
        <t>15 Управління капітального будівництва Миколаївської міської ради</t>
      </is>
    </oc>
    <nc r="A49" t="inlineStr">
      <is>
        <t>8100      Захист населення і територій від надзвичайних ситуацій техногенного та природного характеру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4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49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49" sId="4" odxf="1" dxf="1">
    <oc r="D49">
      <v>1855.9756100000004</v>
    </oc>
    <nc r="D49" t="inlineStr">
      <is>
        <t>8100      Захист населення і територій від надзвичайних ситуацій техногенного та природного характеру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49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50" sId="4" odxf="1" dxf="1">
    <oc r="A50" t="inlineStr">
      <is>
        <t>0100      Державне управління</t>
      </is>
    </oc>
    <nc r="A50" t="inlineStr">
      <is>
        <t>8300      Охорона навколишнього природного середовища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5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0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51" sId="4" odxf="1" dxf="1">
    <oc r="D50">
      <v>204.5</v>
    </oc>
    <nc r="D50" t="inlineStr">
      <is>
        <t>8300      Охорона навколишнього природного середовища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5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52" sId="4" odxf="1" dxf="1">
    <oc r="A51" t="inlineStr">
      <is>
        <t>1000      Освіта</t>
      </is>
    </oc>
    <nc r="A51" t="inlineStr">
      <is>
        <t>13 Департамент енергетики, енергозбереження та запровадження інноваційних технологій Миколаївської міської ради</t>
      </is>
    </nc>
    <odxf>
      <alignment indent="2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5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1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53" sId="4" odxf="1" dxf="1">
    <oc r="D51">
      <v>320.52269999999993</v>
    </oc>
    <nc r="D51" t="inlineStr">
      <is>
        <t>13 Орган з питань палива і енергетики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5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54" sId="4" odxf="1" dxf="1">
    <oc r="A52" t="inlineStr">
      <is>
        <t>3000      Соціальний захист та соціальне забезпечення</t>
      </is>
    </oc>
    <nc r="A52" t="inlineStr">
      <is>
        <t>0100      Державне управління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5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2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55" sId="4" odxf="1" dxf="1">
    <oc r="D52">
      <v>60.052279999999996</v>
    </oc>
    <nc r="D52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5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56" sId="4" odxf="1" dxf="1">
    <oc r="A53" t="inlineStr">
      <is>
        <t>4000      Культура i мистецтво</t>
      </is>
    </oc>
    <nc r="A53" t="inlineStr">
      <is>
        <t>7300      Будівництво та регіональний розвиток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5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3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57" sId="4" odxf="1" dxf="1">
    <oc r="D53">
      <v>0</v>
    </oc>
    <nc r="D53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5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58" sId="4" odxf="1" dxf="1">
    <oc r="A54" t="inlineStr">
      <is>
        <t>5000      Фiзична культура i спорт</t>
      </is>
    </oc>
    <nc r="A54" t="inlineStr">
      <is>
        <t>7600      Інші програми та заходи, пов'язані з економічною діяльністю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5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4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59" sId="4" odxf="1" dxf="1">
    <oc r="D54">
      <v>0</v>
    </oc>
    <nc r="D54" t="inlineStr">
      <is>
        <t>7600      Інші програми та заходи, пов'язані з економічною діяльністю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5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60" sId="4" odxf="1" dxf="1">
    <oc r="A55" t="inlineStr">
      <is>
        <t>7300      Будівництво та регіональний розвиток</t>
      </is>
    </oc>
    <nc r="A55" t="inlineStr">
      <is>
        <t>9000      Міжбюджетні трансферти</t>
      </is>
    </nc>
    <odxf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5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61" sId="4" odxf="1" dxf="1">
    <oc r="D55">
      <v>1270.9006299999999</v>
    </oc>
    <nc r="D55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162" sId="4" odxf="1" dxf="1">
    <oc r="A56" t="inlineStr">
      <is>
        <t>16 Управління містобудування  та архітектури Миколаївської міської ради</t>
      </is>
    </oc>
    <nc r="A56" t="inlineStr">
      <is>
        <t>15 Управління капітального будівництва Миколаївської міської ради</t>
      </is>
    </nc>
    <odxf>
      <font>
        <name val="Times New Roman"/>
        <scheme val="none"/>
      </font>
      <border outline="0">
        <right style="thin">
          <color indexed="64"/>
        </right>
      </border>
    </odxf>
    <ndxf>
      <font>
        <sz val="11"/>
        <color theme="1"/>
        <name val="Calibri"/>
        <scheme val="minor"/>
      </font>
      <border outline="0">
        <right style="thin">
          <color indexed="24"/>
        </right>
      </border>
    </ndxf>
  </rcc>
  <rfmt sheetId="4" sqref="B5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63" sId="4" odxf="1" dxf="1">
    <oc r="D56">
      <v>1816.6896000000002</v>
    </oc>
    <nc r="D56" t="inlineStr">
      <is>
        <t>15 Орган з питань будівництва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56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A57" start="0" length="0">
    <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B5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64" sId="4" odxf="1" dxf="1">
    <oc r="D57">
      <v>437.24959999999999</v>
    </oc>
    <nc r="D57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5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65" sId="4" odxf="1" dxf="1">
    <oc r="A58" t="inlineStr">
      <is>
        <t>7300      Будівництво та регіональний розвиток</t>
      </is>
    </oc>
    <nc r="A58" t="inlineStr">
      <is>
        <t>1000      Освіта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5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8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66" sId="4" odxf="1" dxf="1">
    <oc r="D58">
      <v>1379.44</v>
    </oc>
    <nc r="D58" t="inlineStr">
      <is>
        <t>1000      Освіта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5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67" sId="4" odxf="1" dxf="1">
    <oc r="A59" t="inlineStr">
      <is>
        <t>17 Управління державного архітектурно-будівельного контролю Миколаївської міської ради</t>
      </is>
    </oc>
    <nc r="A59" t="inlineStr">
      <is>
        <t>3000      Соціальний захист та соціальне забезпечення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5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59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68" sId="4" odxf="1" dxf="1">
    <oc r="D59">
      <v>17.893000000000001</v>
    </oc>
    <nc r="D59" t="inlineStr">
      <is>
        <t>3000      Соціальний захист та соціальне забезпечення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59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69" sId="4" odxf="1" dxf="1">
    <oc r="A60" t="inlineStr">
      <is>
        <t>0100      Державне управління</t>
      </is>
    </oc>
    <nc r="A60" t="inlineStr">
      <is>
        <t>4000      Культура i мистецтво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6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0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70" sId="4" odxf="1" dxf="1">
    <oc r="D60">
      <v>17.893000000000001</v>
    </oc>
    <nc r="D60" t="inlineStr">
      <is>
        <t>4000      Культура i мистецтво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6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71" sId="4" odxf="1" dxf="1">
    <oc r="A61" t="inlineStr">
      <is>
        <t>29 Управління з питань надзвичайних ситуацій та цивільного захисту населення Миколаївської міської ради</t>
      </is>
    </oc>
    <nc r="A61" t="inlineStr">
      <is>
        <t>5000      Фiзична культура i спорт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6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1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72" sId="4" odxf="1" dxf="1">
    <oc r="D61">
      <v>0</v>
    </oc>
    <nc r="D61" t="inlineStr">
      <is>
        <t>5000      Фiзична культура i спорт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6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73" sId="4" odxf="1" dxf="1">
    <oc r="A62" t="inlineStr">
      <is>
        <t>0100      Державне управління</t>
      </is>
    </oc>
    <nc r="A62" t="inlineStr">
      <is>
        <t>7300      Будівництво та регіональний розвиток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6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2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74" sId="4" odxf="1" dxf="1">
    <oc r="D62">
      <v>0</v>
    </oc>
    <nc r="D62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6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75" sId="4" odxf="1" dxf="1">
    <oc r="A63" t="inlineStr">
      <is>
        <t>7300      Будівництво та регіональний розвиток</t>
      </is>
    </oc>
    <nc r="A63" t="inlineStr">
      <is>
        <t>16 Управління містобудування та архітектури Миколаївської міської ради</t>
      </is>
    </nc>
    <odxf>
      <font>
        <sz val="11"/>
        <color theme="1"/>
        <name val="Calibri"/>
        <scheme val="minor"/>
      </font>
      <alignment indent="2" relativeIndent="0" readingOrder="0"/>
      <border outline="0">
        <right style="thin">
          <color indexed="64"/>
        </right>
      </border>
    </odxf>
    <ndxf>
      <font>
        <sz val="11"/>
        <color theme="1"/>
        <name val="Calibri"/>
        <scheme val="minor"/>
      </font>
      <alignment indent="0" relativeIndent="0" readingOrder="0"/>
      <border outline="0">
        <right style="thin">
          <color indexed="24"/>
        </right>
      </border>
    </ndxf>
  </rcc>
  <rfmt sheetId="4" sqref="B6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3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76" sId="4" odxf="1" dxf="1">
    <oc r="D63">
      <v>0</v>
    </oc>
    <nc r="D63" t="inlineStr">
      <is>
        <t>16 Орган з питань містобудування  та архітектури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6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77" sId="4" odxf="1" dxf="1">
    <oc r="A64" t="inlineStr">
      <is>
        <t>8100      Захист населення і територій від надзвичайних ситуацій техногенного та природного характеру</t>
      </is>
    </oc>
    <nc r="A64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6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4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78" sId="4" odxf="1" dxf="1">
    <oc r="D64">
      <v>0</v>
    </oc>
    <nc r="D64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6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79" sId="4" odxf="1" dxf="1">
    <oc r="A65" t="inlineStr">
      <is>
        <t>31 Управління з використання та розвитку комунальної власності Миколаївської міської ради</t>
      </is>
    </oc>
    <nc r="A65" t="inlineStr">
      <is>
        <t>7300      Будівництво та регіональний розвиток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6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80" sId="4" odxf="1" dxf="1">
    <oc r="D65">
      <v>61.5</v>
    </oc>
    <nc r="D65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65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81" sId="4" odxf="1" dxf="1">
    <oc r="A66" t="inlineStr">
      <is>
        <t>0100      Державне управління</t>
      </is>
    </oc>
    <nc r="A66" t="inlineStr">
      <is>
        <t>17 Управління державного архітектурно-будівельного контролю Миколаївської міської 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6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82" sId="4" odxf="1" dxf="1">
    <oc r="D66">
      <v>61.5</v>
    </oc>
    <nc r="D66" t="inlineStr">
      <is>
        <t>17 Орган з питань державного архітектурно-будівельного контролю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66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83" sId="4" odxf="1" dxf="1">
    <oc r="A67" t="inlineStr">
      <is>
        <t>34 Департамент з надання адміністративних послуг Миколаїв міської ради</t>
      </is>
    </oc>
    <nc r="A67" t="inlineStr">
      <is>
        <t>0100      Державне управління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6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84" sId="4" odxf="1" dxf="1">
    <oc r="D67">
      <v>0</v>
    </oc>
    <nc r="D67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6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85" sId="4" odxf="1" dxf="1">
    <oc r="A68" t="inlineStr">
      <is>
        <t>0100      Державне управління</t>
      </is>
    </oc>
    <nc r="A68" t="inlineStr">
      <is>
        <t>29 Управління з питань надзвичайних ситуацій та цивільного захисту населення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6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8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86" sId="4" odxf="1" dxf="1">
    <oc r="D68">
      <v>0</v>
    </oc>
    <nc r="D68" t="inlineStr">
      <is>
        <t>29 Управління з питань надзвичайних ситуацій та цивільного захисту населення Миколаївської міської ради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6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87" sId="4" odxf="1" dxf="1">
    <oc r="A69" t="inlineStr">
      <is>
        <t>36 Управління земельних ресурсів Миколаївської міської ради</t>
      </is>
    </oc>
    <nc r="A69" t="inlineStr">
      <is>
        <t>0100      Державне управління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6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69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88" sId="4" odxf="1" dxf="1">
    <oc r="D69">
      <v>236.255</v>
    </oc>
    <nc r="D69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189" sId="4" odxf="1" dxf="1">
    <oc r="A70" t="inlineStr">
      <is>
        <t>0100      Державне управління</t>
      </is>
    </oc>
    <nc r="A70" t="inlineStr">
      <is>
        <t>7300      Будівництво та регіональний розвиток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7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0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90" sId="4" odxf="1" dxf="1">
    <oc r="D70">
      <v>236.255</v>
    </oc>
    <nc r="D70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91" sId="4" odxf="1" dxf="1">
    <oc r="A71" t="inlineStr">
      <is>
        <t>7100      Сільське, лісове, рибне господарство та мисливство</t>
      </is>
    </oc>
    <nc r="A71" t="inlineStr">
      <is>
        <t>8100      Захист населення і територій від надзвичайних ситуацій техногенного та природного характеру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7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1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92" sId="4" odxf="1" dxf="1">
    <oc r="D71">
      <v>0</v>
    </oc>
    <nc r="D71" t="inlineStr">
      <is>
        <t>8100      Захист населення і територій від надзвичайних ситуацій техногенного та природного характеру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93" sId="4" odxf="1" dxf="1">
    <oc r="A72" t="inlineStr">
      <is>
        <t>37 Департамент фінансів Миколаївської міської ради</t>
      </is>
    </oc>
    <nc r="A72" t="inlineStr">
      <is>
        <t>31 Управління з використання та розвитку комунальної власності Миколаївської міської ради</t>
      </is>
    </nc>
    <odxf>
      <font>
        <name val="Times New Roman"/>
        <scheme val="none"/>
      </font>
      <border outline="0">
        <right style="thin">
          <color indexed="64"/>
        </right>
      </border>
    </odxf>
    <ndxf>
      <font>
        <sz val="11"/>
        <color theme="1"/>
        <name val="Calibri"/>
        <scheme val="minor"/>
      </font>
      <border outline="0">
        <right style="thin">
          <color indexed="24"/>
        </right>
      </border>
    </ndxf>
  </rcc>
  <rfmt sheetId="4" sqref="B7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2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94" sId="4" odxf="1" dxf="1">
    <oc r="D72">
      <v>0</v>
    </oc>
    <nc r="D72" t="inlineStr">
      <is>
        <t>31 Управління з використання та розвитку комунальної власності Миколаївської міської ради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A73" start="0" length="0">
    <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B7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3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95" sId="4" odxf="1" dxf="1">
    <oc r="D73">
      <v>0</v>
    </oc>
    <nc r="D73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96" sId="4" odxf="1" dxf="1">
    <oc r="A74" t="inlineStr">
      <is>
        <t>8700      Резервний фонд</t>
      </is>
    </oc>
    <nc r="A74" t="inlineStr">
      <is>
        <t>7600      Інші програми та заходи, пов'язані з економічною діяльністю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7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4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97" sId="4" odxf="1" dxf="1">
    <oc r="D74">
      <v>0</v>
    </oc>
    <nc r="D74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198" sId="4" odxf="1" dxf="1">
    <oc r="A75" t="inlineStr">
      <is>
        <t>9000      Міжбюджетні трансферти</t>
      </is>
    </oc>
    <nc r="A75" t="inlineStr">
      <is>
        <t>34 Департамент з надання адміністративних послуг Миколаїв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7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199" sId="4" odxf="1" dxf="1">
    <oc r="D75">
      <v>0</v>
    </oc>
    <nc r="D75" t="inlineStr">
      <is>
        <t>34 Орган з питань надання адміністративних послуг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5" start="0" length="0">
    <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0" sId="4" odxf="1" dxf="1">
    <oc r="A76" t="inlineStr">
      <is>
        <t>38 Департамент внутрішнього фінансового контролю, нагляду та протидії корупції Миколаївської міської ради</t>
      </is>
    </oc>
    <nc r="A76" t="inlineStr">
      <is>
        <t>0100      Державне управління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7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1" sId="4" odxf="1" dxf="1">
    <oc r="D76">
      <v>7.7809999999999997</v>
    </oc>
    <nc r="D76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6" start="0" length="0">
    <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2" sId="4" odxf="1" dxf="1">
    <oc r="A77" t="inlineStr">
      <is>
        <t>0100      Державне управління</t>
      </is>
    </oc>
    <nc r="A77" t="inlineStr">
      <is>
        <t>36 Управління земельних ресурсів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7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3" sId="4" odxf="1" dxf="1">
    <oc r="D77">
      <v>7.7809999999999997</v>
    </oc>
    <nc r="D77" t="inlineStr">
      <is>
        <t>56 Орган з питань земельних ресурсів та кадастру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7" start="0" length="0">
    <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4" sId="4" odxf="1" dxf="1">
    <oc r="A78" t="inlineStr">
      <is>
        <t>6000      Житлово-комунальне господарство</t>
      </is>
    </oc>
    <nc r="A78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7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8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5" sId="4" odxf="1" dxf="1">
    <oc r="D78">
      <v>0</v>
    </oc>
    <nc r="D78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8" start="0" length="0">
    <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6" sId="4" odxf="1" dxf="1">
    <oc r="A79" t="inlineStr">
      <is>
        <t>40 Адміністрація Заводського району Миколаївської міської ради</t>
      </is>
    </oc>
    <nc r="A79" t="inlineStr">
      <is>
        <t>7100      Сільське, лісове, рибне господарство та мисливство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7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79" start="0" length="0">
    <dxf>
      <font>
        <sz val="11"/>
        <color theme="1"/>
        <name val="Calibri"/>
        <scheme val="minor"/>
      </font>
      <numFmt numFmtId="4" formatCode="#,##0.00"/>
      <fill>
        <patternFill>
          <bgColor rgb="FFFFC000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7" sId="4" odxf="1" dxf="1">
    <oc r="D79">
      <v>133.88706000000005</v>
    </oc>
    <nc r="D79" t="inlineStr">
      <is>
        <t>7100      Сільське, лісове, рибне господарство та мисливство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79" start="0" length="0">
    <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8" sId="4" odxf="1" dxf="1">
    <oc r="A80" t="inlineStr">
      <is>
        <t>0100      Державне управління</t>
      </is>
    </oc>
    <nc r="A80" t="inlineStr">
      <is>
        <t>7600      Інші програми та заходи, пов'язані з економічною діяльністю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8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0" start="0" length="0">
    <dxf>
      <font>
        <sz val="11"/>
        <color theme="1"/>
        <name val="Calibri"/>
        <scheme val="minor"/>
      </font>
      <numFmt numFmtId="4" formatCode="#,##0.00"/>
      <fill>
        <patternFill>
          <bgColor rgb="FFFFC000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09" sId="4" odxf="1" dxf="1">
    <oc r="D80">
      <v>99</v>
    </oc>
    <nc r="D80" t="inlineStr">
      <is>
        <t>7600      Інші програми та заходи, пов'язані з економічною діяльністю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80" start="0" length="0">
    <dxf>
      <font>
        <sz val="11"/>
        <color theme="1"/>
        <name val="Calibri"/>
        <scheme val="minor"/>
      </font>
      <numFmt numFmtId="4" formatCode="#,##0.00"/>
      <fill>
        <patternFill patternType="solid">
          <bgColor rgb="FFFFC000"/>
        </patternFill>
      </fill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10" sId="4" odxf="1" dxf="1">
    <oc r="A81" t="inlineStr">
      <is>
        <t>3000      Соціальний захист та соціальне забезпечення</t>
      </is>
    </oc>
    <nc r="A81" t="inlineStr">
      <is>
        <t>37 Департамент фінансів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8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1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11" sId="4" odxf="1" dxf="1">
    <oc r="D81">
      <v>0</v>
    </oc>
    <nc r="D81" t="inlineStr">
      <is>
        <t>37 Орган з питань фінансів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8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12" sId="4" odxf="1" dxf="1">
    <oc r="A82" t="inlineStr">
      <is>
        <t>4000      Культура i мистецтво</t>
      </is>
    </oc>
    <nc r="A82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8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2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13" sId="4" odxf="1" dxf="1">
    <oc r="D82">
      <v>0</v>
    </oc>
    <nc r="D82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8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14" sId="4" odxf="1" dxf="1">
    <oc r="A83" t="inlineStr">
      <is>
        <t>5000      Фiзична культура i спорт</t>
      </is>
    </oc>
    <nc r="A83" t="inlineStr">
      <is>
        <t>8700      Резервний фонд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8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3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15" sId="4" odxf="1" dxf="1">
    <oc r="D83">
      <v>0</v>
    </oc>
    <nc r="D83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16" sId="4" odxf="1" dxf="1">
    <oc r="A84" t="inlineStr">
      <is>
        <t>6000      Житлово-комунальне господарство</t>
      </is>
    </oc>
    <nc r="A84" t="inlineStr">
      <is>
        <t>9000      Міжбюджетні трансферти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8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4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17" sId="4" odxf="1" dxf="1">
    <oc r="D84">
      <v>0</v>
    </oc>
    <nc r="D84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18" sId="4" odxf="1" dxf="1">
    <oc r="A85" t="inlineStr">
      <is>
        <t>7400      Транспорт та транспортна інфраструктура, дорожнє господарство</t>
      </is>
    </oc>
    <nc r="A85" t="inlineStr">
      <is>
        <t>38 Департамент внутрішнього фінансового контролю, нагляду та протидії корупції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8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19" sId="4" odxf="1" dxf="1">
    <oc r="D85">
      <v>34.887060000000055</v>
    </oc>
    <nc r="D85" t="inlineStr">
      <is>
        <t>38 Орган з питань внутрішнього фінансового контролю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85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20" sId="4" odxf="1" dxf="1">
    <oc r="A86" t="inlineStr">
      <is>
        <t>8200      Громадський порядок та безпека</t>
      </is>
    </oc>
    <nc r="A86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8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21" sId="4" odxf="1" dxf="1">
    <oc r="D86">
      <v>0</v>
    </oc>
    <nc r="D86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86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22" sId="4" odxf="1" dxf="1">
    <oc r="A87" t="inlineStr">
      <is>
        <t>41 Адміністрація Корабельного району Миколаївської міської ради</t>
      </is>
    </oc>
    <nc r="A87" t="inlineStr">
      <is>
        <t>6000      Житлово-комунальне господарство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8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23" sId="4" odxf="1" dxf="1">
    <oc r="D87">
      <v>189.07144000000042</v>
    </oc>
    <nc r="D87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24" sId="4" odxf="1" dxf="1">
    <oc r="A88" t="inlineStr">
      <is>
        <t>0100      Державне управління</t>
      </is>
    </oc>
    <nc r="A88" t="inlineStr">
      <is>
        <t>40 Адміністрація Заводського району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8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8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25" sId="4" odxf="1" dxf="1">
    <oc r="D88">
      <v>7.0000000000000007E-2</v>
    </oc>
    <nc r="D88" t="inlineStr">
      <is>
        <t>40 Районні державні адміністрації у містах з районним поділом за відсутності районних у містах рад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8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26" sId="4" odxf="1" dxf="1">
    <oc r="A89" t="inlineStr">
      <is>
        <t>3000      Соціальний захист та соціальне забезпечення</t>
      </is>
    </oc>
    <nc r="A89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8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89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27" sId="4" odxf="1" dxf="1">
    <oc r="D89">
      <v>0</v>
    </oc>
    <nc r="D89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89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28" sId="4" odxf="1" dxf="1">
    <oc r="A90" t="inlineStr">
      <is>
        <t>4000      Культура i мистецтво</t>
      </is>
    </oc>
    <nc r="A90" t="inlineStr">
      <is>
        <t>3000      Соціальний захист та соціальне забезпечення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9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0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29" sId="4" odxf="1" dxf="1">
    <oc r="D90">
      <v>0</v>
    </oc>
    <nc r="D90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30" sId="4" odxf="1" dxf="1">
    <oc r="A91" t="inlineStr">
      <is>
        <t>6000      Житлово-комунальне господарство</t>
      </is>
    </oc>
    <nc r="A91" t="inlineStr">
      <is>
        <t>4000      Культура i мистецтво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9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1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31" sId="4" odxf="1" dxf="1">
    <oc r="D91">
      <v>188.54099000000022</v>
    </oc>
    <nc r="D91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32" sId="4" odxf="1" dxf="1">
    <oc r="A92" t="inlineStr">
      <is>
        <t>7400      Транспорт та транспортна інфраструктура, дорожнє господарство</t>
      </is>
    </oc>
    <nc r="A92" t="inlineStr">
      <is>
        <t>5000      Фiзична культура i спорт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9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2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33" sId="4" odxf="1" dxf="1">
    <oc r="D92">
      <v>0.46044999999972058</v>
    </oc>
    <nc r="D92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34" sId="4" odxf="1" dxf="1">
    <oc r="A93" t="inlineStr">
      <is>
        <t>8200      Громадський порядок та безпека</t>
      </is>
    </oc>
    <nc r="A93" t="inlineStr">
      <is>
        <t>6000      Житлово-комунальне господарство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9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3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35" sId="4" odxf="1" dxf="1">
    <oc r="D93">
      <v>0</v>
    </oc>
    <nc r="D93" t="inlineStr">
      <is>
        <t>6000      Житлово-комунальне господарство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9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36" sId="4" odxf="1" dxf="1">
    <oc r="A94" t="inlineStr">
      <is>
        <t>42 Адміністрація Інгульского району Миколаївської міської ради</t>
      </is>
    </oc>
    <nc r="A94" t="inlineStr">
      <is>
        <t>7300      Будівництво та регіональний розвиток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9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4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237" sId="4" odxf="1" dxf="1">
    <oc r="D94">
      <v>6363.51476</v>
    </oc>
    <nc r="D94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9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38" sId="4" odxf="1" dxf="1">
    <oc r="A95" t="inlineStr">
      <is>
        <t>0100      Державне управління</t>
      </is>
    </oc>
    <nc r="A95" t="inlineStr">
      <is>
        <t>7400      Транспорт та транспортна інфраструктура, дорожнє господарство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9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39" sId="4" odxf="1" dxf="1">
    <oc r="D95">
      <v>0.04</v>
    </oc>
    <nc r="D95" t="inlineStr">
      <is>
        <t>7400      Транспорт та транспортна інфраструктура, дорожнє господарство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95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40" sId="4" odxf="1" dxf="1">
    <oc r="A96" t="inlineStr">
      <is>
        <t>3000      Соціальний захист та соціальне забезпечення</t>
      </is>
    </oc>
    <nc r="A96" t="inlineStr">
      <is>
        <t>8100      Захист населення і територій від надзвичайних ситуацій техногенного та природного характеру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9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41" sId="4" odxf="1" dxf="1">
    <oc r="D96">
      <v>0</v>
    </oc>
    <nc r="D96" t="inlineStr">
      <is>
        <t>8100      Захист населення і територій від надзвичайних ситуацій техногенного та природного характеру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cc rId="242" sId="4" odxf="1" dxf="1">
    <oc r="A97" t="inlineStr">
      <is>
        <t>4000      Культура i мистецтво</t>
      </is>
    </oc>
    <nc r="A97" t="inlineStr">
      <is>
        <t>8200      Громадський порядок та безпека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9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43" sId="4" odxf="1" dxf="1">
    <oc r="D97">
      <v>0</v>
    </oc>
    <nc r="D97" t="inlineStr">
      <is>
        <t>8200      Громадський порядок та безпека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cc rId="244" sId="4" odxf="1" dxf="1">
    <oc r="A98" t="inlineStr">
      <is>
        <t>6000      Житлово-комунальне господарство</t>
      </is>
    </oc>
    <nc r="A98" t="inlineStr">
      <is>
        <t>41 Адміністрація Корабельного району Миколаївської міської ради</t>
      </is>
    </nc>
    <odxf>
      <alignment indent="4" relativeIndent="0" readingOrder="0"/>
      <border outline="0">
        <right style="thin">
          <color indexed="64"/>
        </right>
      </border>
    </odxf>
    <ndxf>
      <alignment indent="0" relativeIndent="0" readingOrder="0"/>
      <border outline="0">
        <right style="thin">
          <color indexed="24"/>
        </right>
      </border>
    </ndxf>
  </rcc>
  <rfmt sheetId="4" sqref="B9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8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45" sId="4" odxf="1" dxf="1">
    <oc r="D98">
      <v>847.09282000000007</v>
    </oc>
    <nc r="D98" t="inlineStr">
      <is>
        <t>41 Районні державні адміністрації у містах з районним поділом за відсутності районних у містах рад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9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46" sId="4" odxf="1" dxf="1">
    <oc r="A99" t="inlineStr">
      <is>
        <t>7400      Транспорт та транспортна інфраструктура, дорожнє господарство</t>
      </is>
    </oc>
    <nc r="A99" t="inlineStr">
      <is>
        <t>0100      Державне управління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99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99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47" sId="4" odxf="1" dxf="1">
    <oc r="D99">
      <v>5516.3819400000002</v>
    </oc>
    <nc r="D99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99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48" sId="4" odxf="1" dxf="1">
    <oc r="A100" t="inlineStr">
      <is>
        <t>8200      Громадський порядок та безпека</t>
      </is>
    </oc>
    <nc r="A100" t="inlineStr">
      <is>
        <t>3000      Соціальний захист та соціальне забезпечення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00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0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49" sId="4" odxf="1" dxf="1">
    <oc r="D100">
      <v>0</v>
    </oc>
    <nc r="D100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50" sId="4" odxf="1" dxf="1">
    <oc r="A101" t="inlineStr">
      <is>
        <t>43 Адміністрація Центрального району Миколаївської міської ради</t>
      </is>
    </oc>
    <nc r="A101" t="inlineStr">
      <is>
        <t>4000      Культура i мистецтво</t>
      </is>
    </nc>
    <odxf>
      <font>
        <name val="Times New Roman"/>
        <scheme val="none"/>
      </font>
      <fill>
        <patternFill patternType="solid">
          <bgColor rgb="FFFFFF00"/>
        </patternFill>
      </fill>
      <alignment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01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1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51" sId="4" odxf="1" dxf="1">
    <oc r="D101">
      <v>9647.7671200000004</v>
    </oc>
    <nc r="D101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52" sId="4" odxf="1" dxf="1">
    <oc r="A102" t="inlineStr">
      <is>
        <t>0100      Державне управління</t>
      </is>
    </oc>
    <nc r="A102" t="inlineStr">
      <is>
        <t>6000      Житлово-комунальне господарство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02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2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53" sId="4" odxf="1" dxf="1">
    <oc r="D102">
      <v>0</v>
    </oc>
    <nc r="D102" t="inlineStr">
      <is>
        <t>6000      Житлово-комунальне господарство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0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54" sId="4" odxf="1" dxf="1">
    <oc r="A103" t="inlineStr">
      <is>
        <t>3000      Соціальний захист та соціальне забезпечення</t>
      </is>
    </oc>
    <nc r="A103" t="inlineStr">
      <is>
        <t>7300      Будівництво та регіональний розвиток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03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3" start="0" length="0">
    <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255" sId="4" odxf="1" dxf="1">
    <oc r="D103">
      <v>0</v>
    </oc>
    <nc r="D103" t="inlineStr">
      <is>
        <t>7300      Будівництво та регіональний розвиток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0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56" sId="4" odxf="1" dxf="1">
    <oc r="A104" t="inlineStr">
      <is>
        <t>4000      Культура i мистецтво</t>
      </is>
    </oc>
    <nc r="A104" t="inlineStr">
      <is>
        <t>7400      Транспорт та транспортна інфраструктура, дорожнє господарство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04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4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57" sId="4" odxf="1" dxf="1">
    <oc r="D104">
      <v>0</v>
    </oc>
    <nc r="D104" t="inlineStr">
      <is>
        <t>7400      Транспорт та транспортна інфраструктура, дорожнє господарство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0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58" sId="4" odxf="1" dxf="1">
    <oc r="A105" t="inlineStr">
      <is>
        <t>6000      Житлово-комунальне господарство</t>
      </is>
    </oc>
    <nc r="A105" t="inlineStr">
      <is>
        <t>8100      Захист населення і територій від надзвичайних ситуацій техногенного та природного характеру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05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5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59" sId="4" odxf="1" dxf="1">
    <oc r="D105">
      <v>3803.8494900000001</v>
    </oc>
    <nc r="D105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60" sId="4" odxf="1" dxf="1">
    <oc r="A106" t="inlineStr">
      <is>
        <t>7400      Транспорт та транспортна інфраструктура, дорожнє господарство</t>
      </is>
    </oc>
    <nc r="A106" t="inlineStr">
      <is>
        <t>8200      Громадський порядок та безпека</t>
      </is>
    </nc>
    <odxf>
      <fill>
        <patternFill patternType="solid">
          <bgColor rgb="FFFFFF00"/>
        </patternFill>
      </fill>
      <alignment indent="4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none">
          <bgColor indexed="65"/>
        </patternFill>
      </fill>
      <alignment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06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6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61" sId="4" odxf="1" dxf="1">
    <oc r="D106">
      <v>5843.9176299999999</v>
    </oc>
    <nc r="D106"/>
    <odxf>
      <numFmt numFmtId="166" formatCode="#,##0.0"/>
      <fill>
        <patternFill patternType="solid">
          <bgColor rgb="FFFFFF00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ndxf>
  </rcc>
  <rcc rId="262" sId="4" odxf="1" dxf="1">
    <oc r="A107" t="inlineStr">
      <is>
        <t>8200      Громадський порядок та безпека</t>
      </is>
    </oc>
    <nc r="A107" t="inlineStr">
      <is>
        <t>42 Адміністрація Інгульського району Миколаївської міської ради</t>
      </is>
    </nc>
    <odxf>
      <font>
        <sz val="11"/>
        <color theme="1"/>
        <name val="Calibri"/>
        <scheme val="minor"/>
      </font>
      <alignment indent="4" relativeIndent="0" readingOrder="0"/>
      <border outline="0">
        <right style="thin">
          <color indexed="64"/>
        </right>
      </border>
    </odxf>
    <ndxf>
      <font>
        <sz val="11"/>
        <color theme="1"/>
        <name val="Calibri"/>
        <scheme val="minor"/>
      </font>
      <alignment indent="0" relativeIndent="0" readingOrder="0"/>
      <border outline="0">
        <right style="thin">
          <color indexed="24"/>
        </right>
      </border>
    </ndxf>
  </rcc>
  <rfmt sheetId="4" sqref="B107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7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63" sId="4" odxf="1" dxf="1">
    <oc r="D107">
      <v>0</v>
    </oc>
    <nc r="D107" t="inlineStr">
      <is>
        <t>42 Районні державні адміністрації у містах з районним поділом за відсутності районних у містах рад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0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64" sId="4" odxf="1" dxf="1">
    <oc r="A108" t="inlineStr">
      <is>
        <t>Разом</t>
      </is>
    </oc>
    <nc r="A108" t="inlineStr">
      <is>
        <t>0100      Державне управління</t>
      </is>
    </nc>
    <o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08" start="0" length="0">
    <dxf>
      <font>
        <b/>
        <name val="Times New Roman"/>
        <scheme val="minor"/>
      </font>
      <numFmt numFmtId="4" formatCode="#,##0.00"/>
      <fill>
        <patternFill patternType="none">
          <bgColor indexed="65"/>
        </patternFill>
      </fill>
      <alignment wrapTex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8" start="0" length="0">
    <dxf>
      <font>
        <sz val="11"/>
        <color theme="1"/>
        <name val="Calibri"/>
        <scheme val="minor"/>
      </font>
      <numFmt numFmtId="4" formatCode="#,##0.00"/>
      <fill>
        <patternFill patternType="none">
          <bgColor indexed="65"/>
        </patternFill>
      </fill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65" sId="4" odxf="1" dxf="1">
    <oc r="D108">
      <v>70792.769450000007</v>
    </oc>
    <nc r="D108" t="inlineStr">
      <is>
        <t>0100      Державне управління</t>
      </is>
    </nc>
    <odxf>
      <font>
        <name val="Times New Roman"/>
        <scheme val="none"/>
      </font>
      <numFmt numFmtId="166" formatCode="#,##0.0"/>
      <fill>
        <patternFill patternType="solid">
          <bgColor rgb="FFFFFF00"/>
        </patternFill>
      </fill>
      <alignment horizontal="right" wrapText="0" indent="0" relative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08" start="0" length="0">
    <dxf>
      <font>
        <b val="0"/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66" sId="4" odxf="1" dxf="1">
    <nc r="A109" t="inlineStr">
      <is>
        <t>3000      Соціальний захист та соціальне забезпечення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09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09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67" sId="4" odxf="1" dxf="1">
    <nc r="A110" t="inlineStr">
      <is>
        <t>4000      Культура i мистецтво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10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68" sId="4" odxf="1" dxf="1">
    <nc r="A111" t="inlineStr">
      <is>
        <t>6000      Житлово-комунальне господарство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11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69" sId="4" odxf="1" dxf="1">
    <nc r="D111" t="inlineStr">
      <is>
        <t>6000      Житлово-комунальне господарство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1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0" sId="4" odxf="1" dxf="1">
    <nc r="A112" t="inlineStr">
      <is>
        <t>7300      Будівництво та регіональний розвиток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12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1" sId="4" odxf="1" dxf="1">
    <nc r="D112" t="inlineStr">
      <is>
        <t>7300      Будівництво та регіональний розвиток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1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2" sId="4" odxf="1" dxf="1">
    <nc r="A113" t="inlineStr">
      <is>
        <t>7400      Транспорт та транспортна інфраструктура, дорожнє господарство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13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3" sId="4" odxf="1" dxf="1">
    <nc r="D113" t="inlineStr">
      <is>
        <t>7400      Транспорт та транспортна інфраструктура, дорожнє господарство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1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4" sId="4" odxf="1" dxf="1">
    <nc r="A114" t="inlineStr">
      <is>
        <t>8100      Захист населення і територій від надзвичайних ситуацій техногенного та природного характеру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14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5" sId="4" odxf="1" dxf="1">
    <nc r="A115" t="inlineStr">
      <is>
        <t>8200      Громадський порядок та безпека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15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5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6" sId="4" odxf="1" dxf="1">
    <nc r="A116" t="inlineStr">
      <is>
        <t xml:space="preserve"> 43 Адміністрація Центрального району Миколаївської міської ради</t>
      </is>
    </nc>
    <odxf>
      <font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name val="Times New Roman"/>
        <scheme val="minor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24"/>
        </right>
        <top style="thin">
          <color indexed="64"/>
        </top>
        <bottom style="thin">
          <color indexed="64"/>
        </bottom>
      </border>
    </ndxf>
  </rcc>
  <rfmt sheetId="4" sqref="B116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6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7" sId="4" odxf="1" dxf="1">
    <nc r="D116" t="inlineStr">
      <is>
        <t>43 Районні державні адміністрації у містах з районним поділом за відсутності районних у містах рад</t>
      </is>
    </nc>
    <odxf>
      <font>
        <name val="Times New Roman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16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8" sId="4" odxf="1" dxf="1">
    <nc r="A117" t="inlineStr">
      <is>
        <t>0100      Державне управління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17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79" sId="4" odxf="1" dxf="1">
    <nc r="D117" t="inlineStr">
      <is>
        <t>0100      Державне управління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17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0" sId="4" odxf="1" dxf="1">
    <nc r="A118" t="inlineStr">
      <is>
        <t>3000      Соціальний захист та соціальне забезпечення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18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8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1" sId="4" odxf="1" dxf="1">
    <nc r="A119" t="inlineStr">
      <is>
        <t>4000      Культура i мистецтво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19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19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2" sId="4" odxf="1" dxf="1">
    <nc r="A120" t="inlineStr">
      <is>
        <t>6000      Житлово-комунальне господарство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20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2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3" sId="4" odxf="1" dxf="1">
    <nc r="D120" t="inlineStr">
      <is>
        <t>6000      Житлово-комунальне господарство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2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4" sId="4" odxf="1" dxf="1">
    <nc r="A121" t="inlineStr">
      <is>
        <t>7300      Будівництво та регіональний розвиток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21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5" sId="4" odxf="1" dxf="1">
    <nc r="D121" t="inlineStr">
      <is>
        <t>7300      Будівництво та регіональний розвиток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2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6" sId="4" odxf="1" dxf="1">
    <nc r="A122" t="inlineStr">
      <is>
        <t>7400      Транспорт та транспортна інфраструктура, дорожнє господарство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22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2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7" sId="4" odxf="1" dxf="1">
    <nc r="D122" t="inlineStr">
      <is>
        <t>7400      Транспорт та транспортна інфраструктура, дорожнє господарство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22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8" sId="4" odxf="1" dxf="1">
    <nc r="A123" t="inlineStr">
      <is>
        <t>8100      Захист населення і територій від надзвичайних ситуацій техногенного та природного характеру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23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23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89" sId="4" odxf="1" dxf="1">
    <nc r="A124" t="inlineStr">
      <is>
        <t>8200      Громадський порядок та безпека</t>
      </is>
    </nc>
    <odxf>
      <font>
        <name val="Times New Roman"/>
        <scheme val="none"/>
      </font>
      <alignment horizontal="general" vertical="bottom" wrapText="0" indent="0" relativeIndent="0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left" vertical="top" wrapText="1" indent="2" relativeIndent="0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24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24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90" sId="4" odxf="1" dxf="1">
    <nc r="A125" t="inlineStr">
      <is>
        <t>Разом</t>
      </is>
    </nc>
    <odxf>
      <font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C000"/>
        </patternFill>
      </fill>
      <alignment horizontal="lef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B125" start="0" length="0">
    <dxf>
      <font>
        <b/>
        <name val="Times New Roman"/>
        <scheme val="minor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fmt sheetId="4" sqref="C125" start="0" length="0">
    <dxf>
      <font>
        <sz val="10"/>
        <color auto="1"/>
        <name val="Arial"/>
        <scheme val="none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cc rId="291" sId="4" odxf="1" dxf="1">
    <nc r="D125" t="inlineStr">
      <is>
        <t>Разом</t>
      </is>
    </nc>
    <odxf>
      <font>
        <name val="Times New Roman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alignment horizontal="lef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ndxf>
  </rcc>
  <rfmt sheetId="4" sqref="E125" start="0" length="0">
    <dxf>
      <font>
        <sz val="10"/>
        <color auto="1"/>
        <name val="Arial"/>
        <scheme val="none"/>
      </font>
      <numFmt numFmtId="4" formatCode="#,##0.00"/>
      <alignment horizontal="right" vertical="top" readingOrder="0"/>
      <border outline="0"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</rfmt>
  <rm rId="292" sheetId="4" source="E7:E125" destination="D7:D125" sourceSheetId="4">
    <rcc rId="0" sId="4" dxf="1">
      <nc r="D7" t="inlineStr">
        <is>
          <t>02 Виконавчі органи місцевих рад, Рада міністрів Автономної Республіки Крим, державна адміністрація (обласної державної адміністрації, Київська, Севастопольська міські державні адміністрації, районні державні адміністрації (управління, відділи)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8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9" start="0" length="0">
      <dxf>
        <font>
          <sz val="11"/>
          <color theme="1"/>
          <name val="Times New Roman"/>
          <scheme val="none"/>
        </font>
      </dxf>
    </rfmt>
    <rfmt sheetId="4" sqref="D10" start="0" length="0">
      <dxf>
        <font>
          <sz val="11"/>
          <color theme="1"/>
          <name val="Times New Roman"/>
          <scheme val="none"/>
        </font>
      </dxf>
    </rfmt>
    <rcc rId="0" sId="4" dxf="1">
      <nc r="D11" t="inlineStr">
        <is>
          <t>6000      Житлово-комунальне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2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13" start="0" length="0">
      <dxf>
        <font>
          <sz val="11"/>
          <color theme="1"/>
          <name val="Times New Roman"/>
          <scheme val="none"/>
        </font>
      </dxf>
    </rfmt>
    <rcc rId="0" sId="4" dxf="1">
      <nc r="D14" t="inlineStr">
        <is>
          <t>7600      Інші програми та заходи, пов'язані з економічною діяльністю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15" start="0" length="0">
      <dxf>
        <font>
          <sz val="11"/>
          <color theme="1"/>
          <name val="Times New Roman"/>
          <scheme val="none"/>
        </font>
      </dxf>
    </rfmt>
    <rcc rId="0" sId="4" dxf="1">
      <nc r="D16" t="inlineStr">
        <is>
          <t>8800      Кредитування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7" t="inlineStr">
        <is>
          <t>9000      Міжбюджетні трансферти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8" t="inlineStr">
        <is>
          <t>06 Орган з питань освіти і науки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9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20" t="inlineStr">
        <is>
          <t>1000      Освіта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21" start="0" length="0">
      <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dxf>
    </rfmt>
    <rcc rId="0" sId="4" dxf="1">
      <nc r="D22" t="inlineStr">
        <is>
          <t>4000      Культура i мистецтво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23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24" t="inlineStr">
        <is>
          <t>9000      Міжбюджетні трансферти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25" t="inlineStr">
        <is>
          <t>07 Орган з питань охорони здоров'я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26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27" t="inlineStr">
        <is>
          <t>2000      Охорона здоров’я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28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29" t="inlineStr">
        <is>
          <t>9000      Міжбюджетні трансферти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0" t="inlineStr">
        <is>
          <t>08 Орган з питань праці та соціального захисту населення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1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2" t="inlineStr">
        <is>
          <t>3000      Соціальний захист та соціальне забезпечення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3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4" t="inlineStr">
        <is>
          <t>10 Орган з питань культури, національностей та релігій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5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6" t="inlineStr">
        <is>
          <t>1000      Освіта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7" t="inlineStr">
        <is>
          <t>4000      Культура i мистецтво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8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39" t="inlineStr">
        <is>
          <t>11 Орган з питань молоді та спорту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0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1" t="inlineStr">
        <is>
          <t>5000      Фiзична культура i спорт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2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3" t="inlineStr">
        <is>
          <t>12 Орган з питань житлово-комунального господарства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4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5" t="inlineStr">
        <is>
          <t>6000      Житлово-комунальне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6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7" t="inlineStr">
        <is>
          <t>7400      Транспорт та транспортна інфраструктура, дорожнє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8" t="inlineStr">
        <is>
          <t>7600      Інші програми та заходи, пов'язані з економічною діяльністю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49" t="inlineStr">
        <is>
          <t>8100      Захист населення і територій від надзвичайних ситуацій техногенного та природного характеру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50" t="inlineStr">
        <is>
          <t>8300      Охорона навколишнього природного середовища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51" t="inlineStr">
        <is>
          <t>13 Орган з питань палива і енергетики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52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53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54" t="inlineStr">
        <is>
          <t>7600      Інші програми та заходи, пов'язані з економічною діяльністю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55" start="0" length="0">
      <dxf>
        <font>
          <sz val="11"/>
          <color theme="1"/>
          <name val="Times New Roman"/>
          <scheme val="none"/>
        </font>
      </dxf>
    </rfmt>
    <rcc rId="0" sId="4" dxf="1">
      <nc r="D56" t="inlineStr">
        <is>
          <t>15 Орган з питань будівництва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57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58" t="inlineStr">
        <is>
          <t>1000      Освіта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59" t="inlineStr">
        <is>
          <t>3000      Соціальний захист та соціальне забезпечення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60" t="inlineStr">
        <is>
          <t>4000      Культура i мистецтво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61" t="inlineStr">
        <is>
          <t>5000      Фiзична культура i спорт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62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63" t="inlineStr">
        <is>
          <t>16 Орган з питань містобудування  та архітектури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64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65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66" t="inlineStr">
        <is>
          <t>17 Орган з питань державного архітектурно-будівельного контролю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67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68" t="inlineStr">
        <is>
          <t>29 Управління з питань надзвичайних ситуацій та цивільного захисту населення Миколаївської міської ради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69" start="0" length="0">
      <dxf>
        <font>
          <sz val="11"/>
          <color theme="1"/>
          <name val="Times New Roman"/>
          <scheme val="none"/>
        </font>
      </dxf>
    </rfmt>
    <rcc rId="0" sId="4" dxf="1">
      <nc r="D70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71" t="inlineStr">
        <is>
          <t>8100      Захист населення і територій від надзвичайних ситуацій техногенного та природного характеру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72" t="inlineStr">
        <is>
          <t>31 Управління з використання та розвитку комунальної власності Миколаївської міської ради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73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74" start="0" length="0">
      <dxf>
        <font>
          <sz val="11"/>
          <color theme="1"/>
          <name val="Times New Roman"/>
          <scheme val="none"/>
        </font>
      </dxf>
    </rfmt>
    <rcc rId="0" sId="4" dxf="1">
      <nc r="D75" t="inlineStr">
        <is>
          <t>34 Орган з питань надання адміністративних послуг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76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77" t="inlineStr">
        <is>
          <t>56 Орган з питань земельних ресурсів та кадастру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78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79" t="inlineStr">
        <is>
          <t>7100      Сільське, лісове, рибне господарство та мисливство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80" t="inlineStr">
        <is>
          <t>7600      Інші програми та заходи, пов'язані з економічною діяльністю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81" t="inlineStr">
        <is>
          <t>37 Орган з питань фінансів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82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83" start="0" length="0">
      <dxf>
        <font>
          <sz val="11"/>
          <color theme="1"/>
          <name val="Times New Roman"/>
          <scheme val="none"/>
        </font>
      </dxf>
    </rfmt>
    <rfmt sheetId="4" sqref="D84" start="0" length="0">
      <dxf>
        <font>
          <sz val="11"/>
          <color theme="1"/>
          <name val="Times New Roman"/>
          <scheme val="none"/>
        </font>
      </dxf>
    </rfmt>
    <rcc rId="0" sId="4" dxf="1">
      <nc r="D85" t="inlineStr">
        <is>
          <t>38 Орган з питань внутрішнього фінансового контролю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86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87" start="0" length="0">
      <dxf>
        <font>
          <sz val="11"/>
          <color theme="1"/>
          <name val="Times New Roman"/>
          <scheme val="none"/>
        </font>
      </dxf>
    </rfmt>
    <rcc rId="0" sId="4" dxf="1">
      <nc r="D88" t="inlineStr">
        <is>
          <t>40 Районні державні адміністрації у містах з районним поділом за відсутності районних у містах рад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89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90" start="0" length="0">
      <dxf>
        <font>
          <sz val="11"/>
          <color theme="1"/>
          <name val="Times New Roman"/>
          <scheme val="none"/>
        </font>
      </dxf>
    </rfmt>
    <rfmt sheetId="4" sqref="D91" start="0" length="0">
      <dxf>
        <font>
          <sz val="11"/>
          <color theme="1"/>
          <name val="Times New Roman"/>
          <scheme val="none"/>
        </font>
      </dxf>
    </rfmt>
    <rfmt sheetId="4" sqref="D92" start="0" length="0">
      <dxf>
        <font>
          <sz val="11"/>
          <color theme="1"/>
          <name val="Times New Roman"/>
          <scheme val="none"/>
        </font>
      </dxf>
    </rfmt>
    <rcc rId="0" sId="4" dxf="1">
      <nc r="D93" t="inlineStr">
        <is>
          <t>6000      Житлово-комунальне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94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95" t="inlineStr">
        <is>
          <t>7400      Транспорт та транспортна інфраструктура, дорожнє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96" t="inlineStr">
        <is>
          <t>8100      Захист населення і територій від надзвичайних ситуацій техногенного та природного характеру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97" t="inlineStr">
        <is>
          <t>8200      Громадський порядок та безпека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98" t="inlineStr">
        <is>
          <t>41 Районні державні адміністрації у містах з районним поділом за відсутності районних у містах рад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99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100" start="0" length="0">
      <dxf>
        <font>
          <sz val="11"/>
          <color theme="1"/>
          <name val="Times New Roman"/>
          <scheme val="none"/>
        </font>
      </dxf>
    </rfmt>
    <rfmt sheetId="4" sqref="D101" start="0" length="0">
      <dxf>
        <font>
          <sz val="11"/>
          <color theme="1"/>
          <name val="Times New Roman"/>
          <scheme val="none"/>
        </font>
      </dxf>
    </rfmt>
    <rcc rId="0" sId="4" dxf="1">
      <nc r="D102" t="inlineStr">
        <is>
          <t>6000      Житлово-комунальне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03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04" t="inlineStr">
        <is>
          <t>7400      Транспорт та транспортна інфраструктура, дорожнє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105" start="0" length="0">
      <dxf>
        <font>
          <sz val="11"/>
          <color theme="1"/>
          <name val="Times New Roman"/>
          <scheme val="none"/>
        </font>
      </dxf>
    </rfmt>
    <rfmt sheetId="4" sqref="D106" start="0" length="0">
      <dxf>
        <font>
          <sz val="11"/>
          <color theme="1"/>
          <name val="Times New Roman"/>
          <scheme val="none"/>
        </font>
      </dxf>
    </rfmt>
    <rcc rId="0" sId="4" dxf="1">
      <nc r="D107" t="inlineStr">
        <is>
          <t>42 Районні державні адміністрації у містах з районним поділом за відсутності районних у містах рад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08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109" start="0" length="0">
      <dxf>
        <font>
          <sz val="11"/>
          <color theme="1"/>
          <name val="Times New Roman"/>
          <scheme val="none"/>
        </font>
      </dxf>
    </rfmt>
    <rfmt sheetId="4" sqref="D110" start="0" length="0">
      <dxf>
        <font>
          <sz val="11"/>
          <color theme="1"/>
          <name val="Times New Roman"/>
          <scheme val="none"/>
        </font>
      </dxf>
    </rfmt>
    <rcc rId="0" sId="4" dxf="1">
      <nc r="D111" t="inlineStr">
        <is>
          <t>6000      Житлово-комунальне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12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13" t="inlineStr">
        <is>
          <t>7400      Транспорт та транспортна інфраструктура, дорожнє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114" start="0" length="0">
      <dxf>
        <font>
          <sz val="11"/>
          <color theme="1"/>
          <name val="Times New Roman"/>
          <scheme val="none"/>
        </font>
      </dxf>
    </rfmt>
    <rfmt sheetId="4" sqref="D115" start="0" length="0">
      <dxf>
        <font>
          <sz val="11"/>
          <color theme="1"/>
          <name val="Times New Roman"/>
          <scheme val="none"/>
        </font>
      </dxf>
    </rfmt>
    <rcc rId="0" sId="4" dxf="1">
      <nc r="D116" t="inlineStr">
        <is>
          <t>43 Районні державні адміністрації у містах з районним поділом за відсутності районних у містах рад</t>
        </is>
      </nc>
      <ndxf>
        <alignment horizontal="left" vertical="top" wrapText="1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17" t="inlineStr">
        <is>
          <t>0100      Державне управління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118" start="0" length="0">
      <dxf>
        <font>
          <sz val="11"/>
          <color theme="1"/>
          <name val="Times New Roman"/>
          <scheme val="none"/>
        </font>
      </dxf>
    </rfmt>
    <rfmt sheetId="4" sqref="D119" start="0" length="0">
      <dxf>
        <font>
          <sz val="11"/>
          <color theme="1"/>
          <name val="Times New Roman"/>
          <scheme val="none"/>
        </font>
      </dxf>
    </rfmt>
    <rcc rId="0" sId="4" dxf="1">
      <nc r="D120" t="inlineStr">
        <is>
          <t>6000      Житлово-комунальне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21" t="inlineStr">
        <is>
          <t>7300      Будівництво та регіональний розвиток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cc rId="0" sId="4" dxf="1">
      <nc r="D122" t="inlineStr">
        <is>
          <t>7400      Транспорт та транспортна інфраструктура, дорожнє господарство</t>
        </is>
      </nc>
      <ndxf>
        <alignment horizontal="left" vertical="top" wrapText="1" indent="2" relativeIndent="0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  <rfmt sheetId="4" sqref="D123" start="0" length="0">
      <dxf>
        <font>
          <sz val="11"/>
          <color theme="1"/>
          <name val="Times New Roman"/>
          <scheme val="none"/>
        </font>
      </dxf>
    </rfmt>
    <rfmt sheetId="4" sqref="D124" start="0" length="0">
      <dxf>
        <font>
          <sz val="11"/>
          <color theme="1"/>
          <name val="Times New Roman"/>
          <scheme val="none"/>
        </font>
      </dxf>
    </rfmt>
    <rcc rId="0" sId="4" dxf="1">
      <nc r="D125" t="inlineStr">
        <is>
          <t>Разом</t>
        </is>
      </nc>
      <ndxf>
        <font>
          <sz val="10"/>
          <color auto="1"/>
          <name val="Arial"/>
          <scheme val="none"/>
        </font>
        <alignment horizontal="left" vertical="top" readingOrder="0"/>
        <border outline="0">
          <left style="thin">
            <color indexed="24"/>
          </left>
          <right style="thin">
            <color indexed="24"/>
          </right>
          <top style="thin">
            <color indexed="24"/>
          </top>
          <bottom style="thin">
            <color indexed="24"/>
          </bottom>
        </border>
      </ndxf>
    </rcc>
  </rm>
  <rfmt sheetId="4" sqref="A7:A125" start="0" length="0">
    <dxf>
      <border>
        <left style="thin">
          <color indexed="64"/>
        </left>
      </border>
    </dxf>
  </rfmt>
  <rfmt sheetId="4" sqref="D7:D125" start="0" length="0">
    <dxf>
      <border>
        <right style="thin">
          <color indexed="64"/>
        </right>
      </border>
    </dxf>
  </rfmt>
  <rfmt sheetId="4" sqref="A125:D125" start="0" length="0">
    <dxf>
      <border>
        <bottom style="thin">
          <color indexed="64"/>
        </bottom>
      </border>
    </dxf>
  </rfmt>
  <rfmt sheetId="4" sqref="A7:D125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4" sqref="A7:D125">
    <dxf>
      <fill>
        <patternFill patternType="none">
          <bgColor auto="1"/>
        </patternFill>
      </fill>
    </dxf>
  </rfmt>
  <rfmt sheetId="4" sqref="A7:D125" start="0" length="2147483647">
    <dxf>
      <font>
        <b/>
      </font>
    </dxf>
  </rfmt>
  <rfmt sheetId="4" sqref="A7:D125" start="0" length="2147483647">
    <dxf>
      <font>
        <b val="0"/>
      </font>
    </dxf>
  </rfmt>
  <rcc rId="293" sId="4">
    <nc r="E7">
      <f>1000</f>
    </nc>
  </rcc>
  <rcc rId="294" sId="4" odxf="1" dxf="1" numFmtId="4">
    <nc r="F7">
      <v>956870.57999999821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" sId="4" odxf="1" dxf="1" numFmtId="4">
    <nc r="G7">
      <v>-2603459.7900000066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" sId="4" odxf="1" dxf="1" numFmtId="4">
    <nc r="F8">
      <v>740820.75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" sId="4" odxf="1" dxf="1" numFmtId="4">
    <nc r="G8">
      <v>480659.06999999983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" sId="4" odxf="1" dxf="1" numFmtId="4">
    <nc r="F9">
      <v>72657.810000000522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9" sId="4" odxf="1" dxf="1" numFmtId="4">
    <nc r="F10">
      <v>3.6900000000023283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0" sId="4" odxf="1" dxf="1" numFmtId="4">
    <nc r="F11">
      <v>73603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" sId="4" odxf="1" dxf="1" numFmtId="4">
    <nc r="G11">
      <v>113950.13000000082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2" sId="4" odxf="1" dxf="1" numFmtId="4">
    <nc r="G12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" sId="4" odxf="1" dxf="1" numFmtId="4">
    <nc r="F13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4" sId="4" odxf="1" dxf="1" numFmtId="4">
    <nc r="F14">
      <v>68044.049999999814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" sId="4" odxf="1" dxf="1" numFmtId="4">
    <nc r="G14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" sId="4" odxf="1" dxf="1" numFmtId="4">
    <nc r="F15">
      <v>1709.1000000000058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7" sId="4" odxf="1" dxf="1" numFmtId="4">
    <nc r="F16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" sId="4" odxf="1" dxf="1" numFmtId="4">
    <nc r="G16">
      <v>-4073998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" sId="4" odxf="1" dxf="1" numFmtId="4">
    <nc r="F17">
      <v>32.180000000000291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" sId="4" odxf="1" dxf="1" numFmtId="4">
    <nc r="G17">
      <v>875929.00999999978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" sId="4" odxf="1" dxf="1" numFmtId="4">
    <nc r="F18">
      <v>8249877.4800000191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" sId="4" odxf="1" dxf="1" numFmtId="4">
    <nc r="G18">
      <v>28486294.780000001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" sId="4" odxf="1" dxf="1" numFmtId="4">
    <nc r="F19">
      <v>74305.479999999981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" sId="4" odxf="1" dxf="1" numFmtId="4">
    <nc r="G19">
      <v>240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" sId="4" odxf="1" dxf="1" numFmtId="4">
    <nc r="F20">
      <v>8170017.9400002956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" sId="4" odxf="1" dxf="1" numFmtId="4">
    <nc r="G20">
      <v>13669669.399999999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" sId="4" odxf="1" dxf="1" numFmtId="4">
    <nc r="F21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1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8" sId="4" odxf="1" dxf="1" numFmtId="4">
    <nc r="F22">
      <v>5554.0600000000559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" sId="4" odxf="1" dxf="1" numFmtId="4">
    <nc r="G22">
      <v>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" sId="4" odxf="1" dxf="1" numFmtId="4">
    <nc r="G23">
      <v>14816382.380000003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" sId="4" odxf="1" dxf="1" numFmtId="4">
    <nc r="G24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" sId="4" odxf="1" dxf="1" numFmtId="4">
    <nc r="F25">
      <v>18003631.360000014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" sId="4" odxf="1" dxf="1" numFmtId="4">
    <nc r="G25">
      <v>8164131.5700000003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" sId="4" odxf="1" dxf="1" numFmtId="4">
    <nc r="F26">
      <v>24814.020000000019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" sId="4" odxf="1" dxf="1" numFmtId="4">
    <nc r="G26">
      <v>624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" sId="4" odxf="1" dxf="1" numFmtId="4">
    <nc r="F27">
      <v>17978817.340000033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" sId="4" odxf="1" dxf="1" numFmtId="4">
    <nc r="G27">
      <v>37850.060000000522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" sId="4" odxf="1" dxf="1" numFmtId="4">
    <nc r="G28">
      <v>8125657.5100000016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" sId="4" odxf="1" dxf="1" numFmtId="4">
    <nc r="G29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" sId="4" odxf="1" dxf="1" numFmtId="4">
    <nc r="F30">
      <v>19475532.110000134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" sId="4" odxf="1" dxf="1" numFmtId="4">
    <nc r="G30">
      <v>480170.30999999959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" sId="4" odxf="1" dxf="1" numFmtId="4">
    <nc r="F31">
      <v>39876.320000000298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" sId="4" odxf="1" dxf="1" numFmtId="4">
    <nc r="G31">
      <v>0.40000000002328306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" sId="4" odxf="1" dxf="1" numFmtId="4">
    <nc r="F32">
      <v>19435655.7900002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" sId="4" odxf="1" dxf="1" numFmtId="4">
    <nc r="G32">
      <v>230169.91000000015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" sId="4" odxf="1" dxf="1" numFmtId="4">
    <nc r="G33">
      <v>250000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" sId="4" odxf="1" dxf="1" numFmtId="4">
    <nc r="F34">
      <v>675469.71000000834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" sId="4" odxf="1" dxf="1" numFmtId="4">
    <nc r="G34">
      <v>6655022.7100000009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" sId="4" odxf="1" dxf="1" numFmtId="4">
    <nc r="F35">
      <v>20.739999999990687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" sId="4" odxf="1" dxf="1" numFmtId="4">
    <nc r="G35">
      <v>1500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" sId="4" odxf="1" dxf="1" numFmtId="4">
    <nc r="F36">
      <v>258203.27000000328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" sId="4" odxf="1" dxf="1" numFmtId="4">
    <nc r="G36">
      <v>2656079.6799999997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" sId="4" odxf="1" dxf="1" numFmtId="4">
    <nc r="F37">
      <v>417245.70000000298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" sId="4" odxf="1" dxf="1" numFmtId="4">
    <nc r="G37">
      <v>122551.5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5" sId="4" odxf="1" dxf="1" numFmtId="4">
    <nc r="G38">
      <v>3874891.5300000012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4" odxf="1" dxf="1" numFmtId="4">
    <nc r="F39">
      <v>255193.26000000536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" sId="4" odxf="1" dxf="1" numFmtId="4">
    <nc r="G39">
      <v>2576028.7599999979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" sId="4" odxf="1" dxf="1" numFmtId="4">
    <nc r="F40">
      <v>19.46999999997206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" sId="4" odxf="1" dxf="1" numFmtId="4">
    <nc r="G40">
      <v>200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" sId="4" odxf="1" dxf="1" numFmtId="4">
    <nc r="F41">
      <v>255173.79000000656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" sId="4" odxf="1" dxf="1" numFmtId="4">
    <nc r="G41">
      <v>1450339.3600000003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2" sId="4" odxf="1" dxf="1" numFmtId="4">
    <nc r="G42">
      <v>1125489.3999999985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" sId="4" odxf="1" dxf="1" numFmtId="4">
    <nc r="F43">
      <v>31887883.569999993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" sId="4" odxf="1" dxf="1" numFmtId="4">
    <nc r="G43">
      <v>89141861.260000005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" sId="4" odxf="1" dxf="1" numFmtId="4">
    <nc r="F44">
      <v>104121.59999999963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" sId="4" odxf="1" dxf="1" numFmtId="4">
    <nc r="G44">
      <v>8311.0799999999872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" sId="4" odxf="1" dxf="1" numFmtId="4">
    <nc r="F45">
      <v>28460393.110000014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" sId="4" odxf="1" dxf="1" numFmtId="4">
    <nc r="G45">
      <v>39382812.080000006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" sId="4" odxf="1" dxf="1" numFmtId="4">
    <nc r="F46">
      <v>20317.100000000006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" sId="4" odxf="1" dxf="1" numFmtId="4">
    <nc r="G46">
      <v>42461481.700000003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" sId="4" odxf="1" dxf="1" numFmtId="4">
    <nc r="F47">
      <v>3302551.7599999979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" sId="4" odxf="1" dxf="1" numFmtId="4">
    <nc r="G47">
      <v>141132.12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" sId="4" odxf="1" dxf="1" numFmtId="4">
    <nc r="F48">
      <v>500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" sId="4" odxf="1" dxf="1" numFmtId="4">
    <nc r="G48">
      <v>3329141.799999997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5" sId="4" odxf="1" dxf="1" numFmtId="4">
    <nc r="G49">
      <v>672275.70000000019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6" sId="4" odxf="1" dxf="1" numFmtId="4">
    <nc r="G50">
      <v>3146706.78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" sId="4" odxf="1" dxf="1" numFmtId="4">
    <nc r="F51">
      <v>28243.079999998212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" sId="4" odxf="1" dxf="1" numFmtId="4">
    <nc r="G51">
      <v>11978821.079999998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" sId="4" odxf="1" dxf="1" numFmtId="4">
    <nc r="F52">
      <v>1817.0999999996275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" sId="4" odxf="1" dxf="1" numFmtId="4">
    <nc r="G52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1" sId="4" odxf="1" dxf="1" numFmtId="4">
    <nc r="G53">
      <v>2323753.66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" sId="4" odxf="1" dxf="1" numFmtId="4">
    <nc r="F54">
      <v>26425.980000000447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" sId="4" odxf="1" dxf="1" numFmtId="4">
    <nc r="G54">
      <v>9655067.4200000018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" sId="4" odxf="1" dxf="1" numFmtId="4">
    <nc r="F55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5" sId="4" odxf="1" dxf="1" numFmtId="4">
    <nc r="F56">
      <v>107934.20000000019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" sId="4" odxf="1" dxf="1" numFmtId="4">
    <nc r="G56">
      <v>10614377.159999996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" sId="4" odxf="1" dxf="1" numFmtId="4">
    <nc r="F57">
      <v>107934.20000000019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" sId="4" odxf="1" dxf="1" numFmtId="4">
    <nc r="G57">
      <v>5425.5600000000559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9" sId="4" odxf="1" dxf="1" numFmtId="4">
    <nc r="G58">
      <v>6781830.3999999985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0" sId="4" odxf="1" dxf="1" numFmtId="4">
    <nc r="G59">
      <v>324914.40000000002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1" sId="4" odxf="1" dxf="1" numFmtId="4">
    <nc r="G60">
      <v>53.929999999993015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2" sId="4" odxf="1" dxf="1" numFmtId="4">
    <nc r="G61">
      <v>938434.8900000006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3" sId="4" odxf="1" dxf="1" numFmtId="4">
    <nc r="G62">
      <v>2563717.9800000004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" sId="4" odxf="1" dxf="1" numFmtId="4">
    <nc r="F63">
      <v>40.809999999590218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" sId="4" odxf="1" dxf="1" numFmtId="4">
    <nc r="G63">
      <v>1294.1999999992549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" sId="4" odxf="1" dxf="1" numFmtId="4">
    <nc r="F64">
      <v>0.80999999959021807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" sId="4" odxf="1" dxf="1" numFmtId="4">
    <nc r="G64">
      <v>0.20000000001164153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" sId="4" odxf="1" dxf="1" numFmtId="4">
    <nc r="F65">
      <v>40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" sId="4" odxf="1" dxf="1" numFmtId="4">
    <nc r="G65">
      <v>1294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" sId="4" odxf="1" dxf="1" numFmtId="4">
    <nc r="F66">
      <v>51041.600000000093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" sId="4" odxf="1" dxf="1" numFmtId="4">
    <nc r="G66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4" odxf="1" dxf="1" numFmtId="4">
    <nc r="F67">
      <v>51041.600000000093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" sId="4" odxf="1" dxf="1" numFmtId="4">
    <nc r="G67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" sId="4" odxf="1" dxf="1" numFmtId="4">
    <nc r="F68">
      <v>77299.970000000671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" sId="4" odxf="1" dxf="1" numFmtId="4">
    <nc r="G68">
      <v>499955.60000000009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" sId="4" odxf="1" dxf="1" numFmtId="4">
    <nc r="F69">
      <v>13997.319999999832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F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7" sId="4" odxf="1" dxf="1" numFmtId="4">
    <nc r="G70">
      <v>345125.15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" sId="4" odxf="1" dxf="1" numFmtId="4">
    <nc r="F71">
      <v>63302.650000000373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" sId="4" odxf="1" dxf="1" numFmtId="4">
    <nc r="G71">
      <v>154830.45000000019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" sId="4" odxf="1" dxf="1" numFmtId="4">
    <nc r="F72">
      <v>14494.259999999776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" sId="4" odxf="1" dxf="1" numFmtId="4">
    <nc r="G72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" sId="4" odxf="1" dxf="1" numFmtId="4">
    <nc r="F73">
      <v>4494.2599999997765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" sId="4" odxf="1" dxf="1" numFmtId="4">
    <nc r="G73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" sId="4" odxf="1" dxf="1" numFmtId="4">
    <nc r="F74">
      <v>10000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5" sId="4" odxf="1" dxf="1" numFmtId="4">
    <nc r="F75">
      <v>10312.929999999702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" sId="4" odxf="1" dxf="1">
    <nc r="G75">
      <v>0</v>
    </nc>
    <odxf>
      <font>
        <name val="Times New Roman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" sId="4" odxf="1" dxf="1" numFmtId="4">
    <nc r="F76">
      <v>10312.929999999702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" sId="4" odxf="1" dxf="1">
    <nc r="G76">
      <v>0</v>
    </nc>
    <odxf>
      <font>
        <name val="Times New Roman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" sId="4" odxf="1" dxf="1">
    <nc r="F77">
      <f>F78+F79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" sId="4" odxf="1" dxf="1">
    <nc r="G77">
      <v>32</v>
    </nc>
    <odxf>
      <font>
        <name val="Times New Roman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" sId="4" odxf="1" dxf="1" numFmtId="4">
    <nc r="F78">
      <v>556.80999999999995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78" start="0" length="0">
    <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2" sId="4" odxf="1" dxf="1" numFmtId="4">
    <nc r="F79">
      <v>1335519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" sId="4" odxf="1" dxf="1">
    <nc r="G79">
      <v>0</v>
    </nc>
    <odxf>
      <font>
        <name val="Times New Roman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80" start="0" length="0">
    <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4" sId="4" odxf="1" dxf="1" numFmtId="4">
    <nc r="G80">
      <v>32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" sId="4" odxf="1" dxf="1" numFmtId="4">
    <nc r="F81">
      <v>2742933.9399999976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" sId="4" odxf="1" dxf="1" numFmtId="4">
    <nc r="G81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" sId="4" odxf="1" dxf="1" numFmtId="4">
    <nc r="F82">
      <v>2572.9399999994785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" sId="4" odxf="1" dxf="1" numFmtId="4">
    <nc r="G82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" sId="4" odxf="1" dxf="1">
    <nc r="F83">
      <v>2740361</v>
    </nc>
    <odxf>
      <font>
        <name val="Times New Roman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0" sId="4" odxf="1" dxf="1" numFmtId="4">
    <nc r="F84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1" sId="4" odxf="1" dxf="1" numFmtId="4">
    <nc r="F85">
      <v>94717.629999999888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" sId="4" odxf="1" dxf="1" numFmtId="4">
    <nc r="G85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" sId="4" odxf="1" dxf="1" numFmtId="4">
    <nc r="F86">
      <v>14395.830000000075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4" odxf="1" dxf="1" numFmtId="4">
    <nc r="G86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" sId="4" odxf="1" dxf="1" numFmtId="4">
    <nc r="F87">
      <v>80321.799999999988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6" sId="4" odxf="1" dxf="1" numFmtId="4">
    <nc r="F88">
      <v>1008429.8400000036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" sId="4" odxf="1" dxf="1" numFmtId="4">
    <nc r="G88">
      <v>1979742.0100000016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" sId="4" odxf="1" dxf="1" numFmtId="4">
    <nc r="F89">
      <v>47381.460000000894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" sId="4" odxf="1" dxf="1" numFmtId="4">
    <nc r="G89">
      <v>29.160000000003492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" sId="4" odxf="1" dxf="1" numFmtId="4">
    <nc r="F90">
      <v>67995.539999999979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1" sId="4" odxf="1" dxf="1" numFmtId="4">
    <nc r="F91">
      <v>140.97999999999593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2" sId="4" odxf="1" dxf="1" numFmtId="4">
    <nc r="F92">
      <v>11216.339999999967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3" sId="4" odxf="1" dxf="1" numFmtId="4">
    <nc r="F93">
      <v>801848.37999999896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" sId="4" odxf="1" dxf="1" numFmtId="4">
    <nc r="G93">
      <v>380898.54999999888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5" sId="4" odxf="1" dxf="1" numFmtId="4">
    <nc r="G94">
      <v>1596117.7100000004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" sId="4" odxf="1" dxf="1" numFmtId="4">
    <nc r="F95">
      <v>42948.600000000093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" sId="4" odxf="1" dxf="1" numFmtId="4">
    <nc r="G95">
      <v>2696.589999999851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" sId="4" odxf="1" dxf="1" numFmtId="4">
    <nc r="F96">
      <v>5784.84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9" sId="4" odxf="1" dxf="1" numFmtId="4">
    <nc r="F97">
      <v>31113.699999999953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0" sId="4" odxf="1" dxf="1" numFmtId="4">
    <nc r="F98">
      <v>661301.3200000003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" sId="4" odxf="1" dxf="1" numFmtId="4">
    <nc r="G98">
      <v>76410.769999999553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" sId="4" odxf="1" dxf="1" numFmtId="4">
    <nc r="F99">
      <v>53396.370000000112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" sId="4" odxf="1" dxf="1" numFmtId="4">
    <nc r="G99">
      <v>4437.4000000000015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" sId="4" odxf="1" dxf="1" numFmtId="4">
    <nc r="F100">
      <v>51565.5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5" sId="4" odxf="1" dxf="1" numFmtId="4">
    <nc r="F101">
      <v>35.899999999994179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" sId="4" odxf="1" dxf="1" numFmtId="4">
    <nc r="F102">
      <v>114358.65000000037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" sId="4" odxf="1" dxf="1" numFmtId="4">
    <nc r="G102">
      <v>45438.61999999918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1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8" sId="4" odxf="1" dxf="1" numFmtId="4">
    <nc r="G103">
      <v>24291.309999999998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" sId="4" odxf="1" dxf="1" numFmtId="4">
    <nc r="F104">
      <v>439880.37000000011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" sId="4" odxf="1" dxf="1" numFmtId="4">
    <nc r="G104">
      <v>2243.4399999994785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" sId="4" odxf="1" dxf="1" numFmtId="4">
    <nc r="F105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2" sId="4" odxf="1" dxf="1" numFmtId="4">
    <nc r="F106">
      <v>2064.5300000000279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" sId="4" odxf="1" dxf="1" numFmtId="4">
    <nc r="F107">
      <v>2187195.4399999976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" sId="4" odxf="1" dxf="1" numFmtId="4">
    <nc r="G107">
      <v>45162.519999999553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" sId="4" odxf="1" dxf="1" numFmtId="4">
    <nc r="F108">
      <v>74236.830000000075</v>
    </nc>
    <odxf>
      <font>
        <b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 val="0"/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" sId="4" odxf="1" dxf="1" numFmtId="4">
    <nc r="G108">
      <v>12017.580000000002</v>
    </nc>
    <odxf>
      <font>
        <b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 val="0"/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" sId="4" odxf="1" dxf="1" numFmtId="4">
    <nc r="F109">
      <v>76779.859999999986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8" sId="4" odxf="1" dxf="1" numFmtId="4">
    <nc r="F110">
      <v>198.19999999999709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9" sId="4" odxf="1" dxf="1" numFmtId="4">
    <nc r="F111">
      <v>1998160.4299999997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" sId="4" odxf="1" dxf="1" numFmtId="4">
    <nc r="G111">
      <v>25121.75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1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1" sId="4" odxf="1" dxf="1" numFmtId="4">
    <nc r="G112">
      <v>7972.36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" sId="4" odxf="1" dxf="1" numFmtId="4">
    <nc r="F113">
      <v>35582.879999999888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" sId="4" odxf="1" dxf="1" numFmtId="4">
    <nc r="G113">
      <v>50.830000000074506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" sId="4" odxf="1" dxf="1" numFmtId="4">
    <nc r="F114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5" sId="4" odxf="1" dxf="1" numFmtId="4">
    <nc r="F115">
      <v>2237.2399999999907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" sId="4" odxf="1" dxf="1" numFmtId="4">
    <nc r="F116">
      <v>4667563.7899999991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" sId="4" odxf="1" dxf="1" numFmtId="4">
    <nc r="G116">
      <v>1167511.7400000021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" sId="4" odxf="1" dxf="1" numFmtId="4">
    <nc r="F117">
      <v>40672.550000000745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" sId="4" odxf="1" dxf="1" numFmtId="4">
    <nc r="G117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" sId="4" odxf="1" dxf="1" numFmtId="4">
    <nc r="F118">
      <v>44436.450000000012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1" sId="4" odxf="1" dxf="1" numFmtId="4">
    <nc r="F119">
      <v>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2" sId="4" odxf="1" dxf="1" numFmtId="4">
    <nc r="F120">
      <v>4577884.1300000027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" sId="4" odxf="1" dxf="1" numFmtId="4">
    <nc r="G120">
      <v>553890.30000000075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F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4" sId="4" odxf="1" dxf="1" numFmtId="4">
    <nc r="G121">
      <v>613620.84000000008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" sId="4" odxf="1" dxf="1" numFmtId="4">
    <nc r="F122">
      <v>853.39000000013039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" sId="4" odxf="1" dxf="1" numFmtId="4">
    <nc r="G122">
      <v>0.59999999962747097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" sId="4" odxf="1" dxf="1" numFmtId="4">
    <nc r="F123">
      <v>100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8" sId="4" odxf="1" dxf="1" numFmtId="4">
    <nc r="F124">
      <v>3617.2700000000186</v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9" sId="4" odxf="1" dxf="1">
    <nc r="F125">
      <f>F7+F18+F25+F30+F34+F39+F43+F51+F56+F63+F66+F68+F72+F75+F77+F81+F85+F88+F98+F107+F116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" sId="4" odxf="1" dxf="1">
    <nc r="G125">
      <f>G7+G18+G25+G30+G34+G39+G43+G51+G56+G63+G66+G68+G72+G75+G77+G81+G85+G88+G98+G107+G116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" sId="4" numFmtId="4">
    <oc r="C7">
      <v>10894.406530000002</v>
    </oc>
    <nc r="C7">
      <f>F7/E7</f>
    </nc>
  </rcc>
  <rcc rId="482" sId="4" numFmtId="4">
    <nc r="D7">
      <f>G7/E7</f>
    </nc>
  </rcc>
  <rfmt sheetId="4" sqref="B7:D7">
    <dxf>
      <numFmt numFmtId="165" formatCode="#,##0.000"/>
    </dxf>
  </rfmt>
  <rcc rId="483" sId="4" odxf="1" dxf="1" numFmtId="4">
    <oc r="C8">
      <v>2939.0754899999984</v>
    </oc>
    <nc r="C8">
      <f>F8/E8</f>
    </nc>
    <ndxf>
      <numFmt numFmtId="165" formatCode="#,##0.000"/>
    </ndxf>
  </rcc>
  <rcc rId="484" sId="4" odxf="1" dxf="1" numFmtId="4">
    <nc r="D8">
      <f>G8/E8</f>
    </nc>
    <ndxf>
      <numFmt numFmtId="165" formatCode="#,##0.000"/>
    </ndxf>
  </rcc>
  <rcc rId="485" sId="4">
    <nc r="E8">
      <f>1000</f>
    </nc>
  </rcc>
  <rcc rId="486" sId="4" odxf="1" dxf="1" numFmtId="4">
    <oc r="C9">
      <v>4350.8705399999999</v>
    </oc>
    <nc r="C9">
      <f>F9/E9</f>
    </nc>
    <ndxf>
      <numFmt numFmtId="165" formatCode="#,##0.000"/>
    </ndxf>
  </rcc>
  <rcc rId="487" sId="4" odxf="1" dxf="1">
    <nc r="D9">
      <f>G9/E9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488" sId="4">
    <nc r="E9">
      <f>1000</f>
    </nc>
  </rcc>
  <rcc rId="489" sId="4" odxf="1" dxf="1" numFmtId="4">
    <oc r="C10">
      <v>20.098500000000001</v>
    </oc>
    <nc r="C10">
      <f>F10/E10</f>
    </nc>
    <ndxf>
      <numFmt numFmtId="165" formatCode="#,##0.000"/>
    </ndxf>
  </rcc>
  <rcc rId="490" sId="4" odxf="1" dxf="1">
    <nc r="D10">
      <f>G10/E10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491" sId="4">
    <nc r="E10">
      <f>1000</f>
    </nc>
  </rcc>
  <rcc rId="492" sId="4" odxf="1" dxf="1" numFmtId="4">
    <oc r="C11">
      <v>119.05234999999998</v>
    </oc>
    <nc r="C11">
      <f>F11/E11</f>
    </nc>
    <ndxf>
      <numFmt numFmtId="165" formatCode="#,##0.000"/>
    </ndxf>
  </rcc>
  <rcc rId="493" sId="4" odxf="1" dxf="1" numFmtId="4">
    <nc r="D11">
      <f>G11/E11</f>
    </nc>
    <ndxf>
      <numFmt numFmtId="165" formatCode="#,##0.000"/>
    </ndxf>
  </rcc>
  <rcc rId="494" sId="4">
    <nc r="E11">
      <f>1000</f>
    </nc>
  </rcc>
  <rcc rId="495" sId="4" odxf="1" dxf="1">
    <oc r="C12">
      <v>1900</v>
    </oc>
    <nc r="C12">
      <f>F12/E12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496" sId="4" odxf="1" dxf="1" numFmtId="4">
    <nc r="D12">
      <f>G12/E12</f>
    </nc>
    <ndxf>
      <numFmt numFmtId="165" formatCode="#,##0.000"/>
    </ndxf>
  </rcc>
  <rcc rId="497" sId="4">
    <nc r="E12">
      <f>1000</f>
    </nc>
  </rcc>
  <rcc rId="498" sId="4" odxf="1" dxf="1" numFmtId="4">
    <oc r="C13">
      <v>543.09764999999993</v>
    </oc>
    <nc r="C13">
      <f>F13/E13</f>
    </nc>
    <ndxf>
      <numFmt numFmtId="165" formatCode="#,##0.000"/>
    </ndxf>
  </rcc>
  <rcc rId="499" sId="4" odxf="1" dxf="1">
    <nc r="D13">
      <f>G13/E13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500" sId="4">
    <nc r="E13">
      <f>1000</f>
    </nc>
  </rcc>
  <rcc rId="501" sId="4" odxf="1" dxf="1" numFmtId="4">
    <oc r="C14">
      <v>0</v>
    </oc>
    <nc r="C14">
      <f>F14/E14</f>
    </nc>
    <ndxf>
      <numFmt numFmtId="165" formatCode="#,##0.000"/>
    </ndxf>
  </rcc>
  <rcc rId="502" sId="4" odxf="1" dxf="1" numFmtId="4">
    <nc r="D14">
      <f>G14/E14</f>
    </nc>
    <ndxf>
      <numFmt numFmtId="165" formatCode="#,##0.000"/>
    </ndxf>
  </rcc>
  <rcc rId="503" sId="4">
    <nc r="E14">
      <f>1000</f>
    </nc>
  </rcc>
  <rcc rId="504" sId="4" odxf="1" dxf="1" numFmtId="4">
    <oc r="C15">
      <v>1022.212</v>
    </oc>
    <nc r="C15">
      <f>F15/E15</f>
    </nc>
    <ndxf>
      <numFmt numFmtId="165" formatCode="#,##0.000"/>
    </ndxf>
  </rcc>
  <rcc rId="505" sId="4" odxf="1" dxf="1">
    <nc r="D15">
      <f>G15/E15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506" sId="4">
    <nc r="E15">
      <f>1000</f>
    </nc>
  </rcc>
  <rcc rId="507" sId="4" odxf="1" dxf="1" numFmtId="4">
    <oc r="C16">
      <v>34116.7765</v>
    </oc>
    <nc r="C16">
      <f>F16/E16</f>
    </nc>
    <ndxf>
      <numFmt numFmtId="165" formatCode="#,##0.000"/>
    </ndxf>
  </rcc>
  <rcc rId="508" sId="4" odxf="1" dxf="1" numFmtId="4">
    <nc r="D16">
      <f>G16/E16</f>
    </nc>
    <ndxf>
      <numFmt numFmtId="165" formatCode="#,##0.000"/>
    </ndxf>
  </rcc>
  <rcc rId="509" sId="4">
    <nc r="E16">
      <f>1000</f>
    </nc>
  </rcc>
  <rcc rId="510" sId="4" odxf="1" dxf="1" numFmtId="4">
    <oc r="C17">
      <v>121.39452000000001</v>
    </oc>
    <nc r="C17">
      <f>F17/E17</f>
    </nc>
    <ndxf>
      <numFmt numFmtId="165" formatCode="#,##0.000"/>
    </ndxf>
  </rcc>
  <rcc rId="511" sId="4" odxf="1" dxf="1" numFmtId="4">
    <nc r="D17">
      <f>G17/E17</f>
    </nc>
    <ndxf>
      <numFmt numFmtId="165" formatCode="#,##0.000"/>
    </ndxf>
  </rcc>
  <rcc rId="512" sId="4">
    <nc r="E17">
      <f>1000</f>
    </nc>
  </rcc>
  <rcc rId="513" sId="4" odxf="1" dxf="1" numFmtId="4">
    <oc r="C18">
      <v>33927.51532000005</v>
    </oc>
    <nc r="C18">
      <f>F18/E18</f>
    </nc>
    <ndxf>
      <numFmt numFmtId="165" formatCode="#,##0.000"/>
    </ndxf>
  </rcc>
  <rcc rId="514" sId="4" odxf="1" dxf="1" numFmtId="4">
    <nc r="D18">
      <f>G18/E18</f>
    </nc>
    <ndxf>
      <numFmt numFmtId="165" formatCode="#,##0.000"/>
    </ndxf>
  </rcc>
  <rcc rId="515" sId="4">
    <nc r="E18">
      <f>1000</f>
    </nc>
  </rcc>
  <rcc rId="516" sId="4" odxf="1" dxf="1" numFmtId="4">
    <oc r="C19">
      <v>67.866659999999911</v>
    </oc>
    <nc r="C19">
      <f>F19/E19</f>
    </nc>
    <ndxf>
      <numFmt numFmtId="165" formatCode="#,##0.000"/>
    </ndxf>
  </rcc>
  <rcc rId="517" sId="4" odxf="1" dxf="1" numFmtId="4">
    <nc r="D19">
      <f>G19/E19</f>
    </nc>
    <ndxf>
      <numFmt numFmtId="165" formatCode="#,##0.000"/>
    </ndxf>
  </rcc>
  <rcc rId="518" sId="4">
    <nc r="E19">
      <f>1000</f>
    </nc>
  </rcc>
  <rcc rId="519" sId="4" odxf="1" dxf="1" numFmtId="4">
    <oc r="C20">
      <v>0</v>
    </oc>
    <nc r="C20">
      <f>F20/E20</f>
    </nc>
    <ndxf>
      <numFmt numFmtId="165" formatCode="#,##0.000"/>
    </ndxf>
  </rcc>
  <rcc rId="520" sId="4" odxf="1" dxf="1" numFmtId="4">
    <nc r="D20">
      <f>G20/E20</f>
    </nc>
    <ndxf>
      <numFmt numFmtId="165" formatCode="#,##0.000"/>
    </ndxf>
  </rcc>
  <rcc rId="521" sId="4">
    <nc r="E20">
      <f>1000</f>
    </nc>
  </rcc>
  <rcc rId="522" sId="4" odxf="1" dxf="1" numFmtId="4">
    <oc r="C21">
      <v>7574.4978500000234</v>
    </oc>
    <nc r="C21">
      <f>F21/E21</f>
    </nc>
    <ndxf>
      <numFmt numFmtId="165" formatCode="#,##0.000"/>
    </ndxf>
  </rcc>
  <rcc rId="523" sId="4" odxf="1" dxf="1">
    <nc r="D21">
      <f>G21/E21</f>
    </nc>
    <ndxf>
      <numFmt numFmtId="165" formatCode="#,##0.000"/>
    </ndxf>
  </rcc>
  <rcc rId="524" sId="4">
    <nc r="E21">
      <f>1000</f>
    </nc>
  </rcc>
  <rcc rId="525" sId="4" odxf="1" dxf="1" numFmtId="4">
    <oc r="C22">
      <v>55.635320000000064</v>
    </oc>
    <nc r="C22">
      <f>F22/E22</f>
    </nc>
    <ndxf>
      <numFmt numFmtId="165" formatCode="#,##0.000"/>
    </ndxf>
  </rcc>
  <rcc rId="526" sId="4" odxf="1" dxf="1" numFmtId="4">
    <nc r="D22">
      <f>G22/E22</f>
    </nc>
    <ndxf>
      <numFmt numFmtId="165" formatCode="#,##0.000"/>
    </ndxf>
  </rcc>
  <rcc rId="527" sId="4">
    <nc r="E22">
      <f>1000</f>
    </nc>
  </rcc>
  <rcc rId="528" sId="4" odxf="1" dxf="1">
    <oc r="C23">
      <v>7518.8625299999712</v>
    </oc>
    <nc r="C23">
      <f>F23/E23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529" sId="4" odxf="1" dxf="1" numFmtId="4">
    <nc r="D23">
      <f>G23/E23</f>
    </nc>
    <ndxf>
      <numFmt numFmtId="165" formatCode="#,##0.000"/>
    </ndxf>
  </rcc>
  <rcc rId="530" sId="4">
    <nc r="E23">
      <f>1000</f>
    </nc>
  </rcc>
  <rcc rId="531" sId="4" odxf="1" dxf="1">
    <oc r="C24">
      <v>0</v>
    </oc>
    <nc r="C24">
      <f>F24/E24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532" sId="4" odxf="1" dxf="1" numFmtId="4">
    <nc r="D24">
      <f>G24/E24</f>
    </nc>
    <ndxf>
      <numFmt numFmtId="165" formatCode="#,##0.000"/>
    </ndxf>
  </rcc>
  <rcc rId="533" sId="4">
    <nc r="E24">
      <f>1000</f>
    </nc>
  </rcc>
  <rcc rId="534" sId="4" odxf="1" dxf="1" numFmtId="4">
    <oc r="C25">
      <v>40487.471430000063</v>
    </oc>
    <nc r="C25">
      <f>F25/E25</f>
    </nc>
    <ndxf>
      <numFmt numFmtId="165" formatCode="#,##0.000"/>
    </ndxf>
  </rcc>
  <rcc rId="535" sId="4" odxf="1" dxf="1" numFmtId="4">
    <nc r="D25">
      <f>G25/E25</f>
    </nc>
    <ndxf>
      <numFmt numFmtId="165" formatCode="#,##0.000"/>
    </ndxf>
  </rcc>
  <rcc rId="536" sId="4">
    <nc r="E25">
      <f>1000</f>
    </nc>
  </rcc>
  <rcc rId="537" sId="4" odxf="1" dxf="1" numFmtId="4">
    <oc r="C26">
      <v>227.88276999999954</v>
    </oc>
    <nc r="C26">
      <f>F26/E26</f>
    </nc>
    <ndxf>
      <numFmt numFmtId="165" formatCode="#,##0.000"/>
    </ndxf>
  </rcc>
  <rcc rId="538" sId="4" odxf="1" dxf="1" numFmtId="4">
    <nc r="D26">
      <f>G26/E26</f>
    </nc>
    <ndxf>
      <numFmt numFmtId="165" formatCode="#,##0.000"/>
    </ndxf>
  </rcc>
  <rcc rId="539" sId="4">
    <nc r="E26">
      <f>1000</f>
    </nc>
  </rcc>
  <rcc rId="540" sId="4" odxf="1" dxf="1" numFmtId="4">
    <oc r="C27">
      <v>40259.588659999965</v>
    </oc>
    <nc r="C27">
      <f>F27/E27</f>
    </nc>
    <ndxf>
      <numFmt numFmtId="165" formatCode="#,##0.000"/>
    </ndxf>
  </rcc>
  <rcc rId="541" sId="4" odxf="1" dxf="1" numFmtId="4">
    <nc r="D27">
      <f>G27/E27</f>
    </nc>
    <ndxf>
      <numFmt numFmtId="165" formatCode="#,##0.000"/>
    </ndxf>
  </rcc>
  <rcc rId="542" sId="4">
    <nc r="E27">
      <f>1000</f>
    </nc>
  </rcc>
  <rcc rId="543" sId="4" odxf="1" dxf="1">
    <oc r="C28">
      <v>2976.5083100000024</v>
    </oc>
    <nc r="C28">
      <f>F28/E28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544" sId="4" odxf="1" dxf="1" numFmtId="4">
    <nc r="D28">
      <f>G28/E28</f>
    </nc>
    <ndxf>
      <numFmt numFmtId="165" formatCode="#,##0.000"/>
    </ndxf>
  </rcc>
  <rcc rId="545" sId="4">
    <nc r="E28">
      <f>1000</f>
    </nc>
  </rcc>
  <rcc rId="546" sId="4" odxf="1" dxf="1">
    <oc r="C29">
      <v>16.288250000000001</v>
    </oc>
    <nc r="C29">
      <f>F29/E29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547" sId="4" odxf="1" dxf="1" numFmtId="4">
    <nc r="D29">
      <f>G29/E29</f>
    </nc>
    <ndxf>
      <numFmt numFmtId="165" formatCode="#,##0.000"/>
    </ndxf>
  </rcc>
  <rcc rId="548" sId="4">
    <nc r="E29">
      <f>1000</f>
    </nc>
  </rcc>
  <rcc rId="549" sId="4" odxf="1" dxf="1" numFmtId="4">
    <oc r="C30">
      <v>191.6095399999991</v>
    </oc>
    <nc r="C30">
      <f>F30/E30</f>
    </nc>
    <ndxf>
      <numFmt numFmtId="165" formatCode="#,##0.000"/>
    </ndxf>
  </rcc>
  <rcc rId="550" sId="4" odxf="1" dxf="1" numFmtId="4">
    <nc r="D30">
      <f>G30/E30</f>
    </nc>
    <ndxf>
      <numFmt numFmtId="165" formatCode="#,##0.000"/>
    </ndxf>
  </rcc>
  <rcc rId="551" sId="4">
    <nc r="E30">
      <f>1000</f>
    </nc>
  </rcc>
  <rcc rId="552" sId="4" odxf="1" dxf="1" numFmtId="4">
    <oc r="C31">
      <v>2768.6105200000034</v>
    </oc>
    <nc r="C31">
      <f>F31/E31</f>
    </nc>
    <ndxf>
      <numFmt numFmtId="165" formatCode="#,##0.000"/>
    </ndxf>
  </rcc>
  <rcc rId="553" sId="4" odxf="1" dxf="1" numFmtId="4">
    <nc r="D31">
      <f>G31/E31</f>
    </nc>
    <ndxf>
      <numFmt numFmtId="165" formatCode="#,##0.000"/>
    </ndxf>
  </rcc>
  <rcc rId="554" sId="4">
    <nc r="E31">
      <f>1000</f>
    </nc>
  </rcc>
  <rcc rId="555" sId="4" odxf="1" dxf="1" numFmtId="4">
    <oc r="C32">
      <v>0</v>
    </oc>
    <nc r="C32">
      <f>F32/E32</f>
    </nc>
    <ndxf>
      <numFmt numFmtId="165" formatCode="#,##0.000"/>
    </ndxf>
  </rcc>
  <rcc rId="556" sId="4" odxf="1" dxf="1" numFmtId="4">
    <nc r="D32">
      <f>G32/E32</f>
    </nc>
    <ndxf>
      <numFmt numFmtId="165" formatCode="#,##0.000"/>
    </ndxf>
  </rcc>
  <rcc rId="557" sId="4">
    <nc r="E32">
      <f>1000</f>
    </nc>
  </rcc>
  <rcc rId="558" sId="4" odxf="1" dxf="1">
    <oc r="C33">
      <v>1341.61025</v>
    </oc>
    <nc r="C33">
      <f>F33/E33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559" sId="4" odxf="1" dxf="1" numFmtId="4">
    <nc r="D33">
      <f>G33/E33</f>
    </nc>
    <ndxf>
      <numFmt numFmtId="165" formatCode="#,##0.000"/>
    </ndxf>
  </rcc>
  <rcc rId="560" sId="4">
    <nc r="E33">
      <f>1000</f>
    </nc>
  </rcc>
  <rcc rId="561" sId="4" odxf="1" dxf="1" numFmtId="4">
    <oc r="C34">
      <v>25.733979999999981</v>
    </oc>
    <nc r="C34">
      <f>F34/E34</f>
    </nc>
    <ndxf>
      <numFmt numFmtId="165" formatCode="#,##0.000"/>
    </ndxf>
  </rcc>
  <rcc rId="562" sId="4" odxf="1" dxf="1" numFmtId="4">
    <nc r="D34">
      <f>G34/E34</f>
    </nc>
    <ndxf>
      <numFmt numFmtId="165" formatCode="#,##0.000"/>
    </ndxf>
  </rcc>
  <rcc rId="563" sId="4">
    <nc r="E34">
      <f>1000</f>
    </nc>
  </rcc>
  <rcc rId="564" sId="4" odxf="1" dxf="1" numFmtId="4">
    <oc r="C35">
      <v>1315.8762700000034</v>
    </oc>
    <nc r="C35">
      <f>F35/E35</f>
    </nc>
    <ndxf>
      <numFmt numFmtId="165" formatCode="#,##0.000"/>
    </ndxf>
  </rcc>
  <rcc rId="565" sId="4" odxf="1" dxf="1" numFmtId="4">
    <nc r="D35">
      <f>G35/E35</f>
    </nc>
    <ndxf>
      <numFmt numFmtId="165" formatCode="#,##0.000"/>
    </ndxf>
  </rcc>
  <rcc rId="566" sId="4">
    <nc r="E35">
      <f>1000</f>
    </nc>
  </rcc>
  <rcc rId="567" sId="4" odxf="1" dxf="1" numFmtId="4">
    <oc r="C36">
      <v>0</v>
    </oc>
    <nc r="C36">
      <f>F36/E36</f>
    </nc>
    <ndxf>
      <numFmt numFmtId="165" formatCode="#,##0.000"/>
    </ndxf>
  </rcc>
  <rcc rId="568" sId="4" odxf="1" dxf="1" numFmtId="4">
    <nc r="D36">
      <f>G36/E36</f>
    </nc>
    <ndxf>
      <numFmt numFmtId="165" formatCode="#,##0.000"/>
    </ndxf>
  </rcc>
  <rcc rId="569" sId="4">
    <nc r="E36">
      <f>1000</f>
    </nc>
  </rcc>
  <rcc rId="570" sId="4" odxf="1" dxf="1" numFmtId="4">
    <oc r="C37">
      <v>9269.5031200000049</v>
    </oc>
    <nc r="C37">
      <f>F37/E37</f>
    </nc>
    <ndxf>
      <numFmt numFmtId="165" formatCode="#,##0.000"/>
    </ndxf>
  </rcc>
  <rcc rId="571" sId="4" odxf="1" dxf="1" numFmtId="4">
    <nc r="D37">
      <f>G37/E37</f>
    </nc>
    <ndxf>
      <numFmt numFmtId="165" formatCode="#,##0.000"/>
    </ndxf>
  </rcc>
  <rcc rId="572" sId="4">
    <nc r="E37">
      <f>1000</f>
    </nc>
  </rcc>
  <rcc rId="573" sId="4" odxf="1" dxf="1">
    <oc r="C38">
      <v>617.74401999999952</v>
    </oc>
    <nc r="C38">
      <f>F38/E38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574" sId="4" odxf="1" dxf="1" numFmtId="4">
    <nc r="D38">
      <f>G38/E38</f>
    </nc>
    <ndxf>
      <numFmt numFmtId="165" formatCode="#,##0.000"/>
    </ndxf>
  </rcc>
  <rcc rId="575" sId="4">
    <nc r="E38">
      <f>1000</f>
    </nc>
  </rcc>
  <rcc rId="576" sId="4" odxf="1" dxf="1" numFmtId="4">
    <oc r="C39">
      <v>7467.2935300000008</v>
    </oc>
    <nc r="C39">
      <f>F39/E39</f>
    </nc>
    <ndxf>
      <numFmt numFmtId="165" formatCode="#,##0.000"/>
    </ndxf>
  </rcc>
  <rcc rId="577" sId="4" odxf="1" dxf="1" numFmtId="4">
    <nc r="D39">
      <f>G39/E39</f>
    </nc>
    <ndxf>
      <numFmt numFmtId="165" formatCode="#,##0.000"/>
    </ndxf>
  </rcc>
  <rcc rId="578" sId="4">
    <nc r="E39">
      <f>1000</f>
    </nc>
  </rcc>
  <rcc rId="579" sId="4" odxf="1" dxf="1" numFmtId="4">
    <oc r="C40">
      <v>0</v>
    </oc>
    <nc r="C40">
      <f>F40/E40</f>
    </nc>
    <ndxf>
      <numFmt numFmtId="165" formatCode="#,##0.000"/>
    </ndxf>
  </rcc>
  <rcc rId="580" sId="4" odxf="1" dxf="1" numFmtId="4">
    <nc r="D40">
      <f>G40/E40</f>
    </nc>
    <ndxf>
      <numFmt numFmtId="165" formatCode="#,##0.000"/>
    </ndxf>
  </rcc>
  <rcc rId="581" sId="4">
    <nc r="E40">
      <f>1000</f>
    </nc>
  </rcc>
  <rcc rId="582" sId="4" odxf="1" dxf="1" numFmtId="4">
    <oc r="C41">
      <v>1184.4655700000003</v>
    </oc>
    <nc r="C41">
      <f>F41/E41</f>
    </nc>
    <ndxf>
      <numFmt numFmtId="165" formatCode="#,##0.000"/>
    </ndxf>
  </rcc>
  <rcc rId="583" sId="4" odxf="1" dxf="1" numFmtId="4">
    <nc r="D41">
      <f>G41/E41</f>
    </nc>
    <ndxf>
      <numFmt numFmtId="165" formatCode="#,##0.000"/>
    </ndxf>
  </rcc>
  <rcc rId="584" sId="4">
    <nc r="E41">
      <f>1000</f>
    </nc>
  </rcc>
  <rcc rId="585" sId="4" odxf="1" dxf="1">
    <oc r="C42">
      <v>0</v>
    </oc>
    <nc r="C42">
      <f>F42/E42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586" sId="4" odxf="1" dxf="1" numFmtId="4">
    <nc r="D42">
      <f>G42/E42</f>
    </nc>
    <ndxf>
      <numFmt numFmtId="165" formatCode="#,##0.000"/>
    </ndxf>
  </rcc>
  <rcc rId="587" sId="4">
    <nc r="E42">
      <f>1000</f>
    </nc>
  </rcc>
  <rcc rId="588" sId="4" odxf="1" dxf="1" numFmtId="4">
    <oc r="C43">
      <v>0</v>
    </oc>
    <nc r="C43">
      <f>F43/E43</f>
    </nc>
    <ndxf>
      <numFmt numFmtId="165" formatCode="#,##0.000"/>
    </ndxf>
  </rcc>
  <rcc rId="589" sId="4" odxf="1" dxf="1" numFmtId="4">
    <nc r="D43">
      <f>G43/E43</f>
    </nc>
    <ndxf>
      <numFmt numFmtId="165" formatCode="#,##0.000"/>
    </ndxf>
  </rcc>
  <rcc rId="590" sId="4">
    <nc r="E43">
      <f>1000</f>
    </nc>
  </rcc>
  <rcc rId="591" sId="4" odxf="1" dxf="1" numFmtId="4">
    <oc r="C44">
      <v>0</v>
    </oc>
    <nc r="C44">
      <f>F44/E44</f>
    </nc>
    <ndxf>
      <numFmt numFmtId="165" formatCode="#,##0.000"/>
    </ndxf>
  </rcc>
  <rcc rId="592" sId="4" odxf="1" dxf="1" numFmtId="4">
    <nc r="D44">
      <f>G44/E44</f>
    </nc>
    <ndxf>
      <numFmt numFmtId="165" formatCode="#,##0.000"/>
    </ndxf>
  </rcc>
  <rcc rId="593" sId="4">
    <nc r="E44">
      <f>1000</f>
    </nc>
  </rcc>
  <rcc rId="594" sId="4" odxf="1" dxf="1" numFmtId="4">
    <oc r="C45">
      <v>1368.1869800000004</v>
    </oc>
    <nc r="C45">
      <f>F45/E45</f>
    </nc>
    <ndxf>
      <numFmt numFmtId="165" formatCode="#,##0.000"/>
    </ndxf>
  </rcc>
  <rcc rId="595" sId="4" odxf="1" dxf="1" numFmtId="4">
    <nc r="D45">
      <f>G45/E45</f>
    </nc>
    <ndxf>
      <numFmt numFmtId="165" formatCode="#,##0.000"/>
    </ndxf>
  </rcc>
  <rcc rId="596" sId="4">
    <nc r="E45">
      <f>1000</f>
    </nc>
  </rcc>
  <rcc rId="597" sId="4" odxf="1" dxf="1" numFmtId="4">
    <oc r="C46">
      <v>202.03593999999995</v>
    </oc>
    <nc r="C46">
      <f>F46/E46</f>
    </nc>
    <ndxf>
      <numFmt numFmtId="165" formatCode="#,##0.000"/>
    </ndxf>
  </rcc>
  <rcc rId="598" sId="4" odxf="1" dxf="1" numFmtId="4">
    <nc r="D46">
      <f>G46/E46</f>
    </nc>
    <ndxf>
      <numFmt numFmtId="165" formatCode="#,##0.000"/>
    </ndxf>
  </rcc>
  <rcc rId="599" sId="4">
    <nc r="E46">
      <f>1000</f>
    </nc>
  </rcc>
  <rcc rId="600" sId="4" odxf="1" dxf="1" numFmtId="4">
    <oc r="C47">
      <v>0</v>
    </oc>
    <nc r="C47">
      <f>F47/E47</f>
    </nc>
    <ndxf>
      <numFmt numFmtId="165" formatCode="#,##0.000"/>
    </ndxf>
  </rcc>
  <rcc rId="601" sId="4" odxf="1" dxf="1" numFmtId="4">
    <nc r="D47">
      <f>G47/E47</f>
    </nc>
    <ndxf>
      <numFmt numFmtId="165" formatCode="#,##0.000"/>
    </ndxf>
  </rcc>
  <rcc rId="602" sId="4">
    <nc r="E47">
      <f>1000</f>
    </nc>
  </rcc>
  <rcc rId="603" sId="4" odxf="1" dxf="1" numFmtId="4">
    <oc r="C48">
      <v>1166.15104</v>
    </oc>
    <nc r="C48">
      <f>F48/E48</f>
    </nc>
    <ndxf>
      <numFmt numFmtId="165" formatCode="#,##0.000"/>
    </ndxf>
  </rcc>
  <rcc rId="604" sId="4" odxf="1" dxf="1" numFmtId="4">
    <nc r="D48">
      <f>G48/E48</f>
    </nc>
    <ndxf>
      <numFmt numFmtId="165" formatCode="#,##0.000"/>
    </ndxf>
  </rcc>
  <rcc rId="605" sId="4">
    <nc r="E48">
      <f>1000</f>
    </nc>
  </rcc>
  <rcc rId="606" sId="4" odxf="1" dxf="1">
    <oc r="C49">
      <v>567.44722000000002</v>
    </oc>
    <nc r="C49">
      <f>F49/E49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07" sId="4" odxf="1" dxf="1" numFmtId="4">
    <nc r="D49">
      <f>G49/E49</f>
    </nc>
    <ndxf>
      <numFmt numFmtId="165" formatCode="#,##0.000"/>
    </ndxf>
  </rcc>
  <rcc rId="608" sId="4">
    <nc r="E49">
      <f>1000</f>
    </nc>
  </rcc>
  <rcc rId="609" sId="4" odxf="1" dxf="1">
    <oc r="C50">
      <v>567.44722000000002</v>
    </oc>
    <nc r="C50">
      <f>F50/E50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10" sId="4" odxf="1" dxf="1" numFmtId="4">
    <nc r="D50">
      <f>G50/E50</f>
    </nc>
    <ndxf>
      <numFmt numFmtId="165" formatCode="#,##0.000"/>
    </ndxf>
  </rcc>
  <rcc rId="611" sId="4">
    <nc r="E50">
      <f>1000</f>
    </nc>
  </rcc>
  <rcc rId="612" sId="4" odxf="1" dxf="1" numFmtId="4">
    <oc r="C51">
      <v>0</v>
    </oc>
    <nc r="C51">
      <f>F51/E51</f>
    </nc>
    <ndxf>
      <numFmt numFmtId="165" formatCode="#,##0.000"/>
    </ndxf>
  </rcc>
  <rcc rId="613" sId="4" odxf="1" dxf="1" numFmtId="4">
    <nc r="D51">
      <f>G51/E51</f>
    </nc>
    <ndxf>
      <numFmt numFmtId="165" formatCode="#,##0.000"/>
    </ndxf>
  </rcc>
  <rcc rId="614" sId="4">
    <nc r="E51">
      <f>1000</f>
    </nc>
  </rcc>
  <rcc rId="615" sId="4" odxf="1" dxf="1" numFmtId="4">
    <oc r="C52">
      <v>0</v>
    </oc>
    <nc r="C52">
      <f>F52/E52</f>
    </nc>
    <ndxf>
      <numFmt numFmtId="165" formatCode="#,##0.000"/>
    </ndxf>
  </rcc>
  <rcc rId="616" sId="4" odxf="1" dxf="1" numFmtId="4">
    <nc r="D52">
      <f>G52/E52</f>
    </nc>
    <ndxf>
      <numFmt numFmtId="165" formatCode="#,##0.000"/>
    </ndxf>
  </rcc>
  <rcc rId="617" sId="4">
    <nc r="E52">
      <f>1000</f>
    </nc>
  </rcc>
  <rcc rId="618" sId="4" odxf="1" dxf="1">
    <oc r="C53">
      <v>0</v>
    </oc>
    <nc r="C53">
      <f>F53/E53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19" sId="4" odxf="1" dxf="1" numFmtId="4">
    <nc r="D53">
      <f>G53/E53</f>
    </nc>
    <ndxf>
      <numFmt numFmtId="165" formatCode="#,##0.000"/>
    </ndxf>
  </rcc>
  <rcc rId="620" sId="4">
    <nc r="E53">
      <f>1000</f>
    </nc>
  </rcc>
  <rcc rId="621" sId="4" odxf="1" dxf="1" numFmtId="4">
    <oc r="C54">
      <v>0</v>
    </oc>
    <nc r="C54">
      <f>F54/E54</f>
    </nc>
    <ndxf>
      <numFmt numFmtId="165" formatCode="#,##0.000"/>
    </ndxf>
  </rcc>
  <rcc rId="622" sId="4" odxf="1" dxf="1" numFmtId="4">
    <nc r="D54">
      <f>G54/E54</f>
    </nc>
    <ndxf>
      <numFmt numFmtId="165" formatCode="#,##0.000"/>
    </ndxf>
  </rcc>
  <rcc rId="623" sId="4">
    <nc r="E54">
      <f>1000</f>
    </nc>
  </rcc>
  <rcc rId="624" sId="4" odxf="1" dxf="1" numFmtId="4">
    <oc r="C55">
      <v>0</v>
    </oc>
    <nc r="C55">
      <f>F55/E55</f>
    </nc>
    <ndxf>
      <numFmt numFmtId="165" formatCode="#,##0.000"/>
    </ndxf>
  </rcc>
  <rcc rId="625" sId="4" odxf="1" dxf="1">
    <nc r="D55">
      <f>G55/E55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26" sId="4">
    <nc r="E55">
      <f>1000</f>
    </nc>
  </rcc>
  <rcc rId="627" sId="4" odxf="1" dxf="1" numFmtId="4">
    <oc r="C56">
      <v>159.41680000000005</v>
    </oc>
    <nc r="C56">
      <f>F56/E56</f>
    </nc>
    <ndxf>
      <numFmt numFmtId="165" formatCode="#,##0.000"/>
    </ndxf>
  </rcc>
  <rcc rId="628" sId="4" odxf="1" dxf="1" numFmtId="4">
    <nc r="D56">
      <f>G56/E56</f>
    </nc>
    <ndxf>
      <numFmt numFmtId="165" formatCode="#,##0.000"/>
    </ndxf>
  </rcc>
  <rcc rId="629" sId="4">
    <nc r="E56">
      <f>1000</f>
    </nc>
  </rcc>
  <rcc rId="630" sId="4" odxf="1" dxf="1" numFmtId="4">
    <oc r="C57">
      <v>159.41680000000005</v>
    </oc>
    <nc r="C57">
      <f>F57/E57</f>
    </nc>
    <ndxf>
      <numFmt numFmtId="165" formatCode="#,##0.000"/>
    </ndxf>
  </rcc>
  <rcc rId="631" sId="4" odxf="1" dxf="1" numFmtId="4">
    <nc r="D57">
      <f>G57/E57</f>
    </nc>
    <ndxf>
      <numFmt numFmtId="165" formatCode="#,##0.000"/>
    </ndxf>
  </rcc>
  <rcc rId="632" sId="4">
    <nc r="E57">
      <f>1000</f>
    </nc>
  </rcc>
  <rcc rId="633" sId="4" odxf="1" dxf="1">
    <oc r="C58">
      <v>0</v>
    </oc>
    <nc r="C58">
      <f>F58/E58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34" sId="4" odxf="1" dxf="1" numFmtId="4">
    <nc r="D58">
      <f>G58/E58</f>
    </nc>
    <ndxf>
      <numFmt numFmtId="165" formatCode="#,##0.000"/>
    </ndxf>
  </rcc>
  <rcc rId="635" sId="4">
    <nc r="E58">
      <f>1000</f>
    </nc>
  </rcc>
  <rcc rId="636" sId="4" odxf="1" dxf="1">
    <oc r="C59">
      <v>208.3338600000001</v>
    </oc>
    <nc r="C59">
      <f>F59/E59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37" sId="4" odxf="1" dxf="1" numFmtId="4">
    <nc r="D59">
      <f>G59/E59</f>
    </nc>
    <ndxf>
      <numFmt numFmtId="165" formatCode="#,##0.000"/>
    </ndxf>
  </rcc>
  <rcc rId="638" sId="4">
    <nc r="E59">
      <f>1000</f>
    </nc>
  </rcc>
  <rcc rId="639" sId="4" odxf="1" dxf="1">
    <oc r="C60">
      <v>208.3338600000001</v>
    </oc>
    <nc r="C60">
      <f>F60/E60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40" sId="4" odxf="1" dxf="1" numFmtId="4">
    <nc r="D60">
      <f>G60/E60</f>
    </nc>
    <ndxf>
      <numFmt numFmtId="165" formatCode="#,##0.000"/>
    </ndxf>
  </rcc>
  <rcc rId="641" sId="4">
    <nc r="E60">
      <f>1000</f>
    </nc>
  </rcc>
  <rcc rId="642" sId="4" odxf="1" dxf="1">
    <oc r="C61">
      <v>388.31995999999998</v>
    </oc>
    <nc r="C61">
      <f>F61/E61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43" sId="4" odxf="1" dxf="1" numFmtId="4">
    <nc r="D61">
      <f>G61/E61</f>
    </nc>
    <ndxf>
      <numFmt numFmtId="165" formatCode="#,##0.000"/>
    </ndxf>
  </rcc>
  <rcc rId="644" sId="4">
    <nc r="E61">
      <f>1000</f>
    </nc>
  </rcc>
  <rcc rId="645" sId="4" odxf="1" dxf="1">
    <oc r="C62">
      <v>6.855280000000028</v>
    </oc>
    <nc r="C62">
      <f>F62/E62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46" sId="4" odxf="1" dxf="1" numFmtId="4">
    <nc r="D62">
      <f>G62/E62</f>
    </nc>
    <ndxf>
      <numFmt numFmtId="165" formatCode="#,##0.000"/>
    </ndxf>
  </rcc>
  <rcc rId="647" sId="4">
    <nc r="E62">
      <f>1000</f>
    </nc>
  </rcc>
  <rcc rId="648" sId="4" odxf="1" dxf="1" numFmtId="4">
    <oc r="C63">
      <v>0</v>
    </oc>
    <nc r="C63">
      <f>F63/E63</f>
    </nc>
    <ndxf>
      <numFmt numFmtId="165" formatCode="#,##0.000"/>
    </ndxf>
  </rcc>
  <rcc rId="649" sId="4" odxf="1" dxf="1" numFmtId="4">
    <nc r="D63">
      <f>G63/E63</f>
    </nc>
    <ndxf>
      <numFmt numFmtId="165" formatCode="#,##0.000"/>
    </ndxf>
  </rcc>
  <rcc rId="650" sId="4">
    <nc r="E63">
      <f>1000</f>
    </nc>
  </rcc>
  <rcc rId="651" sId="4" odxf="1" dxf="1" numFmtId="4">
    <oc r="C64">
      <v>381.46468000000016</v>
    </oc>
    <nc r="C64">
      <f>F64/E64</f>
    </nc>
    <ndxf>
      <numFmt numFmtId="165" formatCode="#,##0.000"/>
    </ndxf>
  </rcc>
  <rcc rId="652" sId="4" odxf="1" dxf="1" numFmtId="4">
    <nc r="D64">
      <f>G64/E64</f>
    </nc>
    <ndxf>
      <numFmt numFmtId="165" formatCode="#,##0.000"/>
    </ndxf>
  </rcc>
  <rcc rId="653" sId="4">
    <nc r="E64">
      <f>1000</f>
    </nc>
  </rcc>
  <rcc rId="654" sId="4" odxf="1" dxf="1" numFmtId="4">
    <oc r="C65">
      <v>162.30410000000009</v>
    </oc>
    <nc r="C65">
      <f>F65/E65</f>
    </nc>
    <ndxf>
      <numFmt numFmtId="165" formatCode="#,##0.000"/>
    </ndxf>
  </rcc>
  <rcc rId="655" sId="4" odxf="1" dxf="1" numFmtId="4">
    <nc r="D65">
      <f>G65/E65</f>
    </nc>
    <ndxf>
      <numFmt numFmtId="165" formatCode="#,##0.000"/>
    </ndxf>
  </rcc>
  <rcc rId="656" sId="4">
    <nc r="E65">
      <f>1000</f>
    </nc>
  </rcc>
  <rcc rId="657" sId="4" odxf="1" dxf="1" numFmtId="4">
    <oc r="C66">
      <v>162.30410000000009</v>
    </oc>
    <nc r="C66">
      <f>F66/E66</f>
    </nc>
    <ndxf>
      <numFmt numFmtId="165" formatCode="#,##0.000"/>
    </ndxf>
  </rcc>
  <rcc rId="658" sId="4" odxf="1" dxf="1" numFmtId="4">
    <nc r="D66">
      <f>G66/E66</f>
    </nc>
    <ndxf>
      <numFmt numFmtId="165" formatCode="#,##0.000"/>
    </ndxf>
  </rcc>
  <rcc rId="659" sId="4">
    <nc r="E66">
      <f>1000</f>
    </nc>
  </rcc>
  <rcc rId="660" sId="4" odxf="1" dxf="1" numFmtId="4">
    <oc r="C67">
      <v>699.00291000000016</v>
    </oc>
    <nc r="C67">
      <f>F67/E67</f>
    </nc>
    <ndxf>
      <numFmt numFmtId="165" formatCode="#,##0.000"/>
    </ndxf>
  </rcc>
  <rcc rId="661" sId="4" odxf="1" dxf="1" numFmtId="4">
    <nc r="D67">
      <f>G67/E67</f>
    </nc>
    <ndxf>
      <numFmt numFmtId="165" formatCode="#,##0.000"/>
    </ndxf>
  </rcc>
  <rcc rId="662" sId="4">
    <nc r="E67">
      <f>1000</f>
    </nc>
  </rcc>
  <rcc rId="663" sId="4" odxf="1" dxf="1" numFmtId="4">
    <oc r="C68">
      <v>699.00291000000016</v>
    </oc>
    <nc r="C68">
      <f>F68/E68</f>
    </nc>
    <ndxf>
      <numFmt numFmtId="165" formatCode="#,##0.000"/>
    </ndxf>
  </rcc>
  <rcc rId="664" sId="4" odxf="1" dxf="1" numFmtId="4">
    <nc r="D68">
      <f>G68/E68</f>
    </nc>
    <ndxf>
      <numFmt numFmtId="165" formatCode="#,##0.000"/>
    </ndxf>
  </rcc>
  <rcc rId="665" sId="4">
    <nc r="E68">
      <f>1000</f>
    </nc>
  </rcc>
  <rcc rId="666" sId="4" odxf="1" dxf="1" numFmtId="4">
    <oc r="C69">
      <v>1994.0977000000003</v>
    </oc>
    <nc r="C69">
      <f>F69/E69</f>
    </nc>
    <ndxf>
      <numFmt numFmtId="165" formatCode="#,##0.000"/>
    </ndxf>
  </rcc>
  <rcc rId="667" sId="4" odxf="1" dxf="1">
    <nc r="D69">
      <f>G69/E69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68" sId="4">
    <nc r="E69">
      <f>1000</f>
    </nc>
  </rcc>
  <rcc rId="669" sId="4" odxf="1" dxf="1">
    <oc r="C70">
      <v>108.09770000000019</v>
    </oc>
    <nc r="C70">
      <f>F70/E70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70" sId="4" odxf="1" dxf="1" numFmtId="4">
    <nc r="D70">
      <f>G70/E70</f>
    </nc>
    <ndxf>
      <numFmt numFmtId="165" formatCode="#,##0.000"/>
    </ndxf>
  </rcc>
  <rcc rId="671" sId="4">
    <nc r="E70">
      <f>1000</f>
    </nc>
  </rcc>
  <rcc rId="672" sId="4" odxf="1" dxf="1" numFmtId="4">
    <oc r="C71">
      <v>1886</v>
    </oc>
    <nc r="C71">
      <f>F71/E71</f>
    </nc>
    <ndxf>
      <numFmt numFmtId="165" formatCode="#,##0.000"/>
    </ndxf>
  </rcc>
  <rcc rId="673" sId="4" odxf="1" dxf="1" numFmtId="4">
    <nc r="D71">
      <f>G71/E71</f>
    </nc>
    <ndxf>
      <numFmt numFmtId="165" formatCode="#,##0.000"/>
    </ndxf>
  </rcc>
  <rcc rId="674" sId="4">
    <nc r="E71">
      <f>1000</f>
    </nc>
  </rcc>
  <rcc rId="675" sId="4" odxf="1" dxf="1" numFmtId="4">
    <oc r="C72">
      <v>3882.9184900000023</v>
    </oc>
    <nc r="C72">
      <f>F72/E72</f>
    </nc>
    <ndxf>
      <numFmt numFmtId="165" formatCode="#,##0.000"/>
    </ndxf>
  </rcc>
  <rcc rId="676" sId="4" odxf="1" dxf="1" numFmtId="4">
    <nc r="D72">
      <f>G72/E72</f>
    </nc>
    <ndxf>
      <numFmt numFmtId="165" formatCode="#,##0.000"/>
    </ndxf>
  </rcc>
  <rcc rId="677" sId="4">
    <nc r="E72">
      <f>1000</f>
    </nc>
  </rcc>
  <rcc rId="678" sId="4" odxf="1" dxf="1" numFmtId="4">
    <oc r="C73">
      <v>347.75749000000025</v>
    </oc>
    <nc r="C73">
      <f>F73/E73</f>
    </nc>
    <ndxf>
      <numFmt numFmtId="165" formatCode="#,##0.000"/>
    </ndxf>
  </rcc>
  <rcc rId="679" sId="4" odxf="1" dxf="1" numFmtId="4">
    <nc r="D73">
      <f>G73/E73</f>
    </nc>
    <ndxf>
      <numFmt numFmtId="165" formatCode="#,##0.000"/>
    </ndxf>
  </rcc>
  <rcc rId="680" sId="4">
    <nc r="E73">
      <f>1000</f>
    </nc>
  </rcc>
  <rcc rId="681" sId="4" odxf="1" dxf="1" numFmtId="4">
    <oc r="C74">
      <v>3535.1610000000001</v>
    </oc>
    <nc r="C74">
      <f>F74/E74</f>
    </nc>
    <ndxf>
      <numFmt numFmtId="165" formatCode="#,##0.000"/>
    </ndxf>
  </rcc>
  <rcc rId="682" sId="4" odxf="1" dxf="1">
    <nc r="D74">
      <f>G74/E74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683" sId="4">
    <nc r="E74">
      <f>1000</f>
    </nc>
  </rcc>
  <rcc rId="684" sId="4" odxf="1" dxf="1" numFmtId="4">
    <oc r="C75">
      <v>0</v>
    </oc>
    <nc r="C75">
      <f>F75/E75</f>
    </nc>
    <ndxf>
      <numFmt numFmtId="165" formatCode="#,##0.000"/>
    </ndxf>
  </rcc>
  <rcc rId="685" sId="4" odxf="1" dxf="1" numFmtId="4">
    <nc r="D75">
      <f>G75/E75</f>
    </nc>
    <ndxf>
      <numFmt numFmtId="165" formatCode="#,##0.000"/>
    </ndxf>
  </rcc>
  <rcc rId="686" sId="4">
    <nc r="E75">
      <f>1000</f>
    </nc>
  </rcc>
  <rcc rId="687" sId="4" odxf="1" dxf="1" numFmtId="4">
    <oc r="C76">
      <v>153.58055000000004</v>
    </oc>
    <nc r="C76">
      <f>F76/E76</f>
    </nc>
    <ndxf>
      <numFmt numFmtId="165" formatCode="#,##0.000"/>
    </ndxf>
  </rcc>
  <rcc rId="688" sId="4" odxf="1" dxf="1" numFmtId="4">
    <nc r="D76">
      <f>G76/E76</f>
    </nc>
    <ndxf>
      <numFmt numFmtId="165" formatCode="#,##0.000"/>
    </ndxf>
  </rcc>
  <rcc rId="689" sId="4">
    <nc r="E76">
      <f>1000</f>
    </nc>
  </rcc>
  <rcc rId="690" sId="4" odxf="1" dxf="1">
    <oc r="C77">
      <v>153.30054000000004</v>
    </oc>
    <nc r="C77">
      <f>F77/E77</f>
    </nc>
    <ndxf>
      <numFmt numFmtId="165" formatCode="#,##0.000"/>
    </ndxf>
  </rcc>
  <rcc rId="691" sId="4" odxf="1" dxf="1" numFmtId="4">
    <nc r="D77">
      <f>G77/E77</f>
    </nc>
    <ndxf>
      <numFmt numFmtId="165" formatCode="#,##0.000"/>
    </ndxf>
  </rcc>
  <rcc rId="692" sId="4">
    <nc r="E77">
      <f>1000</f>
    </nc>
  </rcc>
  <rcc rId="693" sId="4" odxf="1" dxf="1" numFmtId="4">
    <oc r="C78">
      <v>0.28000999999999476</v>
    </oc>
    <nc r="C78">
      <f>F78/E78</f>
    </nc>
    <ndxf>
      <numFmt numFmtId="165" formatCode="#,##0.000"/>
    </ndxf>
  </rcc>
  <rcc rId="694" sId="4" odxf="1" dxf="1">
    <nc r="D78">
      <f>G78/E78</f>
    </nc>
    <ndxf>
      <numFmt numFmtId="165" formatCode="#,##0.000"/>
    </ndxf>
  </rcc>
  <rcc rId="695" sId="4">
    <nc r="E78">
      <f>1000</f>
    </nc>
  </rcc>
  <rcc rId="696" sId="4" odxf="1" dxf="1" numFmtId="4">
    <oc r="C79">
      <v>14138.4066</v>
    </oc>
    <nc r="C79">
      <f>F79/E79</f>
    </nc>
    <ndxf>
      <numFmt numFmtId="165" formatCode="#,##0.000"/>
    </ndxf>
  </rcc>
  <rcc rId="697" sId="4" odxf="1" dxf="1" numFmtId="4">
    <nc r="D79">
      <f>G79/E79</f>
    </nc>
    <ndxf>
      <numFmt numFmtId="165" formatCode="#,##0.000"/>
    </ndxf>
  </rcc>
  <rcc rId="698" sId="4">
    <nc r="E79">
      <f>1000</f>
    </nc>
  </rcc>
  <rcc rId="699" sId="4" odxf="1" dxf="1">
    <oc r="C80">
      <v>740.62067999999965</v>
    </oc>
    <nc r="C80">
      <f>F80/E80</f>
    </nc>
    <ndxf>
      <numFmt numFmtId="165" formatCode="#,##0.000"/>
    </ndxf>
  </rcc>
  <rcc rId="700" sId="4" odxf="1" dxf="1" numFmtId="4">
    <nc r="D80">
      <f>G80/E80</f>
    </nc>
    <ndxf>
      <numFmt numFmtId="165" formatCode="#,##0.000"/>
    </ndxf>
  </rcc>
  <rcc rId="701" sId="4">
    <nc r="E80">
      <f>1000</f>
    </nc>
  </rcc>
  <rcc rId="702" sId="4" odxf="1" dxf="1" numFmtId="4">
    <oc r="C81">
      <v>72.038960000000003</v>
    </oc>
    <nc r="C81">
      <f>F81/E81</f>
    </nc>
    <ndxf>
      <numFmt numFmtId="165" formatCode="#,##0.000"/>
    </ndxf>
  </rcc>
  <rcc rId="703" sId="4" odxf="1" dxf="1" numFmtId="4">
    <nc r="D81">
      <f>G81/E81</f>
    </nc>
    <ndxf>
      <numFmt numFmtId="165" formatCode="#,##0.000"/>
    </ndxf>
  </rcc>
  <rcc rId="704" sId="4">
    <nc r="E81">
      <f>1000</f>
    </nc>
  </rcc>
  <rcc rId="705" sId="4" odxf="1" dxf="1" numFmtId="4">
    <oc r="C82">
      <v>5.6000000000000001E-2</v>
    </oc>
    <nc r="C82">
      <f>F82/E82</f>
    </nc>
    <ndxf>
      <numFmt numFmtId="165" formatCode="#,##0.000"/>
    </ndxf>
  </rcc>
  <rcc rId="706" sId="4" odxf="1" dxf="1" numFmtId="4">
    <nc r="D82">
      <f>G82/E82</f>
    </nc>
    <ndxf>
      <numFmt numFmtId="165" formatCode="#,##0.000"/>
    </ndxf>
  </rcc>
  <rcc rId="707" sId="4">
    <nc r="E82">
      <f>1000</f>
    </nc>
  </rcc>
  <rcc rId="708" sId="4" odxf="1" dxf="1" numFmtId="4">
    <oc r="C83">
      <v>14.606929999999993</v>
    </oc>
    <nc r="C83">
      <f>F83/E83</f>
    </nc>
    <ndxf>
      <numFmt numFmtId="165" formatCode="#,##0.000"/>
    </ndxf>
  </rcc>
  <rcc rId="709" sId="4" odxf="1" dxf="1">
    <nc r="D83">
      <f>G83/E83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10" sId="4">
    <nc r="E83">
      <f>1000</f>
    </nc>
  </rcc>
  <rcc rId="711" sId="4" odxf="1" dxf="1" numFmtId="4">
    <oc r="C84">
      <v>11147.89487</v>
    </oc>
    <nc r="C84">
      <f>F84/E84</f>
    </nc>
    <ndxf>
      <numFmt numFmtId="165" formatCode="#,##0.000"/>
    </ndxf>
  </rcc>
  <rcc rId="712" sId="4" odxf="1" dxf="1">
    <nc r="D84">
      <f>G84/E84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13" sId="4">
    <nc r="E84">
      <f>1000</f>
    </nc>
  </rcc>
  <rcc rId="714" sId="4" odxf="1" dxf="1" numFmtId="4">
    <oc r="C85">
      <v>2162.8320400000002</v>
    </oc>
    <nc r="C85">
      <f>F85/E85</f>
    </nc>
    <ndxf>
      <numFmt numFmtId="165" formatCode="#,##0.000"/>
    </ndxf>
  </rcc>
  <rcc rId="715" sId="4" odxf="1" dxf="1" numFmtId="4">
    <nc r="D85">
      <f>G85/E85</f>
    </nc>
    <ndxf>
      <numFmt numFmtId="165" formatCode="#,##0.000"/>
    </ndxf>
  </rcc>
  <rcc rId="716" sId="4">
    <nc r="E85">
      <f>1000</f>
    </nc>
  </rcc>
  <rcc rId="717" sId="4" odxf="1" dxf="1" numFmtId="4">
    <oc r="C86">
      <v>0.35711999999999533</v>
    </oc>
    <nc r="C86">
      <f>F86/E86</f>
    </nc>
    <ndxf>
      <numFmt numFmtId="165" formatCode="#,##0.000"/>
    </ndxf>
  </rcc>
  <rcc rId="718" sId="4" odxf="1" dxf="1" numFmtId="4">
    <nc r="D86">
      <f>G86/E86</f>
    </nc>
    <ndxf>
      <numFmt numFmtId="165" formatCode="#,##0.000"/>
    </ndxf>
  </rcc>
  <rcc rId="719" sId="4">
    <nc r="E86">
      <f>1000</f>
    </nc>
  </rcc>
  <rcc rId="720" sId="4" odxf="1" dxf="1" numFmtId="4">
    <oc r="C87">
      <v>1573.5079700000006</v>
    </oc>
    <nc r="C87">
      <f>F87/E87</f>
    </nc>
    <ndxf>
      <numFmt numFmtId="165" formatCode="#,##0.000"/>
    </ndxf>
  </rcc>
  <rcc rId="721" sId="4" odxf="1" dxf="1">
    <nc r="D87">
      <f>G87/E87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22" sId="4">
    <nc r="E87">
      <f>1000</f>
    </nc>
  </rcc>
  <rcc rId="723" sId="4" odxf="1" dxf="1" numFmtId="4">
    <oc r="C88">
      <v>119.65102999999979</v>
    </oc>
    <nc r="C88">
      <f>F88/E88</f>
    </nc>
    <ndxf>
      <numFmt numFmtId="165" formatCode="#,##0.000"/>
    </ndxf>
  </rcc>
  <rcc rId="724" sId="4" odxf="1" dxf="1" numFmtId="4">
    <nc r="D88">
      <f>G88/E88</f>
    </nc>
    <ndxf>
      <numFmt numFmtId="165" formatCode="#,##0.000"/>
    </ndxf>
  </rcc>
  <rcc rId="725" sId="4">
    <nc r="E88">
      <f>1000</f>
    </nc>
  </rcc>
  <rcc rId="726" sId="4" odxf="1" dxf="1" numFmtId="4">
    <oc r="C89">
      <v>79.957460000000012</v>
    </oc>
    <nc r="C89">
      <f>F89/E89</f>
    </nc>
    <ndxf>
      <numFmt numFmtId="165" formatCode="#,##0.000"/>
    </ndxf>
  </rcc>
  <rcc rId="727" sId="4" odxf="1" dxf="1" numFmtId="4">
    <nc r="D89">
      <f>G89/E89</f>
    </nc>
    <ndxf>
      <numFmt numFmtId="165" formatCode="#,##0.000"/>
    </ndxf>
  </rcc>
  <rcc rId="728" sId="4">
    <nc r="E89">
      <f>1000</f>
    </nc>
  </rcc>
  <rcc rId="729" sId="4" odxf="1" dxf="1" numFmtId="4">
    <oc r="C90">
      <v>3.7519999999999998</v>
    </oc>
    <nc r="C90">
      <f>F90/E90</f>
    </nc>
    <ndxf>
      <numFmt numFmtId="165" formatCode="#,##0.000"/>
    </ndxf>
  </rcc>
  <rcc rId="730" sId="4" odxf="1" dxf="1">
    <nc r="D90">
      <f>G90/E90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31" sId="4">
    <nc r="E90">
      <f>1000</f>
    </nc>
  </rcc>
  <rcc rId="732" sId="4" odxf="1" dxf="1" numFmtId="4">
    <oc r="C91">
      <v>1368.7056500000003</v>
    </oc>
    <nc r="C91">
      <f>F91/E91</f>
    </nc>
    <ndxf>
      <numFmt numFmtId="165" formatCode="#,##0.000"/>
    </ndxf>
  </rcc>
  <rcc rId="733" sId="4" odxf="1" dxf="1">
    <nc r="D91">
      <f>G91/E91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34" sId="4">
    <nc r="E91">
      <f>1000</f>
    </nc>
  </rcc>
  <rcc rId="735" sId="4" odxf="1" dxf="1" numFmtId="4">
    <oc r="C92">
      <v>1.4199799999999814</v>
    </oc>
    <nc r="C92">
      <f>F92/E92</f>
    </nc>
    <ndxf>
      <numFmt numFmtId="165" formatCode="#,##0.000"/>
    </ndxf>
  </rcc>
  <rcc rId="736" sId="4" odxf="1" dxf="1">
    <nc r="D92">
      <f>G92/E92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37" sId="4">
    <nc r="E92">
      <f>1000</f>
    </nc>
  </rcc>
  <rcc rId="738" sId="4" odxf="1" dxf="1" numFmtId="4">
    <oc r="C93">
      <v>2.185000000000582E-2</v>
    </oc>
    <nc r="C93">
      <f>F93/E93</f>
    </nc>
    <ndxf>
      <numFmt numFmtId="165" formatCode="#,##0.000"/>
    </ndxf>
  </rcc>
  <rcc rId="739" sId="4" odxf="1" dxf="1" numFmtId="4">
    <nc r="D93">
      <f>G93/E93</f>
    </nc>
    <ndxf>
      <numFmt numFmtId="165" formatCode="#,##0.000"/>
    </ndxf>
  </rcc>
  <rcc rId="740" sId="4">
    <nc r="E93">
      <f>1000</f>
    </nc>
  </rcc>
  <rcc rId="741" sId="4" odxf="1" dxf="1">
    <oc r="C94">
      <v>1853.2540299999994</v>
    </oc>
    <nc r="C94">
      <f>F94/E94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42" sId="4" odxf="1" dxf="1" numFmtId="4">
    <nc r="D94">
      <f>G94/E94</f>
    </nc>
    <ndxf>
      <numFmt numFmtId="165" formatCode="#,##0.000"/>
    </ndxf>
  </rcc>
  <rcc rId="743" sId="4">
    <nc r="E94">
      <f>1000</f>
    </nc>
  </rcc>
  <rcc rId="744" sId="4" odxf="1" dxf="1" numFmtId="4">
    <oc r="C95">
      <v>125.15654999999981</v>
    </oc>
    <nc r="C95">
      <f>F95/E95</f>
    </nc>
    <ndxf>
      <numFmt numFmtId="165" formatCode="#,##0.000"/>
    </ndxf>
  </rcc>
  <rcc rId="745" sId="4" odxf="1" dxf="1" numFmtId="4">
    <nc r="D95">
      <f>G95/E95</f>
    </nc>
    <ndxf>
      <numFmt numFmtId="165" formatCode="#,##0.000"/>
    </ndxf>
  </rcc>
  <rcc rId="746" sId="4">
    <nc r="E95">
      <f>1000</f>
    </nc>
  </rcc>
  <rcc rId="747" sId="4" odxf="1" dxf="1" numFmtId="4">
    <oc r="C96">
      <v>191.30182000000002</v>
    </oc>
    <nc r="C96">
      <f>F96/E96</f>
    </nc>
    <ndxf>
      <numFmt numFmtId="165" formatCode="#,##0.000"/>
    </ndxf>
  </rcc>
  <rcc rId="748" sId="4" odxf="1" dxf="1">
    <nc r="D96">
      <f>G96/E96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49" sId="4">
    <nc r="E96">
      <f>1000</f>
    </nc>
  </rcc>
  <rcc rId="750" sId="4" odxf="1" dxf="1" numFmtId="4">
    <oc r="C97">
      <v>5.95</v>
    </oc>
    <nc r="C97">
      <f>F97/E97</f>
    </nc>
    <ndxf>
      <numFmt numFmtId="165" formatCode="#,##0.000"/>
    </ndxf>
  </rcc>
  <rcc rId="751" sId="4" odxf="1" dxf="1">
    <nc r="D97">
      <f>G97/E97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52" sId="4">
    <nc r="E97">
      <f>1000</f>
    </nc>
  </rcc>
  <rcc rId="753" sId="4" odxf="1" dxf="1" numFmtId="4">
    <oc r="C98">
      <v>1492.7682500000001</v>
    </oc>
    <nc r="C98">
      <f>F98/E98</f>
    </nc>
    <ndxf>
      <numFmt numFmtId="165" formatCode="#,##0.000"/>
    </ndxf>
  </rcc>
  <rcc rId="754" sId="4" odxf="1" dxf="1" numFmtId="4">
    <nc r="D98">
      <f>G98/E98</f>
    </nc>
    <ndxf>
      <numFmt numFmtId="165" formatCode="#,##0.000"/>
    </ndxf>
  </rcc>
  <rcc rId="755" sId="4">
    <nc r="E98">
      <f>1000</f>
    </nc>
  </rcc>
  <rcc rId="756" sId="4" odxf="1" dxf="1" numFmtId="4">
    <oc r="C99">
      <v>38.076290000000036</v>
    </oc>
    <nc r="C99">
      <f>F99/E99</f>
    </nc>
    <ndxf>
      <numFmt numFmtId="165" formatCode="#,##0.000"/>
    </ndxf>
  </rcc>
  <rcc rId="757" sId="4" odxf="1" dxf="1" numFmtId="4">
    <nc r="D99">
      <f>G99/E99</f>
    </nc>
    <ndxf>
      <numFmt numFmtId="165" formatCode="#,##0.000"/>
    </ndxf>
  </rcc>
  <rcc rId="758" sId="4">
    <nc r="E99">
      <f>1000</f>
    </nc>
  </rcc>
  <rcc rId="759" sId="4" odxf="1" dxf="1" numFmtId="4">
    <oc r="C100">
      <v>1.1199999999953435E-3</v>
    </oc>
    <nc r="C100">
      <f>F100/E100</f>
    </nc>
    <ndxf>
      <numFmt numFmtId="165" formatCode="#,##0.000"/>
    </ndxf>
  </rcc>
  <rcc rId="760" sId="4" odxf="1" dxf="1">
    <nc r="D100">
      <f>G100/E100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61" sId="4">
    <nc r="E100">
      <f>1000</f>
    </nc>
  </rcc>
  <rcc rId="762" sId="4" odxf="1" dxf="1" numFmtId="4">
    <oc r="C101">
      <v>3848.5061299999988</v>
    </oc>
    <nc r="C101">
      <f>F101/E101</f>
    </nc>
    <ndxf>
      <numFmt numFmtId="165" formatCode="#,##0.000"/>
    </ndxf>
  </rcc>
  <rcc rId="763" sId="4" odxf="1" dxf="1">
    <nc r="D101">
      <f>G101/E101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64" sId="4">
    <nc r="E101">
      <f>1000</f>
    </nc>
  </rcc>
  <rcc rId="765" sId="4" odxf="1" dxf="1" numFmtId="4">
    <oc r="C102">
      <v>472.09820000000019</v>
    </oc>
    <nc r="C102">
      <f>F102/E102</f>
    </nc>
    <ndxf>
      <numFmt numFmtId="165" formatCode="#,##0.000"/>
    </ndxf>
  </rcc>
  <rcc rId="766" sId="4" odxf="1" dxf="1" numFmtId="4">
    <nc r="D102">
      <f>G102/E102</f>
    </nc>
    <ndxf>
      <numFmt numFmtId="165" formatCode="#,##0.000"/>
    </ndxf>
  </rcc>
  <rcc rId="767" sId="4">
    <nc r="E102">
      <f>1000</f>
    </nc>
  </rcc>
  <rcc rId="768" sId="4" odxf="1" dxf="1">
    <oc r="C103">
      <v>46.229559999999999</v>
    </oc>
    <nc r="C103">
      <f>F103/E103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69" sId="4" odxf="1" dxf="1" numFmtId="4">
    <nc r="D103">
      <f>G103/E103</f>
    </nc>
    <ndxf>
      <numFmt numFmtId="165" formatCode="#,##0.000"/>
    </ndxf>
  </rcc>
  <rcc rId="770" sId="4">
    <nc r="E103">
      <f>1000</f>
    </nc>
  </rcc>
  <rcc rId="771" sId="4" odxf="1" dxf="1" numFmtId="4">
    <oc r="C104">
      <v>6.0179999999999998</v>
    </oc>
    <nc r="C104">
      <f>F104/E104</f>
    </nc>
    <ndxf>
      <numFmt numFmtId="165" formatCode="#,##0.000"/>
    </ndxf>
  </rcc>
  <rcc rId="772" sId="4" odxf="1" dxf="1" numFmtId="4">
    <nc r="D104">
      <f>G104/E104</f>
    </nc>
    <ndxf>
      <numFmt numFmtId="165" formatCode="#,##0.000"/>
    </ndxf>
  </rcc>
  <rcc rId="773" sId="4">
    <nc r="E104">
      <f>1000</f>
    </nc>
  </rcc>
  <rcc rId="774" sId="4" odxf="1" dxf="1" numFmtId="4">
    <oc r="C105">
      <v>3248.5945700000002</v>
    </oc>
    <nc r="C105">
      <f>F105/E105</f>
    </nc>
    <ndxf>
      <numFmt numFmtId="165" formatCode="#,##0.000"/>
    </ndxf>
  </rcc>
  <rcc rId="775" sId="4" odxf="1" dxf="1">
    <nc r="D105">
      <f>G105/E105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76" sId="4">
    <nc r="E105">
      <f>1000</f>
    </nc>
  </rcc>
  <rcc rId="777" sId="4" odxf="1" dxf="1" numFmtId="4">
    <oc r="C106">
      <v>72.577199999999948</v>
    </oc>
    <nc r="C106">
      <f>F106/E106</f>
    </nc>
    <ndxf>
      <numFmt numFmtId="165" formatCode="#,##0.000"/>
    </ndxf>
  </rcc>
  <rcc rId="778" sId="4" odxf="1" dxf="1">
    <nc r="D106">
      <f>G106/E106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79" sId="4">
    <nc r="E106">
      <f>1000</f>
    </nc>
  </rcc>
  <rcc rId="780" sId="4" odxf="1" dxf="1" numFmtId="4">
    <oc r="C107">
      <v>2.9886000000000057</v>
    </oc>
    <nc r="C107">
      <f>F107/E107</f>
    </nc>
    <ndxf>
      <numFmt numFmtId="165" formatCode="#,##0.000"/>
    </ndxf>
  </rcc>
  <rcc rId="781" sId="4" odxf="1" dxf="1" numFmtId="4">
    <nc r="D107">
      <f>G107/E107</f>
    </nc>
    <ndxf>
      <numFmt numFmtId="165" formatCode="#,##0.000"/>
    </ndxf>
  </rcc>
  <rcc rId="782" sId="4">
    <nc r="E107">
      <f>1000</f>
    </nc>
  </rcc>
  <rcc rId="783" sId="4" odxf="1" dxf="1" numFmtId="4">
    <oc r="C108">
      <v>137658.0572900002</v>
    </oc>
    <nc r="C108">
      <f>F108/E108</f>
    </nc>
    <ndxf>
      <numFmt numFmtId="165" formatCode="#,##0.000"/>
    </ndxf>
  </rcc>
  <rcc rId="784" sId="4" odxf="1" dxf="1" numFmtId="4">
    <nc r="D108">
      <f>G108/E108</f>
    </nc>
    <ndxf>
      <numFmt numFmtId="165" formatCode="#,##0.000"/>
    </ndxf>
  </rcc>
  <rcc rId="785" sId="4" odxf="1" dxf="1">
    <nc r="E108">
      <f>1000</f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cc rId="786" sId="4" odxf="1" dxf="1" numFmtId="4">
    <nc r="C109">
      <f>F109/E109</f>
    </nc>
    <ndxf>
      <numFmt numFmtId="165" formatCode="#,##0.000"/>
    </ndxf>
  </rcc>
  <rcc rId="787" sId="4" odxf="1" dxf="1">
    <nc r="D109">
      <f>G109/E109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88" sId="4">
    <nc r="E109">
      <f>1000</f>
    </nc>
  </rcc>
  <rcc rId="789" sId="4" odxf="1" dxf="1" numFmtId="4">
    <nc r="C110">
      <f>F110/E110</f>
    </nc>
    <ndxf>
      <numFmt numFmtId="165" formatCode="#,##0.000"/>
    </ndxf>
  </rcc>
  <rcc rId="790" sId="4" odxf="1" dxf="1">
    <nc r="D110">
      <f>G110/E110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91" sId="4">
    <nc r="E110">
      <f>1000</f>
    </nc>
  </rcc>
  <rcc rId="792" sId="4" odxf="1" dxf="1" numFmtId="4">
    <nc r="C111">
      <f>F111/E111</f>
    </nc>
    <ndxf>
      <numFmt numFmtId="165" formatCode="#,##0.000"/>
    </ndxf>
  </rcc>
  <rcc rId="793" sId="4" odxf="1" dxf="1" numFmtId="4">
    <nc r="D111">
      <f>G111/E111</f>
    </nc>
    <ndxf>
      <numFmt numFmtId="165" formatCode="#,##0.000"/>
    </ndxf>
  </rcc>
  <rcc rId="794" sId="4">
    <nc r="E111">
      <f>1000</f>
    </nc>
  </rcc>
  <rcc rId="795" sId="4" odxf="1" dxf="1">
    <nc r="C112">
      <f>F112/E112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796" sId="4" odxf="1" dxf="1" numFmtId="4">
    <nc r="D112">
      <f>G112/E112</f>
    </nc>
    <ndxf>
      <numFmt numFmtId="165" formatCode="#,##0.000"/>
    </ndxf>
  </rcc>
  <rcc rId="797" sId="4">
    <nc r="E112">
      <f>1000</f>
    </nc>
  </rcc>
  <rcc rId="798" sId="4" odxf="1" dxf="1" numFmtId="4">
    <nc r="C113">
      <f>F113/E113</f>
    </nc>
    <ndxf>
      <numFmt numFmtId="165" formatCode="#,##0.000"/>
    </ndxf>
  </rcc>
  <rcc rId="799" sId="4" odxf="1" dxf="1" numFmtId="4">
    <nc r="D113">
      <f>G113/E113</f>
    </nc>
    <ndxf>
      <numFmt numFmtId="165" formatCode="#,##0.000"/>
    </ndxf>
  </rcc>
  <rcc rId="800" sId="4">
    <nc r="E113">
      <f>1000</f>
    </nc>
  </rcc>
  <rcc rId="801" sId="4" odxf="1" dxf="1" numFmtId="4">
    <nc r="C114">
      <f>F114/E114</f>
    </nc>
    <ndxf>
      <numFmt numFmtId="165" formatCode="#,##0.000"/>
    </ndxf>
  </rcc>
  <rcc rId="802" sId="4" odxf="1" dxf="1">
    <nc r="D114">
      <f>G114/E114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803" sId="4">
    <nc r="E114">
      <f>1000</f>
    </nc>
  </rcc>
  <rcc rId="804" sId="4" odxf="1" dxf="1" numFmtId="4">
    <nc r="C115">
      <f>F115/E115</f>
    </nc>
    <ndxf>
      <numFmt numFmtId="165" formatCode="#,##0.000"/>
    </ndxf>
  </rcc>
  <rcc rId="805" sId="4" odxf="1" dxf="1">
    <nc r="D115">
      <f>G115/E115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806" sId="4">
    <nc r="E115">
      <f>1000</f>
    </nc>
  </rcc>
  <rcc rId="807" sId="4" odxf="1" dxf="1" numFmtId="4">
    <nc r="C116">
      <f>F116/E116</f>
    </nc>
    <ndxf>
      <numFmt numFmtId="165" formatCode="#,##0.000"/>
    </ndxf>
  </rcc>
  <rcc rId="808" sId="4" odxf="1" dxf="1" numFmtId="4">
    <nc r="D116">
      <f>G116/E116</f>
    </nc>
    <ndxf>
      <numFmt numFmtId="165" formatCode="#,##0.000"/>
    </ndxf>
  </rcc>
  <rcc rId="809" sId="4">
    <nc r="E116">
      <f>1000</f>
    </nc>
  </rcc>
  <rcc rId="810" sId="4" odxf="1" dxf="1" numFmtId="4">
    <nc r="C117">
      <f>F117/E117</f>
    </nc>
    <ndxf>
      <numFmt numFmtId="165" formatCode="#,##0.000"/>
    </ndxf>
  </rcc>
  <rcc rId="811" sId="4" odxf="1" dxf="1" numFmtId="4">
    <nc r="D117">
      <f>G117/E117</f>
    </nc>
    <ndxf>
      <numFmt numFmtId="165" formatCode="#,##0.000"/>
    </ndxf>
  </rcc>
  <rcc rId="812" sId="4">
    <nc r="E117">
      <f>1000</f>
    </nc>
  </rcc>
  <rcc rId="813" sId="4" odxf="1" dxf="1" numFmtId="4">
    <nc r="C118">
      <f>F118/E118</f>
    </nc>
    <ndxf>
      <numFmt numFmtId="165" formatCode="#,##0.000"/>
    </ndxf>
  </rcc>
  <rcc rId="814" sId="4" odxf="1" dxf="1">
    <nc r="D118">
      <f>G118/E118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815" sId="4">
    <nc r="E118">
      <f>1000</f>
    </nc>
  </rcc>
  <rcc rId="816" sId="4" odxf="1" dxf="1" numFmtId="4">
    <nc r="C119">
      <f>F119/E119</f>
    </nc>
    <ndxf>
      <numFmt numFmtId="165" formatCode="#,##0.000"/>
    </ndxf>
  </rcc>
  <rcc rId="817" sId="4" odxf="1" dxf="1">
    <nc r="D119">
      <f>G119/E119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818" sId="4">
    <nc r="E119">
      <f>1000</f>
    </nc>
  </rcc>
  <rcc rId="819" sId="4" odxf="1" dxf="1" numFmtId="4">
    <nc r="C120">
      <f>F120/E120</f>
    </nc>
    <ndxf>
      <numFmt numFmtId="165" formatCode="#,##0.000"/>
    </ndxf>
  </rcc>
  <rcc rId="820" sId="4" odxf="1" dxf="1" numFmtId="4">
    <nc r="D120">
      <f>G120/E120</f>
    </nc>
    <ndxf>
      <numFmt numFmtId="165" formatCode="#,##0.000"/>
    </ndxf>
  </rcc>
  <rcc rId="821" sId="4">
    <nc r="E120">
      <f>1000</f>
    </nc>
  </rcc>
  <rcc rId="822" sId="4" odxf="1" dxf="1">
    <nc r="C121">
      <f>F121/E121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823" sId="4" odxf="1" dxf="1" numFmtId="4">
    <nc r="D121">
      <f>G121/E121</f>
    </nc>
    <ndxf>
      <numFmt numFmtId="165" formatCode="#,##0.000"/>
    </ndxf>
  </rcc>
  <rcc rId="824" sId="4">
    <nc r="E121">
      <f>1000</f>
    </nc>
  </rcc>
  <rcc rId="825" sId="4" odxf="1" dxf="1" numFmtId="4">
    <nc r="C122">
      <f>F122/E122</f>
    </nc>
    <ndxf>
      <numFmt numFmtId="165" formatCode="#,##0.000"/>
    </ndxf>
  </rcc>
  <rcc rId="826" sId="4" odxf="1" dxf="1" numFmtId="4">
    <nc r="D122">
      <f>G122/E122</f>
    </nc>
    <ndxf>
      <numFmt numFmtId="165" formatCode="#,##0.000"/>
    </ndxf>
  </rcc>
  <rcc rId="827" sId="4">
    <nc r="E122">
      <f>1000</f>
    </nc>
  </rcc>
  <rcc rId="828" sId="4" odxf="1" dxf="1" numFmtId="4">
    <nc r="C123">
      <f>F123/E123</f>
    </nc>
    <ndxf>
      <numFmt numFmtId="165" formatCode="#,##0.000"/>
    </ndxf>
  </rcc>
  <rcc rId="829" sId="4" odxf="1" dxf="1">
    <nc r="D123">
      <f>G123/E123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830" sId="4">
    <nc r="E123">
      <f>1000</f>
    </nc>
  </rcc>
  <rcc rId="831" sId="4" odxf="1" dxf="1" numFmtId="4">
    <nc r="C124">
      <f>F124/E124</f>
    </nc>
    <ndxf>
      <numFmt numFmtId="165" formatCode="#,##0.000"/>
    </ndxf>
  </rcc>
  <rcc rId="832" sId="4" odxf="1" dxf="1">
    <nc r="D124">
      <f>G124/E124</f>
    </nc>
    <ndxf>
      <font>
        <sz val="11"/>
        <color theme="1"/>
        <name val="Calibri"/>
        <scheme val="minor"/>
      </font>
      <numFmt numFmtId="165" formatCode="#,##0.000"/>
      <alignment horizontal="right" vertical="top" readingOrder="0"/>
    </ndxf>
  </rcc>
  <rcc rId="833" sId="4">
    <nc r="E124">
      <f>1000</f>
    </nc>
  </rcc>
  <rcc rId="834" sId="4" odxf="1" dxf="1">
    <nc r="C125">
      <f>F125/E125</f>
    </nc>
    <ndxf>
      <font>
        <sz val="11"/>
        <color theme="1"/>
        <name val="Calibri"/>
        <scheme val="minor"/>
      </font>
      <numFmt numFmtId="165" formatCode="#,##0.000"/>
    </ndxf>
  </rcc>
  <rcc rId="835" sId="4" odxf="1" dxf="1">
    <nc r="D125">
      <f>G125/E125</f>
    </nc>
    <ndxf>
      <font>
        <sz val="11"/>
        <color theme="1"/>
        <name val="Calibri"/>
        <scheme val="minor"/>
      </font>
      <numFmt numFmtId="165" formatCode="#,##0.000"/>
    </ndxf>
  </rcc>
  <rcc rId="836" sId="4">
    <nc r="E125">
      <f>1000</f>
    </nc>
  </rcc>
  <rcc rId="837" sId="4" odxf="1" dxf="1">
    <oc r="B8">
      <f>C8+D8</f>
    </oc>
    <nc r="B8">
      <f>C8+D8</f>
    </nc>
    <ndxf>
      <numFmt numFmtId="165" formatCode="#,##0.000"/>
    </ndxf>
  </rcc>
  <rcc rId="838" sId="4" odxf="1" dxf="1">
    <oc r="B9">
      <f>C9+D9</f>
    </oc>
    <nc r="B9">
      <f>C9+D9</f>
    </nc>
    <ndxf>
      <numFmt numFmtId="165" formatCode="#,##0.000"/>
    </ndxf>
  </rcc>
  <rcc rId="839" sId="4" odxf="1" dxf="1">
    <oc r="B10">
      <f>C10+D10</f>
    </oc>
    <nc r="B10">
      <f>C10+D10</f>
    </nc>
    <ndxf>
      <numFmt numFmtId="165" formatCode="#,##0.000"/>
    </ndxf>
  </rcc>
  <rcc rId="840" sId="4" odxf="1" dxf="1">
    <oc r="B11">
      <f>C11+D11</f>
    </oc>
    <nc r="B11">
      <f>C11+D11</f>
    </nc>
    <ndxf>
      <numFmt numFmtId="165" formatCode="#,##0.000"/>
    </ndxf>
  </rcc>
  <rcc rId="841" sId="4" odxf="1" dxf="1">
    <oc r="B12">
      <f>C12+D12</f>
    </oc>
    <nc r="B12">
      <f>C12+D12</f>
    </nc>
    <ndxf>
      <numFmt numFmtId="165" formatCode="#,##0.000"/>
    </ndxf>
  </rcc>
  <rcc rId="842" sId="4" odxf="1" dxf="1">
    <oc r="B13">
      <f>C13+D13</f>
    </oc>
    <nc r="B13">
      <f>C13+D13</f>
    </nc>
    <ndxf>
      <numFmt numFmtId="165" formatCode="#,##0.000"/>
    </ndxf>
  </rcc>
  <rcc rId="843" sId="4" odxf="1" dxf="1">
    <oc r="B14">
      <f>C14+D14</f>
    </oc>
    <nc r="B14">
      <f>C14+D14</f>
    </nc>
    <ndxf>
      <numFmt numFmtId="165" formatCode="#,##0.000"/>
    </ndxf>
  </rcc>
  <rcc rId="844" sId="4" odxf="1" dxf="1">
    <oc r="B15">
      <f>C15+D15</f>
    </oc>
    <nc r="B15">
      <f>C15+D15</f>
    </nc>
    <ndxf>
      <numFmt numFmtId="165" formatCode="#,##0.000"/>
    </ndxf>
  </rcc>
  <rcc rId="845" sId="4" odxf="1" dxf="1">
    <oc r="B16">
      <f>C16+D16</f>
    </oc>
    <nc r="B16">
      <f>C16+D16</f>
    </nc>
    <ndxf>
      <numFmt numFmtId="165" formatCode="#,##0.000"/>
    </ndxf>
  </rcc>
  <rcc rId="846" sId="4" odxf="1" dxf="1">
    <oc r="B17">
      <f>C17+D17</f>
    </oc>
    <nc r="B17">
      <f>C17+D17</f>
    </nc>
    <ndxf>
      <numFmt numFmtId="165" formatCode="#,##0.000"/>
    </ndxf>
  </rcc>
  <rcc rId="847" sId="4" odxf="1" dxf="1">
    <oc r="B18">
      <f>C18+D18</f>
    </oc>
    <nc r="B18">
      <f>C18+D18</f>
    </nc>
    <ndxf>
      <numFmt numFmtId="165" formatCode="#,##0.000"/>
    </ndxf>
  </rcc>
  <rcc rId="848" sId="4" odxf="1" dxf="1">
    <oc r="B19">
      <f>C19+D19</f>
    </oc>
    <nc r="B19">
      <f>C19+D19</f>
    </nc>
    <ndxf>
      <numFmt numFmtId="165" formatCode="#,##0.000"/>
    </ndxf>
  </rcc>
  <rcc rId="849" sId="4" odxf="1" dxf="1">
    <oc r="B20">
      <f>C20+D20</f>
    </oc>
    <nc r="B20">
      <f>C20+D20</f>
    </nc>
    <ndxf>
      <numFmt numFmtId="165" formatCode="#,##0.000"/>
    </ndxf>
  </rcc>
  <rcc rId="850" sId="4" odxf="1" dxf="1">
    <oc r="B21">
      <f>C21+D21</f>
    </oc>
    <nc r="B21">
      <f>C21+D21</f>
    </nc>
    <ndxf>
      <numFmt numFmtId="165" formatCode="#,##0.000"/>
    </ndxf>
  </rcc>
  <rcc rId="851" sId="4" odxf="1" dxf="1">
    <oc r="B22">
      <f>C22+D22</f>
    </oc>
    <nc r="B22">
      <f>C22+D22</f>
    </nc>
    <ndxf>
      <numFmt numFmtId="165" formatCode="#,##0.000"/>
    </ndxf>
  </rcc>
  <rcc rId="852" sId="4" odxf="1" dxf="1">
    <oc r="B23">
      <f>C23+D23</f>
    </oc>
    <nc r="B23">
      <f>C23+D23</f>
    </nc>
    <ndxf>
      <numFmt numFmtId="165" formatCode="#,##0.000"/>
    </ndxf>
  </rcc>
  <rcc rId="853" sId="4" odxf="1" dxf="1">
    <oc r="B24">
      <f>C24+D24</f>
    </oc>
    <nc r="B24">
      <f>C24+D24</f>
    </nc>
    <ndxf>
      <numFmt numFmtId="165" formatCode="#,##0.000"/>
    </ndxf>
  </rcc>
  <rcc rId="854" sId="4" odxf="1" dxf="1">
    <oc r="B25">
      <f>C25+D25</f>
    </oc>
    <nc r="B25">
      <f>C25+D25</f>
    </nc>
    <ndxf>
      <numFmt numFmtId="165" formatCode="#,##0.000"/>
    </ndxf>
  </rcc>
  <rcc rId="855" sId="4" odxf="1" dxf="1">
    <oc r="B26">
      <f>C26+D26</f>
    </oc>
    <nc r="B26">
      <f>C26+D26</f>
    </nc>
    <ndxf>
      <numFmt numFmtId="165" formatCode="#,##0.000"/>
    </ndxf>
  </rcc>
  <rcc rId="856" sId="4" odxf="1" dxf="1">
    <oc r="B27">
      <f>C27+D27</f>
    </oc>
    <nc r="B27">
      <f>C27+D27</f>
    </nc>
    <ndxf>
      <numFmt numFmtId="165" formatCode="#,##0.000"/>
    </ndxf>
  </rcc>
  <rcc rId="857" sId="4" odxf="1" dxf="1">
    <oc r="B28">
      <f>C28+D28</f>
    </oc>
    <nc r="B28">
      <f>C28+D28</f>
    </nc>
    <ndxf>
      <numFmt numFmtId="165" formatCode="#,##0.000"/>
    </ndxf>
  </rcc>
  <rcc rId="858" sId="4" odxf="1" dxf="1">
    <oc r="B29">
      <f>C29+D29</f>
    </oc>
    <nc r="B29">
      <f>C29+D29</f>
    </nc>
    <ndxf>
      <numFmt numFmtId="165" formatCode="#,##0.000"/>
    </ndxf>
  </rcc>
  <rcc rId="859" sId="4" odxf="1" dxf="1">
    <oc r="B30">
      <f>C30+D30</f>
    </oc>
    <nc r="B30">
      <f>C30+D30</f>
    </nc>
    <ndxf>
      <numFmt numFmtId="165" formatCode="#,##0.000"/>
    </ndxf>
  </rcc>
  <rcc rId="860" sId="4" odxf="1" dxf="1">
    <oc r="B31">
      <f>C31+D31</f>
    </oc>
    <nc r="B31">
      <f>C31+D31</f>
    </nc>
    <ndxf>
      <numFmt numFmtId="165" formatCode="#,##0.000"/>
    </ndxf>
  </rcc>
  <rcc rId="861" sId="4" odxf="1" dxf="1">
    <oc r="B32">
      <f>C32+D32</f>
    </oc>
    <nc r="B32">
      <f>C32+D32</f>
    </nc>
    <ndxf>
      <numFmt numFmtId="165" formatCode="#,##0.000"/>
    </ndxf>
  </rcc>
  <rcc rId="862" sId="4" odxf="1" dxf="1">
    <oc r="B33">
      <f>C33+D33</f>
    </oc>
    <nc r="B33">
      <f>C33+D33</f>
    </nc>
    <ndxf>
      <numFmt numFmtId="165" formatCode="#,##0.000"/>
    </ndxf>
  </rcc>
  <rcc rId="863" sId="4" odxf="1" dxf="1">
    <oc r="B34">
      <f>C34+D34</f>
    </oc>
    <nc r="B34">
      <f>C34+D34</f>
    </nc>
    <ndxf>
      <numFmt numFmtId="165" formatCode="#,##0.000"/>
    </ndxf>
  </rcc>
  <rcc rId="864" sId="4" odxf="1" dxf="1">
    <oc r="B35">
      <f>C35+D35</f>
    </oc>
    <nc r="B35">
      <f>C35+D35</f>
    </nc>
    <ndxf>
      <numFmt numFmtId="165" formatCode="#,##0.000"/>
    </ndxf>
  </rcc>
  <rcc rId="865" sId="4" odxf="1" dxf="1">
    <oc r="B36">
      <f>C36+D36</f>
    </oc>
    <nc r="B36">
      <f>C36+D36</f>
    </nc>
    <ndxf>
      <numFmt numFmtId="165" formatCode="#,##0.000"/>
    </ndxf>
  </rcc>
  <rcc rId="866" sId="4" odxf="1" dxf="1">
    <oc r="B37">
      <f>C37+D37</f>
    </oc>
    <nc r="B37">
      <f>C37+D37</f>
    </nc>
    <ndxf>
      <numFmt numFmtId="165" formatCode="#,##0.000"/>
    </ndxf>
  </rcc>
  <rcc rId="867" sId="4" odxf="1" dxf="1">
    <oc r="B38">
      <f>C38+D38</f>
    </oc>
    <nc r="B38">
      <f>C38+D38</f>
    </nc>
    <ndxf>
      <numFmt numFmtId="165" formatCode="#,##0.000"/>
    </ndxf>
  </rcc>
  <rcc rId="868" sId="4" odxf="1" dxf="1">
    <oc r="B39">
      <f>C39+D39</f>
    </oc>
    <nc r="B39">
      <f>C39+D39</f>
    </nc>
    <ndxf>
      <numFmt numFmtId="165" formatCode="#,##0.000"/>
    </ndxf>
  </rcc>
  <rcc rId="869" sId="4" odxf="1" dxf="1">
    <oc r="B40">
      <f>C40+D40</f>
    </oc>
    <nc r="B40">
      <f>C40+D40</f>
    </nc>
    <ndxf>
      <numFmt numFmtId="165" formatCode="#,##0.000"/>
    </ndxf>
  </rcc>
  <rcc rId="870" sId="4" odxf="1" dxf="1">
    <oc r="B41">
      <f>C41+D41</f>
    </oc>
    <nc r="B41">
      <f>C41+D41</f>
    </nc>
    <ndxf>
      <numFmt numFmtId="165" formatCode="#,##0.000"/>
    </ndxf>
  </rcc>
  <rcc rId="871" sId="4" odxf="1" dxf="1">
    <oc r="B42">
      <f>C42+D42</f>
    </oc>
    <nc r="B42">
      <f>C42+D42</f>
    </nc>
    <ndxf>
      <numFmt numFmtId="165" formatCode="#,##0.000"/>
    </ndxf>
  </rcc>
  <rcc rId="872" sId="4" odxf="1" dxf="1">
    <oc r="B43">
      <f>C43+D43</f>
    </oc>
    <nc r="B43">
      <f>C43+D43</f>
    </nc>
    <ndxf>
      <numFmt numFmtId="165" formatCode="#,##0.000"/>
    </ndxf>
  </rcc>
  <rcc rId="873" sId="4" odxf="1" dxf="1">
    <oc r="B44">
      <f>C44+D44</f>
    </oc>
    <nc r="B44">
      <f>C44+D44</f>
    </nc>
    <ndxf>
      <numFmt numFmtId="165" formatCode="#,##0.000"/>
    </ndxf>
  </rcc>
  <rcc rId="874" sId="4" odxf="1" dxf="1">
    <oc r="B45">
      <f>C45+D45</f>
    </oc>
    <nc r="B45">
      <f>C45+D45</f>
    </nc>
    <ndxf>
      <numFmt numFmtId="165" formatCode="#,##0.000"/>
    </ndxf>
  </rcc>
  <rcc rId="875" sId="4" odxf="1" dxf="1">
    <oc r="B46">
      <f>C46+D46</f>
    </oc>
    <nc r="B46">
      <f>C46+D46</f>
    </nc>
    <ndxf>
      <numFmt numFmtId="165" formatCode="#,##0.000"/>
    </ndxf>
  </rcc>
  <rcc rId="876" sId="4" odxf="1" dxf="1">
    <oc r="B47">
      <f>C47+D47</f>
    </oc>
    <nc r="B47">
      <f>C47+D47</f>
    </nc>
    <ndxf>
      <numFmt numFmtId="165" formatCode="#,##0.000"/>
    </ndxf>
  </rcc>
  <rcc rId="877" sId="4" odxf="1" dxf="1">
    <oc r="B48">
      <f>C48+D48</f>
    </oc>
    <nc r="B48">
      <f>C48+D48</f>
    </nc>
    <ndxf>
      <numFmt numFmtId="165" formatCode="#,##0.000"/>
    </ndxf>
  </rcc>
  <rcc rId="878" sId="4" odxf="1" dxf="1">
    <oc r="B49">
      <f>C49+D49</f>
    </oc>
    <nc r="B49">
      <f>C49+D49</f>
    </nc>
    <ndxf>
      <numFmt numFmtId="165" formatCode="#,##0.000"/>
    </ndxf>
  </rcc>
  <rcc rId="879" sId="4" odxf="1" dxf="1">
    <oc r="B50">
      <f>C50+D50</f>
    </oc>
    <nc r="B50">
      <f>C50+D50</f>
    </nc>
    <ndxf>
      <numFmt numFmtId="165" formatCode="#,##0.000"/>
    </ndxf>
  </rcc>
  <rcc rId="880" sId="4" odxf="1" dxf="1">
    <oc r="B51">
      <f>C51+D51</f>
    </oc>
    <nc r="B51">
      <f>C51+D51</f>
    </nc>
    <ndxf>
      <numFmt numFmtId="165" formatCode="#,##0.000"/>
    </ndxf>
  </rcc>
  <rcc rId="881" sId="4" odxf="1" dxf="1">
    <oc r="B52">
      <f>C52+D52</f>
    </oc>
    <nc r="B52">
      <f>C52+D52</f>
    </nc>
    <ndxf>
      <numFmt numFmtId="165" formatCode="#,##0.000"/>
    </ndxf>
  </rcc>
  <rcc rId="882" sId="4" odxf="1" dxf="1">
    <oc r="B53">
      <f>C53+D53</f>
    </oc>
    <nc r="B53">
      <f>C53+D53</f>
    </nc>
    <ndxf>
      <numFmt numFmtId="165" formatCode="#,##0.000"/>
    </ndxf>
  </rcc>
  <rcc rId="883" sId="4" odxf="1" dxf="1">
    <oc r="B54">
      <f>C54+D54</f>
    </oc>
    <nc r="B54">
      <f>C54+D54</f>
    </nc>
    <ndxf>
      <numFmt numFmtId="165" formatCode="#,##0.000"/>
    </ndxf>
  </rcc>
  <rcc rId="884" sId="4" odxf="1" dxf="1">
    <oc r="B55">
      <f>C55+D55</f>
    </oc>
    <nc r="B55">
      <f>C55+D55</f>
    </nc>
    <ndxf>
      <numFmt numFmtId="165" formatCode="#,##0.000"/>
    </ndxf>
  </rcc>
  <rcc rId="885" sId="4" odxf="1" dxf="1">
    <oc r="B56">
      <f>C56+D56</f>
    </oc>
    <nc r="B56">
      <f>C56+D56</f>
    </nc>
    <ndxf>
      <numFmt numFmtId="165" formatCode="#,##0.000"/>
    </ndxf>
  </rcc>
  <rcc rId="886" sId="4" odxf="1" dxf="1">
    <oc r="B57">
      <f>C57+D57</f>
    </oc>
    <nc r="B57">
      <f>C57+D57</f>
    </nc>
    <ndxf>
      <numFmt numFmtId="165" formatCode="#,##0.000"/>
    </ndxf>
  </rcc>
  <rcc rId="887" sId="4" odxf="1" dxf="1">
    <oc r="B58">
      <f>C58+D58</f>
    </oc>
    <nc r="B58">
      <f>C58+D58</f>
    </nc>
    <ndxf>
      <numFmt numFmtId="165" formatCode="#,##0.000"/>
    </ndxf>
  </rcc>
  <rcc rId="888" sId="4" odxf="1" dxf="1">
    <oc r="B59">
      <f>C59+D59</f>
    </oc>
    <nc r="B59">
      <f>C59+D59</f>
    </nc>
    <ndxf>
      <numFmt numFmtId="165" formatCode="#,##0.000"/>
    </ndxf>
  </rcc>
  <rcc rId="889" sId="4" odxf="1" dxf="1">
    <oc r="B60">
      <f>C60+D60</f>
    </oc>
    <nc r="B60">
      <f>C60+D60</f>
    </nc>
    <ndxf>
      <numFmt numFmtId="165" formatCode="#,##0.000"/>
    </ndxf>
  </rcc>
  <rcc rId="890" sId="4" odxf="1" dxf="1">
    <oc r="B61">
      <f>C61+D61</f>
    </oc>
    <nc r="B61">
      <f>C61+D61</f>
    </nc>
    <ndxf>
      <numFmt numFmtId="165" formatCode="#,##0.000"/>
    </ndxf>
  </rcc>
  <rcc rId="891" sId="4" odxf="1" dxf="1">
    <oc r="B62">
      <f>C62+D62</f>
    </oc>
    <nc r="B62">
      <f>C62+D62</f>
    </nc>
    <ndxf>
      <numFmt numFmtId="165" formatCode="#,##0.000"/>
    </ndxf>
  </rcc>
  <rcc rId="892" sId="4" odxf="1" dxf="1">
    <oc r="B63">
      <f>C63+D63</f>
    </oc>
    <nc r="B63">
      <f>C63+D63</f>
    </nc>
    <ndxf>
      <numFmt numFmtId="165" formatCode="#,##0.000"/>
    </ndxf>
  </rcc>
  <rcc rId="893" sId="4" odxf="1" dxf="1">
    <oc r="B64">
      <f>C64+D64</f>
    </oc>
    <nc r="B64">
      <f>C64+D64</f>
    </nc>
    <ndxf>
      <numFmt numFmtId="165" formatCode="#,##0.000"/>
    </ndxf>
  </rcc>
  <rcc rId="894" sId="4" odxf="1" dxf="1">
    <oc r="B65">
      <f>C65+D65</f>
    </oc>
    <nc r="B65">
      <f>C65+D65</f>
    </nc>
    <ndxf>
      <numFmt numFmtId="165" formatCode="#,##0.000"/>
    </ndxf>
  </rcc>
  <rcc rId="895" sId="4" odxf="1" dxf="1">
    <oc r="B66">
      <f>C66+D66</f>
    </oc>
    <nc r="B66">
      <f>C66+D66</f>
    </nc>
    <ndxf>
      <numFmt numFmtId="165" formatCode="#,##0.000"/>
    </ndxf>
  </rcc>
  <rcc rId="896" sId="4" odxf="1" dxf="1">
    <oc r="B67">
      <f>C67+D67</f>
    </oc>
    <nc r="B67">
      <f>C67+D67</f>
    </nc>
    <ndxf>
      <numFmt numFmtId="165" formatCode="#,##0.000"/>
    </ndxf>
  </rcc>
  <rcc rId="897" sId="4" odxf="1" dxf="1">
    <oc r="B68">
      <f>C68+D68</f>
    </oc>
    <nc r="B68">
      <f>C68+D68</f>
    </nc>
    <ndxf>
      <numFmt numFmtId="165" formatCode="#,##0.000"/>
    </ndxf>
  </rcc>
  <rcc rId="898" sId="4" odxf="1" dxf="1">
    <oc r="B69">
      <f>C69+D69</f>
    </oc>
    <nc r="B69">
      <f>C69+D69</f>
    </nc>
    <ndxf>
      <numFmt numFmtId="165" formatCode="#,##0.000"/>
    </ndxf>
  </rcc>
  <rcc rId="899" sId="4" odxf="1" dxf="1">
    <oc r="B70">
      <f>C70+D70</f>
    </oc>
    <nc r="B70">
      <f>C70+D70</f>
    </nc>
    <ndxf>
      <numFmt numFmtId="165" formatCode="#,##0.000"/>
    </ndxf>
  </rcc>
  <rcc rId="900" sId="4" odxf="1" dxf="1">
    <oc r="B71">
      <f>C71+D71</f>
    </oc>
    <nc r="B71">
      <f>C71+D71</f>
    </nc>
    <ndxf>
      <numFmt numFmtId="165" formatCode="#,##0.000"/>
    </ndxf>
  </rcc>
  <rcc rId="901" sId="4" odxf="1" dxf="1">
    <oc r="B72">
      <f>C72+D72</f>
    </oc>
    <nc r="B72">
      <f>C72+D72</f>
    </nc>
    <ndxf>
      <numFmt numFmtId="165" formatCode="#,##0.000"/>
    </ndxf>
  </rcc>
  <rcc rId="902" sId="4" odxf="1" dxf="1">
    <oc r="B73">
      <f>C73+D73</f>
    </oc>
    <nc r="B73">
      <f>C73+D73</f>
    </nc>
    <ndxf>
      <numFmt numFmtId="165" formatCode="#,##0.000"/>
    </ndxf>
  </rcc>
  <rcc rId="903" sId="4" odxf="1" dxf="1">
    <oc r="B74">
      <f>C74+D74</f>
    </oc>
    <nc r="B74">
      <f>C74+D74</f>
    </nc>
    <ndxf>
      <numFmt numFmtId="165" formatCode="#,##0.000"/>
    </ndxf>
  </rcc>
  <rcc rId="904" sId="4" odxf="1" dxf="1">
    <oc r="B75">
      <f>C75+D75</f>
    </oc>
    <nc r="B75">
      <f>C75+D75</f>
    </nc>
    <ndxf>
      <numFmt numFmtId="165" formatCode="#,##0.000"/>
    </ndxf>
  </rcc>
  <rcc rId="905" sId="4" odxf="1" dxf="1">
    <oc r="B76">
      <f>C76+D76</f>
    </oc>
    <nc r="B76">
      <f>C76+D76</f>
    </nc>
    <ndxf>
      <numFmt numFmtId="165" formatCode="#,##0.000"/>
    </ndxf>
  </rcc>
  <rcc rId="906" sId="4" odxf="1" dxf="1">
    <oc r="B77">
      <f>C77+D77</f>
    </oc>
    <nc r="B77">
      <f>C77+D77</f>
    </nc>
    <ndxf>
      <numFmt numFmtId="165" formatCode="#,##0.000"/>
    </ndxf>
  </rcc>
  <rcc rId="907" sId="4" odxf="1" dxf="1">
    <oc r="B78">
      <f>C78+D78</f>
    </oc>
    <nc r="B78">
      <f>C78+D78</f>
    </nc>
    <ndxf>
      <numFmt numFmtId="165" formatCode="#,##0.000"/>
    </ndxf>
  </rcc>
  <rcc rId="908" sId="4" odxf="1" dxf="1">
    <oc r="B79">
      <f>C79+D79</f>
    </oc>
    <nc r="B79">
      <f>C79+D79</f>
    </nc>
    <ndxf>
      <numFmt numFmtId="165" formatCode="#,##0.000"/>
    </ndxf>
  </rcc>
  <rcc rId="909" sId="4" odxf="1" dxf="1">
    <oc r="B80">
      <f>C80+D80</f>
    </oc>
    <nc r="B80">
      <f>C80+D80</f>
    </nc>
    <ndxf>
      <numFmt numFmtId="165" formatCode="#,##0.000"/>
    </ndxf>
  </rcc>
  <rcc rId="910" sId="4" odxf="1" dxf="1">
    <oc r="B81">
      <f>C81+D81</f>
    </oc>
    <nc r="B81">
      <f>C81+D81</f>
    </nc>
    <ndxf>
      <numFmt numFmtId="165" formatCode="#,##0.000"/>
    </ndxf>
  </rcc>
  <rcc rId="911" sId="4" odxf="1" dxf="1">
    <oc r="B82">
      <f>C82+D82</f>
    </oc>
    <nc r="B82">
      <f>C82+D82</f>
    </nc>
    <ndxf>
      <numFmt numFmtId="165" formatCode="#,##0.000"/>
    </ndxf>
  </rcc>
  <rcc rId="912" sId="4" odxf="1" dxf="1">
    <oc r="B83">
      <f>C83+D83</f>
    </oc>
    <nc r="B83">
      <f>C83+D83</f>
    </nc>
    <ndxf>
      <numFmt numFmtId="165" formatCode="#,##0.000"/>
    </ndxf>
  </rcc>
  <rcc rId="913" sId="4" odxf="1" dxf="1">
    <oc r="B84">
      <f>C84+D84</f>
    </oc>
    <nc r="B84">
      <f>C84+D84</f>
    </nc>
    <ndxf>
      <numFmt numFmtId="165" formatCode="#,##0.000"/>
    </ndxf>
  </rcc>
  <rcc rId="914" sId="4" odxf="1" dxf="1">
    <oc r="B85">
      <f>C85+D85</f>
    </oc>
    <nc r="B85">
      <f>C85+D85</f>
    </nc>
    <ndxf>
      <numFmt numFmtId="165" formatCode="#,##0.000"/>
    </ndxf>
  </rcc>
  <rcc rId="915" sId="4" odxf="1" dxf="1">
    <oc r="B86">
      <f>C86+D86</f>
    </oc>
    <nc r="B86">
      <f>C86+D86</f>
    </nc>
    <ndxf>
      <numFmt numFmtId="165" formatCode="#,##0.000"/>
    </ndxf>
  </rcc>
  <rcc rId="916" sId="4" odxf="1" dxf="1">
    <oc r="B87">
      <f>C87+D87</f>
    </oc>
    <nc r="B87">
      <f>C87+D87</f>
    </nc>
    <ndxf>
      <numFmt numFmtId="165" formatCode="#,##0.000"/>
    </ndxf>
  </rcc>
  <rcc rId="917" sId="4" odxf="1" dxf="1">
    <oc r="B88">
      <f>C88+D88</f>
    </oc>
    <nc r="B88">
      <f>C88+D88</f>
    </nc>
    <ndxf>
      <numFmt numFmtId="165" formatCode="#,##0.000"/>
    </ndxf>
  </rcc>
  <rcc rId="918" sId="4" odxf="1" dxf="1">
    <oc r="B89">
      <f>C89+D89</f>
    </oc>
    <nc r="B89">
      <f>C89+D89</f>
    </nc>
    <ndxf>
      <numFmt numFmtId="165" formatCode="#,##0.000"/>
    </ndxf>
  </rcc>
  <rcc rId="919" sId="4" odxf="1" dxf="1">
    <oc r="B90">
      <f>C90+D90</f>
    </oc>
    <nc r="B90">
      <f>C90+D90</f>
    </nc>
    <ndxf>
      <numFmt numFmtId="165" formatCode="#,##0.000"/>
    </ndxf>
  </rcc>
  <rcc rId="920" sId="4" odxf="1" dxf="1">
    <oc r="B91">
      <f>C91+D91</f>
    </oc>
    <nc r="B91">
      <f>C91+D91</f>
    </nc>
    <ndxf>
      <numFmt numFmtId="165" formatCode="#,##0.000"/>
    </ndxf>
  </rcc>
  <rcc rId="921" sId="4" odxf="1" dxf="1">
    <oc r="B92">
      <f>C92+D92</f>
    </oc>
    <nc r="B92">
      <f>C92+D92</f>
    </nc>
    <ndxf>
      <numFmt numFmtId="165" formatCode="#,##0.000"/>
    </ndxf>
  </rcc>
  <rcc rId="922" sId="4" odxf="1" dxf="1">
    <oc r="B93">
      <f>C93+D93</f>
    </oc>
    <nc r="B93">
      <f>C93+D93</f>
    </nc>
    <ndxf>
      <numFmt numFmtId="165" formatCode="#,##0.000"/>
    </ndxf>
  </rcc>
  <rcc rId="923" sId="4" odxf="1" dxf="1">
    <oc r="B94">
      <f>C94+D94</f>
    </oc>
    <nc r="B94">
      <f>C94+D94</f>
    </nc>
    <ndxf>
      <numFmt numFmtId="165" formatCode="#,##0.000"/>
    </ndxf>
  </rcc>
  <rcc rId="924" sId="4" odxf="1" dxf="1">
    <oc r="B95">
      <f>C95+D95</f>
    </oc>
    <nc r="B95">
      <f>C95+D95</f>
    </nc>
    <ndxf>
      <numFmt numFmtId="165" formatCode="#,##0.000"/>
    </ndxf>
  </rcc>
  <rcc rId="925" sId="4" odxf="1" dxf="1">
    <oc r="B96">
      <f>C96+D96</f>
    </oc>
    <nc r="B96">
      <f>C96+D96</f>
    </nc>
    <ndxf>
      <numFmt numFmtId="165" formatCode="#,##0.000"/>
    </ndxf>
  </rcc>
  <rcc rId="926" sId="4" odxf="1" dxf="1">
    <oc r="B97">
      <f>C97+D97</f>
    </oc>
    <nc r="B97">
      <f>C97+D97</f>
    </nc>
    <ndxf>
      <numFmt numFmtId="165" formatCode="#,##0.000"/>
    </ndxf>
  </rcc>
  <rcc rId="927" sId="4" odxf="1" dxf="1">
    <oc r="B98">
      <f>C98+D98</f>
    </oc>
    <nc r="B98">
      <f>C98+D98</f>
    </nc>
    <ndxf>
      <numFmt numFmtId="165" formatCode="#,##0.000"/>
    </ndxf>
  </rcc>
  <rcc rId="928" sId="4" odxf="1" dxf="1">
    <oc r="B99">
      <f>C99+D99</f>
    </oc>
    <nc r="B99">
      <f>C99+D99</f>
    </nc>
    <ndxf>
      <numFmt numFmtId="165" formatCode="#,##0.000"/>
    </ndxf>
  </rcc>
  <rcc rId="929" sId="4" odxf="1" dxf="1">
    <oc r="B100">
      <f>C100+D100</f>
    </oc>
    <nc r="B100">
      <f>C100+D100</f>
    </nc>
    <ndxf>
      <numFmt numFmtId="165" formatCode="#,##0.000"/>
    </ndxf>
  </rcc>
  <rcc rId="930" sId="4" odxf="1" dxf="1">
    <oc r="B101">
      <f>C101+D101</f>
    </oc>
    <nc r="B101">
      <f>C101+D101</f>
    </nc>
    <ndxf>
      <numFmt numFmtId="165" formatCode="#,##0.000"/>
    </ndxf>
  </rcc>
  <rcc rId="931" sId="4" odxf="1" dxf="1">
    <oc r="B102">
      <f>C102+D102</f>
    </oc>
    <nc r="B102">
      <f>C102+D102</f>
    </nc>
    <ndxf>
      <numFmt numFmtId="165" formatCode="#,##0.000"/>
    </ndxf>
  </rcc>
  <rcc rId="932" sId="4" odxf="1" dxf="1">
    <oc r="B103">
      <f>C103+D103</f>
    </oc>
    <nc r="B103">
      <f>C103+D103</f>
    </nc>
    <ndxf>
      <numFmt numFmtId="165" formatCode="#,##0.000"/>
    </ndxf>
  </rcc>
  <rcc rId="933" sId="4" odxf="1" dxf="1">
    <oc r="B104">
      <f>C104+D104</f>
    </oc>
    <nc r="B104">
      <f>C104+D104</f>
    </nc>
    <ndxf>
      <numFmt numFmtId="165" formatCode="#,##0.000"/>
    </ndxf>
  </rcc>
  <rcc rId="934" sId="4" odxf="1" dxf="1">
    <oc r="B105">
      <f>C105+D105</f>
    </oc>
    <nc r="B105">
      <f>C105+D105</f>
    </nc>
    <ndxf>
      <numFmt numFmtId="165" formatCode="#,##0.000"/>
    </ndxf>
  </rcc>
  <rcc rId="935" sId="4" odxf="1" dxf="1">
    <oc r="B106">
      <f>C106+D106</f>
    </oc>
    <nc r="B106">
      <f>C106+D106</f>
    </nc>
    <ndxf>
      <numFmt numFmtId="165" formatCode="#,##0.000"/>
    </ndxf>
  </rcc>
  <rcc rId="936" sId="4" odxf="1" dxf="1">
    <oc r="B107">
      <f>C107+D107</f>
    </oc>
    <nc r="B107">
      <f>C107+D107</f>
    </nc>
    <ndxf>
      <numFmt numFmtId="165" formatCode="#,##0.000"/>
    </ndxf>
  </rcc>
  <rcc rId="937" sId="4" odxf="1" dxf="1">
    <oc r="B108">
      <f>C108+D108</f>
    </oc>
    <nc r="B108">
      <f>C108+D108</f>
    </nc>
    <ndxf>
      <numFmt numFmtId="165" formatCode="#,##0.000"/>
    </ndxf>
  </rcc>
  <rcc rId="938" sId="4" odxf="1" dxf="1">
    <nc r="B109">
      <f>C109+D109</f>
    </nc>
    <ndxf>
      <numFmt numFmtId="165" formatCode="#,##0.000"/>
    </ndxf>
  </rcc>
  <rcc rId="939" sId="4" odxf="1" dxf="1">
    <nc r="B110">
      <f>C110+D110</f>
    </nc>
    <ndxf>
      <numFmt numFmtId="165" formatCode="#,##0.000"/>
    </ndxf>
  </rcc>
  <rcc rId="940" sId="4" odxf="1" dxf="1">
    <nc r="B111">
      <f>C111+D111</f>
    </nc>
    <ndxf>
      <numFmt numFmtId="165" formatCode="#,##0.000"/>
    </ndxf>
  </rcc>
  <rcc rId="941" sId="4" odxf="1" dxf="1">
    <nc r="B112">
      <f>C112+D112</f>
    </nc>
    <ndxf>
      <numFmt numFmtId="165" formatCode="#,##0.000"/>
    </ndxf>
  </rcc>
  <rcc rId="942" sId="4" odxf="1" dxf="1">
    <nc r="B113">
      <f>C113+D113</f>
    </nc>
    <ndxf>
      <numFmt numFmtId="165" formatCode="#,##0.000"/>
    </ndxf>
  </rcc>
  <rcc rId="943" sId="4" odxf="1" dxf="1">
    <nc r="B114">
      <f>C114+D114</f>
    </nc>
    <ndxf>
      <numFmt numFmtId="165" formatCode="#,##0.000"/>
    </ndxf>
  </rcc>
  <rcc rId="944" sId="4" odxf="1" dxf="1">
    <nc r="B115">
      <f>C115+D115</f>
    </nc>
    <ndxf>
      <numFmt numFmtId="165" formatCode="#,##0.000"/>
    </ndxf>
  </rcc>
  <rcc rId="945" sId="4" odxf="1" dxf="1">
    <nc r="B116">
      <f>C116+D116</f>
    </nc>
    <ndxf>
      <numFmt numFmtId="165" formatCode="#,##0.000"/>
    </ndxf>
  </rcc>
  <rcc rId="946" sId="4" odxf="1" dxf="1">
    <nc r="B117">
      <f>C117+D117</f>
    </nc>
    <ndxf>
      <numFmt numFmtId="165" formatCode="#,##0.000"/>
    </ndxf>
  </rcc>
  <rcc rId="947" sId="4" odxf="1" dxf="1">
    <nc r="B118">
      <f>C118+D118</f>
    </nc>
    <ndxf>
      <numFmt numFmtId="165" formatCode="#,##0.000"/>
    </ndxf>
  </rcc>
  <rcc rId="948" sId="4" odxf="1" dxf="1">
    <nc r="B119">
      <f>C119+D119</f>
    </nc>
    <ndxf>
      <numFmt numFmtId="165" formatCode="#,##0.000"/>
    </ndxf>
  </rcc>
  <rcc rId="949" sId="4" odxf="1" dxf="1">
    <nc r="B120">
      <f>C120+D120</f>
    </nc>
    <ndxf>
      <numFmt numFmtId="165" formatCode="#,##0.000"/>
    </ndxf>
  </rcc>
  <rcc rId="950" sId="4" odxf="1" dxf="1">
    <nc r="B121">
      <f>C121+D121</f>
    </nc>
    <ndxf>
      <numFmt numFmtId="165" formatCode="#,##0.000"/>
    </ndxf>
  </rcc>
  <rcc rId="951" sId="4" odxf="1" dxf="1">
    <nc r="B122">
      <f>C122+D122</f>
    </nc>
    <ndxf>
      <numFmt numFmtId="165" formatCode="#,##0.000"/>
    </ndxf>
  </rcc>
  <rcc rId="952" sId="4" odxf="1" dxf="1">
    <nc r="B123">
      <f>C123+D123</f>
    </nc>
    <ndxf>
      <numFmt numFmtId="165" formatCode="#,##0.000"/>
    </ndxf>
  </rcc>
  <rcc rId="953" sId="4" odxf="1" dxf="1">
    <nc r="B124">
      <f>C124+D124</f>
    </nc>
    <ndxf>
      <numFmt numFmtId="165" formatCode="#,##0.000"/>
    </ndxf>
  </rcc>
  <rcc rId="954" sId="4" odxf="1" dxf="1">
    <nc r="B125">
      <f>C125+D125</f>
    </nc>
    <ndxf>
      <numFmt numFmtId="165" formatCode="#,##0.000"/>
    </ndxf>
  </rcc>
  <rfmt sheetId="4" sqref="A125:D125" start="0" length="2147483647">
    <dxf>
      <font>
        <b/>
      </font>
    </dxf>
  </rfmt>
  <rcc rId="955" sId="4" numFmtId="4">
    <oc r="C7">
      <f>F7/E7</f>
    </oc>
    <nc r="C7">
      <v>956.8705799999982</v>
    </nc>
  </rcc>
  <rcc rId="956" sId="4" numFmtId="4">
    <oc r="D7">
      <f>G7/E7</f>
    </oc>
    <nc r="D7">
      <v>-2603.4597900000067</v>
    </nc>
  </rcc>
  <rcc rId="957" sId="4" numFmtId="4">
    <oc r="C8">
      <f>F8/E8</f>
    </oc>
    <nc r="C8">
      <v>740.82074999999998</v>
    </nc>
  </rcc>
  <rcc rId="958" sId="4" numFmtId="4">
    <oc r="D8">
      <f>G8/E8</f>
    </oc>
    <nc r="D8">
      <v>480.65906999999982</v>
    </nc>
  </rcc>
  <rcc rId="959" sId="4" numFmtId="4">
    <oc r="C9">
      <f>F9/E9</f>
    </oc>
    <nc r="C9">
      <v>72.657810000000524</v>
    </nc>
  </rcc>
  <rcc rId="960" sId="4" numFmtId="4">
    <oc r="D9">
      <f>G9/E9</f>
    </oc>
    <nc r="D9">
      <v>0</v>
    </nc>
  </rcc>
  <rcc rId="961" sId="4" numFmtId="4">
    <oc r="C10">
      <f>F10/E10</f>
    </oc>
    <nc r="C10">
      <v>3.6900000000023281E-3</v>
    </nc>
  </rcc>
  <rcc rId="962" sId="4" numFmtId="4">
    <oc r="D10">
      <f>G10/E10</f>
    </oc>
    <nc r="D10">
      <v>0</v>
    </nc>
  </rcc>
  <rcc rId="963" sId="4" numFmtId="4">
    <oc r="C11">
      <f>F11/E11</f>
    </oc>
    <nc r="C11">
      <v>73.602999999999994</v>
    </nc>
  </rcc>
  <rcc rId="964" sId="4" numFmtId="4">
    <oc r="D11">
      <f>G11/E11</f>
    </oc>
    <nc r="D11">
      <v>113.95013000000083</v>
    </nc>
  </rcc>
  <rcc rId="965" sId="4" numFmtId="4">
    <oc r="C12">
      <f>F12/E12</f>
    </oc>
    <nc r="C12">
      <v>0</v>
    </nc>
  </rcc>
  <rcc rId="966" sId="4" numFmtId="4">
    <oc r="D12">
      <f>G12/E12</f>
    </oc>
    <nc r="D12">
      <v>0</v>
    </nc>
  </rcc>
  <rcc rId="967" sId="4" numFmtId="4">
    <oc r="C13">
      <f>F13/E13</f>
    </oc>
    <nc r="C13">
      <v>0</v>
    </nc>
  </rcc>
  <rcc rId="968" sId="4" numFmtId="4">
    <oc r="D13">
      <f>G13/E13</f>
    </oc>
    <nc r="D13">
      <v>0</v>
    </nc>
  </rcc>
  <rcc rId="969" sId="4" numFmtId="4">
    <oc r="C14">
      <f>F14/E14</f>
    </oc>
    <nc r="C14">
      <v>68.044049999999814</v>
    </nc>
  </rcc>
  <rcc rId="970" sId="4" numFmtId="4">
    <oc r="D14">
      <f>G14/E14</f>
    </oc>
    <nc r="D14">
      <v>0</v>
    </nc>
  </rcc>
  <rcc rId="971" sId="4" numFmtId="4">
    <oc r="C15">
      <f>F15/E15</f>
    </oc>
    <nc r="C15">
      <v>1.7091000000000058</v>
    </nc>
  </rcc>
  <rcc rId="972" sId="4" numFmtId="4">
    <oc r="D15">
      <f>G15/E15</f>
    </oc>
    <nc r="D15">
      <v>0</v>
    </nc>
  </rcc>
  <rcc rId="973" sId="4" numFmtId="4">
    <oc r="C16">
      <f>F16/E16</f>
    </oc>
    <nc r="C16">
      <v>0</v>
    </nc>
  </rcc>
  <rcc rId="974" sId="4" numFmtId="4">
    <oc r="D16">
      <f>G16/E16</f>
    </oc>
    <nc r="D16">
      <v>-4073.998</v>
    </nc>
  </rcc>
  <rcc rId="975" sId="4" numFmtId="4">
    <oc r="C17">
      <f>F17/E17</f>
    </oc>
    <nc r="C17">
      <v>3.2180000000000292E-2</v>
    </nc>
  </rcc>
  <rcc rId="976" sId="4" numFmtId="4">
    <oc r="D17">
      <f>G17/E17</f>
    </oc>
    <nc r="D17">
      <v>875.92900999999972</v>
    </nc>
  </rcc>
  <rcc rId="977" sId="4" numFmtId="4">
    <oc r="C18">
      <f>F18/E18</f>
    </oc>
    <nc r="C18">
      <v>8249.8774800000192</v>
    </nc>
  </rcc>
  <rcc rId="978" sId="4" numFmtId="4">
    <oc r="D18">
      <f>G18/E18</f>
    </oc>
    <nc r="D18">
      <v>28486.29478</v>
    </nc>
  </rcc>
  <rcc rId="979" sId="4" numFmtId="4">
    <oc r="C19">
      <f>F19/E19</f>
    </oc>
    <nc r="C19">
      <v>74.305479999999974</v>
    </nc>
  </rcc>
  <rcc rId="980" sId="4" numFmtId="4">
    <oc r="D19">
      <f>G19/E19</f>
    </oc>
    <nc r="D19">
      <v>0.24</v>
    </nc>
  </rcc>
  <rcc rId="981" sId="4" numFmtId="4">
    <oc r="C20">
      <f>F20/E20</f>
    </oc>
    <nc r="C20">
      <v>8170.0179400002953</v>
    </nc>
  </rcc>
  <rcc rId="982" sId="4" numFmtId="4">
    <oc r="D20">
      <f>G20/E20</f>
    </oc>
    <nc r="D20">
      <v>13669.669399999999</v>
    </nc>
  </rcc>
  <rcc rId="983" sId="4" numFmtId="4">
    <oc r="C21">
      <f>F21/E21</f>
    </oc>
    <nc r="C21">
      <v>0</v>
    </nc>
  </rcc>
  <rcc rId="984" sId="4" numFmtId="4">
    <oc r="D21">
      <f>G21/E21</f>
    </oc>
    <nc r="D21">
      <v>0</v>
    </nc>
  </rcc>
  <rcc rId="985" sId="4" numFmtId="4">
    <oc r="C22">
      <f>F22/E22</f>
    </oc>
    <nc r="C22">
      <v>5.5540600000000557</v>
    </nc>
  </rcc>
  <rcc rId="986" sId="4" numFmtId="4">
    <oc r="D22">
      <f>G22/E22</f>
    </oc>
    <nc r="D22">
      <v>3.0000000000000001E-3</v>
    </nc>
  </rcc>
  <rcc rId="987" sId="4" numFmtId="4">
    <oc r="C23">
      <f>F23/E23</f>
    </oc>
    <nc r="C23">
      <v>0</v>
    </nc>
  </rcc>
  <rcc rId="988" sId="4" numFmtId="4">
    <oc r="D23">
      <f>G23/E23</f>
    </oc>
    <nc r="D23">
      <v>14816.382380000003</v>
    </nc>
  </rcc>
  <rcc rId="989" sId="4" numFmtId="4">
    <oc r="C24">
      <f>F24/E24</f>
    </oc>
    <nc r="C24">
      <v>0</v>
    </nc>
  </rcc>
  <rcc rId="990" sId="4" numFmtId="4">
    <oc r="D24">
      <f>G24/E24</f>
    </oc>
    <nc r="D24">
      <v>0</v>
    </nc>
  </rcc>
  <rcc rId="991" sId="4" numFmtId="4">
    <oc r="C25">
      <f>F25/E25</f>
    </oc>
    <nc r="C25">
      <v>18003.631360000014</v>
    </nc>
  </rcc>
  <rcc rId="992" sId="4" numFmtId="4">
    <oc r="D25">
      <f>G25/E25</f>
    </oc>
    <nc r="D25">
      <v>8164.1315700000005</v>
    </nc>
  </rcc>
  <rcc rId="993" sId="4" numFmtId="4">
    <oc r="C26">
      <f>F26/E26</f>
    </oc>
    <nc r="C26">
      <v>24.814020000000017</v>
    </nc>
  </rcc>
  <rcc rId="994" sId="4" numFmtId="4">
    <oc r="D26">
      <f>G26/E26</f>
    </oc>
    <nc r="D26">
      <v>0.624</v>
    </nc>
  </rcc>
  <rcc rId="995" sId="4" numFmtId="4">
    <oc r="C27">
      <f>F27/E27</f>
    </oc>
    <nc r="C27">
      <v>17978.817340000034</v>
    </nc>
  </rcc>
  <rcc rId="996" sId="4" numFmtId="4">
    <oc r="D27">
      <f>G27/E27</f>
    </oc>
    <nc r="D27">
      <v>37.850060000000525</v>
    </nc>
  </rcc>
  <rcc rId="997" sId="4" numFmtId="4">
    <oc r="C28">
      <f>F28/E28</f>
    </oc>
    <nc r="C28">
      <v>0</v>
    </nc>
  </rcc>
  <rcc rId="998" sId="4" numFmtId="4">
    <oc r="D28">
      <f>G28/E28</f>
    </oc>
    <nc r="D28">
      <v>8125.6575100000018</v>
    </nc>
  </rcc>
  <rcc rId="999" sId="4" numFmtId="4">
    <oc r="C29">
      <f>F29/E29</f>
    </oc>
    <nc r="C29">
      <v>0</v>
    </nc>
  </rcc>
  <rcc rId="1000" sId="4" numFmtId="4">
    <oc r="D29">
      <f>G29/E29</f>
    </oc>
    <nc r="D29">
      <v>0</v>
    </nc>
  </rcc>
  <rcc rId="1001" sId="4" numFmtId="4">
    <oc r="C30">
      <f>F30/E30</f>
    </oc>
    <nc r="C30">
      <v>19475.532110000135</v>
    </nc>
  </rcc>
  <rcc rId="1002" sId="4" numFmtId="4">
    <oc r="D30">
      <f>G30/E30</f>
    </oc>
    <nc r="D30">
      <v>480.17030999999957</v>
    </nc>
  </rcc>
  <rcc rId="1003" sId="4" numFmtId="4">
    <oc r="C31">
      <f>F31/E31</f>
    </oc>
    <nc r="C31">
      <v>39.876320000000298</v>
    </nc>
  </rcc>
  <rcc rId="1004" sId="4" numFmtId="4">
    <oc r="D31">
      <f>G31/E31</f>
    </oc>
    <nc r="D31">
      <v>4.0000000002328304E-4</v>
    </nc>
  </rcc>
  <rcc rId="1005" sId="4" numFmtId="4">
    <oc r="C32">
      <f>F32/E32</f>
    </oc>
    <nc r="C32">
      <v>19435.655790000201</v>
    </nc>
  </rcc>
  <rcc rId="1006" sId="4" numFmtId="4">
    <oc r="D32">
      <f>G32/E32</f>
    </oc>
    <nc r="D32">
      <v>230.16991000000016</v>
    </nc>
  </rcc>
  <rcc rId="1007" sId="4" numFmtId="4">
    <oc r="C33">
      <f>F33/E33</f>
    </oc>
    <nc r="C33">
      <v>0</v>
    </nc>
  </rcc>
  <rcc rId="1008" sId="4" numFmtId="4">
    <oc r="D33">
      <f>G33/E33</f>
    </oc>
    <nc r="D33">
      <v>250</v>
    </nc>
  </rcc>
  <rcc rId="1009" sId="4" numFmtId="4">
    <oc r="C34">
      <f>F34/E34</f>
    </oc>
    <nc r="C34">
      <v>675.46971000000838</v>
    </nc>
  </rcc>
  <rcc rId="1010" sId="4" numFmtId="4">
    <oc r="D34">
      <f>G34/E34</f>
    </oc>
    <nc r="D34">
      <v>6655.0227100000011</v>
    </nc>
  </rcc>
  <rcc rId="1011" sId="4" numFmtId="4">
    <oc r="C35">
      <f>F35/E35</f>
    </oc>
    <nc r="C35">
      <v>2.0739999999990686E-2</v>
    </nc>
  </rcc>
  <rcc rId="1012" sId="4" numFmtId="4">
    <oc r="D35">
      <f>G35/E35</f>
    </oc>
    <nc r="D35">
      <v>1.5</v>
    </nc>
  </rcc>
  <rcc rId="1013" sId="4" numFmtId="4">
    <oc r="C36">
      <f>F36/E36</f>
    </oc>
    <nc r="C36">
      <v>258.20327000000327</v>
    </nc>
  </rcc>
  <rcc rId="1014" sId="4" numFmtId="4">
    <oc r="D36">
      <f>G36/E36</f>
    </oc>
    <nc r="D36">
      <v>2656.0796799999998</v>
    </nc>
  </rcc>
  <rcc rId="1015" sId="4" numFmtId="4">
    <oc r="C37">
      <f>F37/E37</f>
    </oc>
    <nc r="C37">
      <v>417.24570000000296</v>
    </nc>
  </rcc>
  <rcc rId="1016" sId="4" numFmtId="4">
    <oc r="D37">
      <f>G37/E37</f>
    </oc>
    <nc r="D37">
      <v>122.5515</v>
    </nc>
  </rcc>
  <rcc rId="1017" sId="4" numFmtId="4">
    <oc r="C38">
      <f>F38/E38</f>
    </oc>
    <nc r="C38">
      <v>0</v>
    </nc>
  </rcc>
  <rcc rId="1018" sId="4" numFmtId="4">
    <oc r="D38">
      <f>G38/E38</f>
    </oc>
    <nc r="D38">
      <v>3874.8915300000012</v>
    </nc>
  </rcc>
  <rcc rId="1019" sId="4" numFmtId="4">
    <oc r="C39">
      <f>F39/E39</f>
    </oc>
    <nc r="C39">
      <v>255.19326000000535</v>
    </nc>
  </rcc>
  <rcc rId="1020" sId="4" numFmtId="4">
    <oc r="D39">
      <f>G39/E39</f>
    </oc>
    <nc r="D39">
      <v>2576.0287599999979</v>
    </nc>
  </rcc>
  <rcc rId="1021" sId="4" numFmtId="4">
    <oc r="C40">
      <f>F40/E40</f>
    </oc>
    <nc r="C40">
      <v>1.9469999999972062E-2</v>
    </nc>
  </rcc>
  <rcc rId="1022" sId="4" numFmtId="4">
    <oc r="D40">
      <f>G40/E40</f>
    </oc>
    <nc r="D40">
      <v>0.2</v>
    </nc>
  </rcc>
  <rcc rId="1023" sId="4" numFmtId="4">
    <oc r="C41">
      <f>F41/E41</f>
    </oc>
    <nc r="C41">
      <v>255.17379000000656</v>
    </nc>
  </rcc>
  <rcc rId="1024" sId="4" numFmtId="4">
    <oc r="D41">
      <f>G41/E41</f>
    </oc>
    <nc r="D41">
      <v>1450.3393600000004</v>
    </nc>
  </rcc>
  <rcc rId="1025" sId="4" numFmtId="4">
    <oc r="C42">
      <f>F42/E42</f>
    </oc>
    <nc r="C42">
      <v>0</v>
    </nc>
  </rcc>
  <rcc rId="1026" sId="4" numFmtId="4">
    <oc r="D42">
      <f>G42/E42</f>
    </oc>
    <nc r="D42">
      <v>1125.4893999999986</v>
    </nc>
  </rcc>
  <rcc rId="1027" sId="4" numFmtId="4">
    <oc r="C43">
      <f>F43/E43</f>
    </oc>
    <nc r="C43">
      <v>31887.883569999995</v>
    </nc>
  </rcc>
  <rcc rId="1028" sId="4" numFmtId="4">
    <oc r="D43">
      <f>G43/E43</f>
    </oc>
    <nc r="D43">
      <v>89141.861260000005</v>
    </nc>
  </rcc>
  <rcc rId="1029" sId="4" numFmtId="4">
    <oc r="C44">
      <f>F44/E44</f>
    </oc>
    <nc r="C44">
      <v>104.12159999999963</v>
    </nc>
  </rcc>
  <rcc rId="1030" sId="4" numFmtId="4">
    <oc r="D44">
      <f>G44/E44</f>
    </oc>
    <nc r="D44">
      <v>8.311079999999988</v>
    </nc>
  </rcc>
  <rcc rId="1031" sId="4" numFmtId="4">
    <oc r="C45">
      <f>F45/E45</f>
    </oc>
    <nc r="C45">
      <v>28460.393110000015</v>
    </nc>
  </rcc>
  <rcc rId="1032" sId="4" numFmtId="4">
    <oc r="D45">
      <f>G45/E45</f>
    </oc>
    <nc r="D45">
      <v>39382.812080000003</v>
    </nc>
  </rcc>
  <rcc rId="1033" sId="4" numFmtId="4">
    <oc r="C46">
      <f>F46/E46</f>
    </oc>
    <nc r="C46">
      <v>20.317100000000007</v>
    </nc>
  </rcc>
  <rcc rId="1034" sId="4" numFmtId="4">
    <oc r="D46">
      <f>G46/E46</f>
    </oc>
    <nc r="D46">
      <v>42461.481700000004</v>
    </nc>
  </rcc>
  <rcc rId="1035" sId="4" numFmtId="4">
    <oc r="C47">
      <f>F47/E47</f>
    </oc>
    <nc r="C47">
      <v>3302.551759999998</v>
    </nc>
  </rcc>
  <rcc rId="1036" sId="4" numFmtId="4">
    <oc r="D47">
      <f>G47/E47</f>
    </oc>
    <nc r="D47">
      <v>141.13211999999999</v>
    </nc>
  </rcc>
  <rcc rId="1037" sId="4" numFmtId="4">
    <oc r="C48">
      <f>F48/E48</f>
    </oc>
    <nc r="C48">
      <v>0.5</v>
    </nc>
  </rcc>
  <rcc rId="1038" sId="4" numFmtId="4">
    <oc r="D48">
      <f>G48/E48</f>
    </oc>
    <nc r="D48">
      <v>3329.1417999999971</v>
    </nc>
  </rcc>
  <rcc rId="1039" sId="4" numFmtId="4">
    <oc r="C49">
      <f>F49/E49</f>
    </oc>
    <nc r="C49">
      <v>0</v>
    </nc>
  </rcc>
  <rcc rId="1040" sId="4" numFmtId="4">
    <oc r="D49">
      <f>G49/E49</f>
    </oc>
    <nc r="D49">
      <v>672.27570000000014</v>
    </nc>
  </rcc>
  <rcc rId="1041" sId="4" numFmtId="4">
    <oc r="C50">
      <f>F50/E50</f>
    </oc>
    <nc r="C50">
      <v>0</v>
    </nc>
  </rcc>
  <rcc rId="1042" sId="4" numFmtId="4">
    <oc r="D50">
      <f>G50/E50</f>
    </oc>
    <nc r="D50">
      <v>3146.70678</v>
    </nc>
  </rcc>
  <rcc rId="1043" sId="4" numFmtId="4">
    <oc r="C51">
      <f>F51/E51</f>
    </oc>
    <nc r="C51">
      <v>28.243079999998212</v>
    </nc>
  </rcc>
  <rcc rId="1044" sId="4" numFmtId="4">
    <oc r="D51">
      <f>G51/E51</f>
    </oc>
    <nc r="D51">
      <v>11978.821079999998</v>
    </nc>
  </rcc>
  <rcc rId="1045" sId="4" numFmtId="4">
    <oc r="C52">
      <f>F52/E52</f>
    </oc>
    <nc r="C52">
      <v>1.8170999999996276</v>
    </nc>
  </rcc>
  <rcc rId="1046" sId="4" numFmtId="4">
    <oc r="D52">
      <f>G52/E52</f>
    </oc>
    <nc r="D52">
      <v>0</v>
    </nc>
  </rcc>
  <rcc rId="1047" sId="4" numFmtId="4">
    <oc r="C53">
      <f>F53/E53</f>
    </oc>
    <nc r="C53">
      <v>0</v>
    </nc>
  </rcc>
  <rcc rId="1048" sId="4" numFmtId="4">
    <oc r="D53">
      <f>G53/E53</f>
    </oc>
    <nc r="D53">
      <v>2323.7536600000003</v>
    </nc>
  </rcc>
  <rcc rId="1049" sId="4" numFmtId="4">
    <oc r="C54">
      <f>F54/E54</f>
    </oc>
    <nc r="C54">
      <v>26.425980000000447</v>
    </nc>
  </rcc>
  <rcc rId="1050" sId="4" numFmtId="4">
    <oc r="D54">
      <f>G54/E54</f>
    </oc>
    <nc r="D54">
      <v>9655.0674200000012</v>
    </nc>
  </rcc>
  <rcc rId="1051" sId="4" numFmtId="4">
    <oc r="C55">
      <f>F55/E55</f>
    </oc>
    <nc r="C55">
      <v>0</v>
    </nc>
  </rcc>
  <rcc rId="1052" sId="4" numFmtId="4">
    <oc r="D55">
      <f>G55/E55</f>
    </oc>
    <nc r="D55">
      <v>0</v>
    </nc>
  </rcc>
  <rcc rId="1053" sId="4" numFmtId="4">
    <oc r="C56">
      <f>F56/E56</f>
    </oc>
    <nc r="C56">
      <v>107.93420000000019</v>
    </nc>
  </rcc>
  <rcc rId="1054" sId="4" numFmtId="4">
    <oc r="D56">
      <f>G56/E56</f>
    </oc>
    <nc r="D56">
      <v>10614.377159999996</v>
    </nc>
  </rcc>
  <rcc rId="1055" sId="4" numFmtId="4">
    <oc r="C57">
      <f>F57/E57</f>
    </oc>
    <nc r="C57">
      <v>107.93420000000019</v>
    </nc>
  </rcc>
  <rcc rId="1056" sId="4" numFmtId="4">
    <oc r="D57">
      <f>G57/E57</f>
    </oc>
    <nc r="D57">
      <v>5.4255600000000559</v>
    </nc>
  </rcc>
  <rcc rId="1057" sId="4" numFmtId="4">
    <oc r="C58">
      <f>F58/E58</f>
    </oc>
    <nc r="C58">
      <v>0</v>
    </nc>
  </rcc>
  <rcc rId="1058" sId="4" numFmtId="4">
    <oc r="D58">
      <f>G58/E58</f>
    </oc>
    <nc r="D58">
      <v>6781.8303999999989</v>
    </nc>
  </rcc>
  <rcc rId="1059" sId="4" numFmtId="4">
    <oc r="C59">
      <f>F59/E59</f>
    </oc>
    <nc r="C59">
      <v>0</v>
    </nc>
  </rcc>
  <rcc rId="1060" sId="4" numFmtId="4">
    <oc r="D59">
      <f>G59/E59</f>
    </oc>
    <nc r="D59">
      <v>324.9144</v>
    </nc>
  </rcc>
  <rcc rId="1061" sId="4" numFmtId="4">
    <oc r="C60">
      <f>F60/E60</f>
    </oc>
    <nc r="C60">
      <v>0</v>
    </nc>
  </rcc>
  <rcc rId="1062" sId="4" numFmtId="4">
    <oc r="D60">
      <f>G60/E60</f>
    </oc>
    <nc r="D60">
      <v>5.3929999999993018E-2</v>
    </nc>
  </rcc>
  <rcc rId="1063" sId="4" numFmtId="4">
    <oc r="C61">
      <f>F61/E61</f>
    </oc>
    <nc r="C61">
      <v>0</v>
    </nc>
  </rcc>
  <rcc rId="1064" sId="4" numFmtId="4">
    <oc r="D61">
      <f>G61/E61</f>
    </oc>
    <nc r="D61">
      <v>938.43489000000056</v>
    </nc>
  </rcc>
  <rcc rId="1065" sId="4" numFmtId="4">
    <oc r="C62">
      <f>F62/E62</f>
    </oc>
    <nc r="C62">
      <v>0</v>
    </nc>
  </rcc>
  <rcc rId="1066" sId="4" numFmtId="4">
    <oc r="D62">
      <f>G62/E62</f>
    </oc>
    <nc r="D62">
      <v>2563.7179800000004</v>
    </nc>
  </rcc>
  <rcc rId="1067" sId="4" numFmtId="4">
    <oc r="C63">
      <f>F63/E63</f>
    </oc>
    <nc r="C63">
      <v>4.0809999999590216E-2</v>
    </nc>
  </rcc>
  <rcc rId="1068" sId="4" numFmtId="4">
    <oc r="D63">
      <f>G63/E63</f>
    </oc>
    <nc r="D63">
      <v>1.2941999999992548</v>
    </nc>
  </rcc>
  <rcc rId="1069" sId="4" numFmtId="4">
    <oc r="C64">
      <f>F64/E64</f>
    </oc>
    <nc r="C64">
      <v>8.0999999959021805E-4</v>
    </nc>
  </rcc>
  <rcc rId="1070" sId="4" numFmtId="4">
    <oc r="D64">
      <f>G64/E64</f>
    </oc>
    <nc r="D64">
      <v>2.0000000001164152E-4</v>
    </nc>
  </rcc>
  <rcc rId="1071" sId="4" numFmtId="4">
    <oc r="C65">
      <f>F65/E65</f>
    </oc>
    <nc r="C65">
      <v>0.04</v>
    </nc>
  </rcc>
  <rcc rId="1072" sId="4" numFmtId="4">
    <oc r="D65">
      <f>G65/E65</f>
    </oc>
    <nc r="D65">
      <v>1.294</v>
    </nc>
  </rcc>
  <rcc rId="1073" sId="4" numFmtId="4">
    <oc r="C66">
      <f>F66/E66</f>
    </oc>
    <nc r="C66">
      <v>51.041600000000095</v>
    </nc>
  </rcc>
  <rcc rId="1074" sId="4" numFmtId="4">
    <oc r="D66">
      <f>G66/E66</f>
    </oc>
    <nc r="D66">
      <v>0</v>
    </nc>
  </rcc>
  <rcc rId="1075" sId="4" numFmtId="4">
    <oc r="C67">
      <f>F67/E67</f>
    </oc>
    <nc r="C67">
      <v>51.041600000000095</v>
    </nc>
  </rcc>
  <rcc rId="1076" sId="4" numFmtId="4">
    <oc r="D67">
      <f>G67/E67</f>
    </oc>
    <nc r="D67">
      <v>0</v>
    </nc>
  </rcc>
  <rcc rId="1077" sId="4" numFmtId="4">
    <oc r="C68">
      <f>F68/E68</f>
    </oc>
    <nc r="C68">
      <v>77.29997000000067</v>
    </nc>
  </rcc>
  <rcc rId="1078" sId="4" numFmtId="4">
    <oc r="D68">
      <f>G68/E68</f>
    </oc>
    <nc r="D68">
      <v>499.95560000000012</v>
    </nc>
  </rcc>
  <rcc rId="1079" sId="4" numFmtId="4">
    <oc r="C69">
      <f>F69/E69</f>
    </oc>
    <nc r="C69">
      <v>13.997319999999833</v>
    </nc>
  </rcc>
  <rcc rId="1080" sId="4" numFmtId="4">
    <oc r="D69">
      <f>G69/E69</f>
    </oc>
    <nc r="D69">
      <v>0</v>
    </nc>
  </rcc>
  <rcc rId="1081" sId="4" numFmtId="4">
    <oc r="C70">
      <f>F70/E70</f>
    </oc>
    <nc r="C70">
      <v>0</v>
    </nc>
  </rcc>
  <rcc rId="1082" sId="4" numFmtId="4">
    <oc r="D70">
      <f>G70/E70</f>
    </oc>
    <nc r="D70">
      <v>345.12515000000002</v>
    </nc>
  </rcc>
  <rcc rId="1083" sId="4" numFmtId="4">
    <oc r="C71">
      <f>F71/E71</f>
    </oc>
    <nc r="C71">
      <v>63.302650000000369</v>
    </nc>
  </rcc>
  <rcc rId="1084" sId="4" numFmtId="4">
    <oc r="D71">
      <f>G71/E71</f>
    </oc>
    <nc r="D71">
      <v>154.83045000000018</v>
    </nc>
  </rcc>
  <rcc rId="1085" sId="4" numFmtId="4">
    <oc r="C72">
      <f>F72/E72</f>
    </oc>
    <nc r="C72">
      <v>14.494259999999777</v>
    </nc>
  </rcc>
  <rcc rId="1086" sId="4" numFmtId="4">
    <oc r="D72">
      <f>G72/E72</f>
    </oc>
    <nc r="D72">
      <v>0</v>
    </nc>
  </rcc>
  <rcc rId="1087" sId="4" numFmtId="4">
    <oc r="C73">
      <f>F73/E73</f>
    </oc>
    <nc r="C73">
      <v>4.4942599999997768</v>
    </nc>
  </rcc>
  <rcc rId="1088" sId="4" numFmtId="4">
    <oc r="D73">
      <f>G73/E73</f>
    </oc>
    <nc r="D73">
      <v>0</v>
    </nc>
  </rcc>
  <rcc rId="1089" sId="4" numFmtId="4">
    <oc r="C74">
      <f>F74/E74</f>
    </oc>
    <nc r="C74">
      <v>10</v>
    </nc>
  </rcc>
  <rcc rId="1090" sId="4" numFmtId="4">
    <oc r="D74">
      <f>G74/E74</f>
    </oc>
    <nc r="D74">
      <v>0</v>
    </nc>
  </rcc>
  <rcc rId="1091" sId="4" numFmtId="4">
    <oc r="C75">
      <f>F75/E75</f>
    </oc>
    <nc r="C75">
      <v>10.312929999999701</v>
    </nc>
  </rcc>
  <rcc rId="1092" sId="4" numFmtId="4">
    <oc r="D75">
      <f>G75/E75</f>
    </oc>
    <nc r="D75">
      <v>0</v>
    </nc>
  </rcc>
  <rcc rId="1093" sId="4" numFmtId="4">
    <oc r="C76">
      <f>F76/E76</f>
    </oc>
    <nc r="C76">
      <v>10.312929999999701</v>
    </nc>
  </rcc>
  <rcc rId="1094" sId="4" numFmtId="4">
    <oc r="D76">
      <f>G76/E76</f>
    </oc>
    <nc r="D76">
      <v>0</v>
    </nc>
  </rcc>
  <rcc rId="1095" sId="4" numFmtId="4">
    <oc r="C77">
      <f>F77/E77</f>
    </oc>
    <nc r="C77">
      <v>1336.07581</v>
    </nc>
  </rcc>
  <rcc rId="1096" sId="4" numFmtId="4">
    <oc r="D77">
      <f>G77/E77</f>
    </oc>
    <nc r="D77">
      <v>3.2000000000000001E-2</v>
    </nc>
  </rcc>
  <rcc rId="1097" sId="4" numFmtId="4">
    <oc r="C78">
      <f>F78/E78</f>
    </oc>
    <nc r="C78">
      <v>0.55680999999999992</v>
    </nc>
  </rcc>
  <rcc rId="1098" sId="4" numFmtId="4">
    <oc r="D78">
      <f>G78/E78</f>
    </oc>
    <nc r="D78">
      <v>0</v>
    </nc>
  </rcc>
  <rcc rId="1099" sId="4" numFmtId="4">
    <oc r="C79">
      <f>F79/E79</f>
    </oc>
    <nc r="C79">
      <v>1335.519</v>
    </nc>
  </rcc>
  <rcc rId="1100" sId="4" numFmtId="4">
    <oc r="D79">
      <f>G79/E79</f>
    </oc>
    <nc r="D79">
      <v>0</v>
    </nc>
  </rcc>
  <rcc rId="1101" sId="4" numFmtId="4">
    <oc r="C80">
      <f>F80/E80</f>
    </oc>
    <nc r="C80">
      <v>0</v>
    </nc>
  </rcc>
  <rcc rId="1102" sId="4" numFmtId="4">
    <oc r="D80">
      <f>G80/E80</f>
    </oc>
    <nc r="D80">
      <v>3.2000000000000001E-2</v>
    </nc>
  </rcc>
  <rcc rId="1103" sId="4" numFmtId="4">
    <oc r="C81">
      <f>F81/E81</f>
    </oc>
    <nc r="C81">
      <v>2742.9339399999976</v>
    </nc>
  </rcc>
  <rcc rId="1104" sId="4" numFmtId="4">
    <oc r="D81">
      <f>G81/E81</f>
    </oc>
    <nc r="D81">
      <v>0</v>
    </nc>
  </rcc>
  <rcc rId="1105" sId="4" numFmtId="4">
    <oc r="C82">
      <f>F82/E82</f>
    </oc>
    <nc r="C82">
      <v>2.5729399999994786</v>
    </nc>
  </rcc>
  <rcc rId="1106" sId="4" numFmtId="4">
    <oc r="D82">
      <f>G82/E82</f>
    </oc>
    <nc r="D82">
      <v>0</v>
    </nc>
  </rcc>
  <rcc rId="1107" sId="4" numFmtId="4">
    <oc r="C83">
      <f>F83/E83</f>
    </oc>
    <nc r="C83">
      <v>2740.3609999999999</v>
    </nc>
  </rcc>
  <rcc rId="1108" sId="4" numFmtId="4">
    <oc r="D83">
      <f>G83/E83</f>
    </oc>
    <nc r="D83">
      <v>0</v>
    </nc>
  </rcc>
  <rcc rId="1109" sId="4" numFmtId="4">
    <oc r="C84">
      <f>F84/E84</f>
    </oc>
    <nc r="C84">
      <v>0</v>
    </nc>
  </rcc>
  <rcc rId="1110" sId="4" numFmtId="4">
    <oc r="D84">
      <f>G84/E84</f>
    </oc>
    <nc r="D84">
      <v>0</v>
    </nc>
  </rcc>
  <rcc rId="1111" sId="4" numFmtId="4">
    <oc r="C85">
      <f>F85/E85</f>
    </oc>
    <nc r="C85">
      <v>94.717629999999886</v>
    </nc>
  </rcc>
  <rcc rId="1112" sId="4" numFmtId="4">
    <oc r="D85">
      <f>G85/E85</f>
    </oc>
    <nc r="D85">
      <v>0</v>
    </nc>
  </rcc>
  <rcc rId="1113" sId="4" numFmtId="4">
    <oc r="C86">
      <f>F86/E86</f>
    </oc>
    <nc r="C86">
      <v>14.395830000000075</v>
    </nc>
  </rcc>
  <rcc rId="1114" sId="4" numFmtId="4">
    <oc r="D86">
      <f>G86/E86</f>
    </oc>
    <nc r="D86">
      <v>0</v>
    </nc>
  </rcc>
  <rcc rId="1115" sId="4" numFmtId="4">
    <oc r="C87">
      <f>F87/E87</f>
    </oc>
    <nc r="C87">
      <v>80.321799999999982</v>
    </nc>
  </rcc>
  <rcc rId="1116" sId="4" numFmtId="4">
    <oc r="D87">
      <f>G87/E87</f>
    </oc>
    <nc r="D87">
      <v>0</v>
    </nc>
  </rcc>
  <rcc rId="1117" sId="4" numFmtId="4">
    <oc r="C88">
      <f>F88/E88</f>
    </oc>
    <nc r="C88">
      <v>1008.4298400000035</v>
    </nc>
  </rcc>
  <rcc rId="1118" sId="4" numFmtId="4">
    <oc r="D88">
      <f>G88/E88</f>
    </oc>
    <nc r="D88">
      <v>1979.7420100000015</v>
    </nc>
  </rcc>
  <rcc rId="1119" sId="4" numFmtId="4">
    <oc r="C89">
      <f>F89/E89</f>
    </oc>
    <nc r="C89">
      <v>47.381460000000892</v>
    </nc>
  </rcc>
  <rcc rId="1120" sId="4" numFmtId="4">
    <oc r="D89">
      <f>G89/E89</f>
    </oc>
    <nc r="D89">
      <v>2.9160000000003492E-2</v>
    </nc>
  </rcc>
  <rcc rId="1121" sId="4" numFmtId="4">
    <oc r="C90">
      <f>F90/E90</f>
    </oc>
    <nc r="C90">
      <v>67.995539999999977</v>
    </nc>
  </rcc>
  <rcc rId="1122" sId="4" numFmtId="4">
    <oc r="D90">
      <f>G90/E90</f>
    </oc>
    <nc r="D90">
      <v>0</v>
    </nc>
  </rcc>
  <rcc rId="1123" sId="4" numFmtId="4">
    <oc r="C91">
      <f>F91/E91</f>
    </oc>
    <nc r="C91">
      <v>0.14097999999999591</v>
    </nc>
  </rcc>
  <rcc rId="1124" sId="4" numFmtId="4">
    <oc r="D91">
      <f>G91/E91</f>
    </oc>
    <nc r="D91">
      <v>0</v>
    </nc>
  </rcc>
  <rcc rId="1125" sId="4" numFmtId="4">
    <oc r="C92">
      <f>F92/E92</f>
    </oc>
    <nc r="C92">
      <v>11.216339999999967</v>
    </nc>
  </rcc>
  <rcc rId="1126" sId="4" numFmtId="4">
    <oc r="D92">
      <f>G92/E92</f>
    </oc>
    <nc r="D92">
      <v>0</v>
    </nc>
  </rcc>
  <rcc rId="1127" sId="4" numFmtId="4">
    <oc r="C93">
      <f>F93/E93</f>
    </oc>
    <nc r="C93">
      <v>801.848379999999</v>
    </nc>
  </rcc>
  <rcc rId="1128" sId="4" numFmtId="4">
    <oc r="D93">
      <f>G93/E93</f>
    </oc>
    <nc r="D93">
      <v>380.89854999999886</v>
    </nc>
  </rcc>
  <rcc rId="1129" sId="4" numFmtId="4">
    <oc r="C94">
      <f>F94/E94</f>
    </oc>
    <nc r="C94">
      <v>0</v>
    </nc>
  </rcc>
  <rcc rId="1130" sId="4" numFmtId="4">
    <oc r="D94">
      <f>G94/E94</f>
    </oc>
    <nc r="D94">
      <v>1596.1177100000004</v>
    </nc>
  </rcc>
  <rcc rId="1131" sId="4" numFmtId="4">
    <oc r="C95">
      <f>F95/E95</f>
    </oc>
    <nc r="C95">
      <v>42.948600000000091</v>
    </nc>
  </rcc>
  <rcc rId="1132" sId="4" numFmtId="4">
    <oc r="D95">
      <f>G95/E95</f>
    </oc>
    <nc r="D95">
      <v>2.6965899999998508</v>
    </nc>
  </rcc>
  <rcc rId="1133" sId="4" numFmtId="4">
    <oc r="C96">
      <f>F96/E96</f>
    </oc>
    <nc r="C96">
      <v>5.78484</v>
    </nc>
  </rcc>
  <rcc rId="1134" sId="4" numFmtId="4">
    <oc r="D96">
      <f>G96/E96</f>
    </oc>
    <nc r="D96">
      <v>0</v>
    </nc>
  </rcc>
  <rcc rId="1135" sId="4" numFmtId="4">
    <oc r="C97">
      <f>F97/E97</f>
    </oc>
    <nc r="C97">
      <v>31.113699999999952</v>
    </nc>
  </rcc>
  <rcc rId="1136" sId="4" numFmtId="4">
    <oc r="D97">
      <f>G97/E97</f>
    </oc>
    <nc r="D97">
      <v>0</v>
    </nc>
  </rcc>
  <rcc rId="1137" sId="4" numFmtId="4">
    <oc r="C98">
      <f>F98/E98</f>
    </oc>
    <nc r="C98">
      <v>661.30132000000026</v>
    </nc>
  </rcc>
  <rcc rId="1138" sId="4" numFmtId="4">
    <oc r="D98">
      <f>G98/E98</f>
    </oc>
    <nc r="D98">
      <v>76.410769999999559</v>
    </nc>
  </rcc>
  <rcc rId="1139" sId="4" numFmtId="4">
    <oc r="C99">
      <f>F99/E99</f>
    </oc>
    <nc r="C99">
      <v>53.396370000000111</v>
    </nc>
  </rcc>
  <rcc rId="1140" sId="4" numFmtId="4">
    <oc r="D99">
      <f>G99/E99</f>
    </oc>
    <nc r="D99">
      <v>4.4374000000000011</v>
    </nc>
  </rcc>
  <rcc rId="1141" sId="4" numFmtId="4">
    <oc r="C100">
      <f>F100/E100</f>
    </oc>
    <nc r="C100">
      <v>51.5655</v>
    </nc>
  </rcc>
  <rcc rId="1142" sId="4" numFmtId="4">
    <oc r="D100">
      <f>G100/E100</f>
    </oc>
    <nc r="D100">
      <v>0</v>
    </nc>
  </rcc>
  <rcc rId="1143" sId="4" numFmtId="4">
    <oc r="C101">
      <f>F101/E101</f>
    </oc>
    <nc r="C101">
      <v>3.589999999999418E-2</v>
    </nc>
  </rcc>
  <rcc rId="1144" sId="4" numFmtId="4">
    <oc r="D101">
      <f>G101/E101</f>
    </oc>
    <nc r="D101">
      <v>0</v>
    </nc>
  </rcc>
  <rcc rId="1145" sId="4" numFmtId="4">
    <oc r="C102">
      <f>F102/E102</f>
    </oc>
    <nc r="C102">
      <v>114.35865000000037</v>
    </nc>
  </rcc>
  <rcc rId="1146" sId="4" numFmtId="4">
    <oc r="D102">
      <f>G102/E102</f>
    </oc>
    <nc r="D102">
      <v>45.438619999999183</v>
    </nc>
  </rcc>
  <rcc rId="1147" sId="4" numFmtId="4">
    <oc r="C103">
      <f>F103/E103</f>
    </oc>
    <nc r="C103">
      <v>0</v>
    </nc>
  </rcc>
  <rcc rId="1148" sId="4" numFmtId="4">
    <oc r="D103">
      <f>G103/E103</f>
    </oc>
    <nc r="D103">
      <v>24.291309999999999</v>
    </nc>
  </rcc>
  <rcc rId="1149" sId="4" numFmtId="4">
    <oc r="C104">
      <f>F104/E104</f>
    </oc>
    <nc r="C104">
      <v>439.88037000000008</v>
    </nc>
  </rcc>
  <rcc rId="1150" sId="4" numFmtId="4">
    <oc r="D104">
      <f>G104/E104</f>
    </oc>
    <nc r="D104">
      <v>2.2434399999994783</v>
    </nc>
  </rcc>
  <rcc rId="1151" sId="4" numFmtId="4">
    <oc r="C105">
      <f>F105/E105</f>
    </oc>
    <nc r="C105">
      <v>0</v>
    </nc>
  </rcc>
  <rcc rId="1152" sId="4" numFmtId="4">
    <oc r="D105">
      <f>G105/E105</f>
    </oc>
    <nc r="D105">
      <v>0</v>
    </nc>
  </rcc>
  <rcc rId="1153" sId="4" numFmtId="4">
    <oc r="C106">
      <f>F106/E106</f>
    </oc>
    <nc r="C106">
      <v>2.064530000000028</v>
    </nc>
  </rcc>
  <rcc rId="1154" sId="4" numFmtId="4">
    <oc r="D106">
      <f>G106/E106</f>
    </oc>
    <nc r="D106">
      <v>0</v>
    </nc>
  </rcc>
  <rcc rId="1155" sId="4" numFmtId="4">
    <oc r="C107">
      <f>F107/E107</f>
    </oc>
    <nc r="C107">
      <v>2187.1954399999977</v>
    </nc>
  </rcc>
  <rcc rId="1156" sId="4" numFmtId="4">
    <oc r="D107">
      <f>G107/E107</f>
    </oc>
    <nc r="D107">
      <v>45.162519999999553</v>
    </nc>
  </rcc>
  <rcc rId="1157" sId="4" numFmtId="4">
    <oc r="C108">
      <f>F108/E108</f>
    </oc>
    <nc r="C108">
      <v>74.236830000000069</v>
    </nc>
  </rcc>
  <rcc rId="1158" sId="4" numFmtId="4">
    <oc r="D108">
      <f>G108/E108</f>
    </oc>
    <nc r="D108">
      <v>12.017580000000002</v>
    </nc>
  </rcc>
  <rcc rId="1159" sId="4" numFmtId="4">
    <oc r="C109">
      <f>F109/E109</f>
    </oc>
    <nc r="C109">
      <v>76.779859999999985</v>
    </nc>
  </rcc>
  <rcc rId="1160" sId="4" numFmtId="4">
    <oc r="D109">
      <f>G109/E109</f>
    </oc>
    <nc r="D109">
      <v>0</v>
    </nc>
  </rcc>
  <rcc rId="1161" sId="4" numFmtId="4">
    <oc r="C110">
      <f>F110/E110</f>
    </oc>
    <nc r="C110">
      <v>0.1981999999999971</v>
    </nc>
  </rcc>
  <rcc rId="1162" sId="4" numFmtId="4">
    <oc r="D110">
      <f>G110/E110</f>
    </oc>
    <nc r="D110">
      <v>0</v>
    </nc>
  </rcc>
  <rcc rId="1163" sId="4" numFmtId="4">
    <oc r="C111">
      <f>F111/E111</f>
    </oc>
    <nc r="C111">
      <v>1998.1604299999997</v>
    </nc>
  </rcc>
  <rcc rId="1164" sId="4" numFmtId="4">
    <oc r="D111">
      <f>G111/E111</f>
    </oc>
    <nc r="D111">
      <v>25.121749999999999</v>
    </nc>
  </rcc>
  <rcc rId="1165" sId="4" numFmtId="4">
    <oc r="C112">
      <f>F112/E112</f>
    </oc>
    <nc r="C112">
      <v>0</v>
    </nc>
  </rcc>
  <rcc rId="1166" sId="4" numFmtId="4">
    <oc r="D112">
      <f>G112/E112</f>
    </oc>
    <nc r="D112">
      <v>7.9723600000000001</v>
    </nc>
  </rcc>
  <rcc rId="1167" sId="4" numFmtId="4">
    <oc r="C113">
      <f>F113/E113</f>
    </oc>
    <nc r="C113">
      <v>35.582879999999889</v>
    </nc>
  </rcc>
  <rcc rId="1168" sId="4" numFmtId="4">
    <oc r="D113">
      <f>G113/E113</f>
    </oc>
    <nc r="D113">
      <v>5.0830000000074503E-2</v>
    </nc>
  </rcc>
  <rcc rId="1169" sId="4" numFmtId="4">
    <oc r="C114">
      <f>F114/E114</f>
    </oc>
    <nc r="C114">
      <v>0</v>
    </nc>
  </rcc>
  <rcc rId="1170" sId="4" numFmtId="4">
    <oc r="D114">
      <f>G114/E114</f>
    </oc>
    <nc r="D114">
      <v>0</v>
    </nc>
  </rcc>
  <rcc rId="1171" sId="4" numFmtId="4">
    <oc r="C115">
      <f>F115/E115</f>
    </oc>
    <nc r="C115">
      <v>2.2372399999999906</v>
    </nc>
  </rcc>
  <rcc rId="1172" sId="4" numFmtId="4">
    <oc r="D115">
      <f>G115/E115</f>
    </oc>
    <nc r="D115">
      <v>0</v>
    </nc>
  </rcc>
  <rcc rId="1173" sId="4" numFmtId="4">
    <oc r="C116">
      <f>F116/E116</f>
    </oc>
    <nc r="C116">
      <v>4667.5637899999992</v>
    </nc>
  </rcc>
  <rcc rId="1174" sId="4" numFmtId="4">
    <oc r="D116">
      <f>G116/E116</f>
    </oc>
    <nc r="D116">
      <v>1167.5117400000022</v>
    </nc>
  </rcc>
  <rcc rId="1175" sId="4" numFmtId="4">
    <oc r="C117">
      <f>F117/E117</f>
    </oc>
    <nc r="C117">
      <v>40.672550000000747</v>
    </nc>
  </rcc>
  <rcc rId="1176" sId="4" numFmtId="4">
    <oc r="D117">
      <f>G117/E117</f>
    </oc>
    <nc r="D117">
      <v>0</v>
    </nc>
  </rcc>
  <rcc rId="1177" sId="4" numFmtId="4">
    <oc r="C118">
      <f>F118/E118</f>
    </oc>
    <nc r="C118">
      <v>44.436450000000015</v>
    </nc>
  </rcc>
  <rcc rId="1178" sId="4" numFmtId="4">
    <oc r="D118">
      <f>G118/E118</f>
    </oc>
    <nc r="D118">
      <v>0</v>
    </nc>
  </rcc>
  <rcc rId="1179" sId="4" numFmtId="4">
    <oc r="C119">
      <f>F119/E119</f>
    </oc>
    <nc r="C119">
      <v>0</v>
    </nc>
  </rcc>
  <rcc rId="1180" sId="4" numFmtId="4">
    <oc r="D119">
      <f>G119/E119</f>
    </oc>
    <nc r="D119">
      <v>0</v>
    </nc>
  </rcc>
  <rcc rId="1181" sId="4" numFmtId="4">
    <oc r="C120">
      <f>F120/E120</f>
    </oc>
    <nc r="C120">
      <v>4577.8841300000031</v>
    </nc>
  </rcc>
  <rcc rId="1182" sId="4" numFmtId="4">
    <oc r="D120">
      <f>G120/E120</f>
    </oc>
    <nc r="D120">
      <v>553.89030000000071</v>
    </nc>
  </rcc>
  <rcc rId="1183" sId="4" numFmtId="4">
    <oc r="C121">
      <f>F121/E121</f>
    </oc>
    <nc r="C121">
      <v>0</v>
    </nc>
  </rcc>
  <rcc rId="1184" sId="4" numFmtId="4">
    <oc r="D121">
      <f>G121/E121</f>
    </oc>
    <nc r="D121">
      <v>613.62084000000004</v>
    </nc>
  </rcc>
  <rcc rId="1185" sId="4" numFmtId="4">
    <oc r="C122">
      <f>F122/E122</f>
    </oc>
    <nc r="C122">
      <v>0.85339000000013043</v>
    </nc>
  </rcc>
  <rcc rId="1186" sId="4" numFmtId="4">
    <oc r="D122">
      <f>G122/E122</f>
    </oc>
    <nc r="D122">
      <v>5.9999999962747101E-4</v>
    </nc>
  </rcc>
  <rcc rId="1187" sId="4" numFmtId="4">
    <oc r="C123">
      <f>F123/E123</f>
    </oc>
    <nc r="C123">
      <v>0.1</v>
    </nc>
  </rcc>
  <rcc rId="1188" sId="4" numFmtId="4">
    <oc r="D123">
      <f>G123/E123</f>
    </oc>
    <nc r="D123">
      <v>0</v>
    </nc>
  </rcc>
  <rcc rId="1189" sId="4" numFmtId="4">
    <oc r="C124">
      <f>F124/E124</f>
    </oc>
    <nc r="C124">
      <v>3.6172700000000186</v>
    </nc>
  </rcc>
  <rcc rId="1190" sId="4" numFmtId="4">
    <oc r="D124">
      <f>G124/E124</f>
    </oc>
    <nc r="D124">
      <v>0</v>
    </nc>
  </rcc>
  <rcc rId="1191" sId="4" numFmtId="4">
    <oc r="C125">
      <f>F125/E125</f>
    </oc>
    <nc r="C125">
      <v>92492.042690000148</v>
    </nc>
  </rcc>
  <rcc rId="1192" sId="4" numFmtId="4">
    <oc r="D125">
      <f>G125/E125</f>
    </oc>
    <nc r="D125">
      <v>159263.35668</v>
    </nc>
  </rcc>
  <rrc rId="1193" sId="4" ref="E1:E1048576" action="deleteCol">
    <undo index="0" exp="area" ref3D="1" dr="$A$6:$XFD$6" dn="Заголовки_для_печати" sId="4"/>
    <undo index="0" exp="area" ref3D="1" dr="$A$6:$XFD$6" dn="Z_EED4C4C4_2768_4906_8D20_11DE2EB8B1AD_.wvu.PrintTitles" sId="4"/>
    <undo index="0" exp="area" ref3D="1" dr="$A$6:$XFD$6" dn="Z_C08C5C12_FFBC_4F4C_9138_5D34ADCEB223_.wvu.PrintTitles" sId="4"/>
    <undo index="0" exp="area" ref3D="1" dr="$A$6:$XFD$6" dn="Z_63624039_79B7_4B53_8C9B_62AEAD1FE854_.wvu.PrintTitles" sId="4"/>
    <undo index="0" exp="area" ref3D="1" dr="$A$6:$XFD$6" dn="Z_237E48EE_855D_4E22_A215_D7BA155C0632_.wvu.PrintTitles" sId="4"/>
    <undo index="0" exp="area" ref3D="1" dr="$A$6:$XFD$6" dn="Z_0807BC37_3C63_4F33_8764_08C0EDADAA6D_.wvu.PrintTitles" sId="4"/>
    <rfmt sheetId="4" xfDxf="1" sqref="E1:E1048576" start="0" length="0">
      <dxf>
        <font>
          <name val="Times New Roman"/>
          <scheme val="none"/>
        </font>
      </dxf>
    </rfmt>
    <rcc rId="0" sId="4">
      <nc r="E7">
        <f>1000</f>
      </nc>
    </rcc>
    <rcc rId="0" sId="4">
      <nc r="E8">
        <f>1000</f>
      </nc>
    </rcc>
    <rcc rId="0" sId="4">
      <nc r="E9">
        <f>1000</f>
      </nc>
    </rcc>
    <rcc rId="0" sId="4">
      <nc r="E10">
        <f>1000</f>
      </nc>
    </rcc>
    <rcc rId="0" sId="4">
      <nc r="E11">
        <f>1000</f>
      </nc>
    </rcc>
    <rcc rId="0" sId="4">
      <nc r="E12">
        <f>1000</f>
      </nc>
    </rcc>
    <rcc rId="0" sId="4">
      <nc r="E13">
        <f>1000</f>
      </nc>
    </rcc>
    <rcc rId="0" sId="4">
      <nc r="E14">
        <f>1000</f>
      </nc>
    </rcc>
    <rcc rId="0" sId="4">
      <nc r="E15">
        <f>1000</f>
      </nc>
    </rcc>
    <rcc rId="0" sId="4">
      <nc r="E16">
        <f>1000</f>
      </nc>
    </rcc>
    <rcc rId="0" sId="4">
      <nc r="E17">
        <f>1000</f>
      </nc>
    </rcc>
    <rcc rId="0" sId="4">
      <nc r="E18">
        <f>1000</f>
      </nc>
    </rcc>
    <rcc rId="0" sId="4">
      <nc r="E19">
        <f>1000</f>
      </nc>
    </rcc>
    <rcc rId="0" sId="4">
      <nc r="E20">
        <f>1000</f>
      </nc>
    </rcc>
    <rcc rId="0" sId="4">
      <nc r="E21">
        <f>1000</f>
      </nc>
    </rcc>
    <rcc rId="0" sId="4">
      <nc r="E22">
        <f>1000</f>
      </nc>
    </rcc>
    <rcc rId="0" sId="4">
      <nc r="E23">
        <f>1000</f>
      </nc>
    </rcc>
    <rcc rId="0" sId="4">
      <nc r="E24">
        <f>1000</f>
      </nc>
    </rcc>
    <rcc rId="0" sId="4">
      <nc r="E25">
        <f>1000</f>
      </nc>
    </rcc>
    <rcc rId="0" sId="4">
      <nc r="E26">
        <f>1000</f>
      </nc>
    </rcc>
    <rcc rId="0" sId="4">
      <nc r="E27">
        <f>1000</f>
      </nc>
    </rcc>
    <rcc rId="0" sId="4">
      <nc r="E28">
        <f>1000</f>
      </nc>
    </rcc>
    <rcc rId="0" sId="4">
      <nc r="E29">
        <f>1000</f>
      </nc>
    </rcc>
    <rcc rId="0" sId="4">
      <nc r="E30">
        <f>1000</f>
      </nc>
    </rcc>
    <rcc rId="0" sId="4">
      <nc r="E31">
        <f>1000</f>
      </nc>
    </rcc>
    <rcc rId="0" sId="4">
      <nc r="E32">
        <f>1000</f>
      </nc>
    </rcc>
    <rcc rId="0" sId="4">
      <nc r="E33">
        <f>1000</f>
      </nc>
    </rcc>
    <rcc rId="0" sId="4">
      <nc r="E34">
        <f>1000</f>
      </nc>
    </rcc>
    <rcc rId="0" sId="4">
      <nc r="E35">
        <f>1000</f>
      </nc>
    </rcc>
    <rcc rId="0" sId="4">
      <nc r="E36">
        <f>1000</f>
      </nc>
    </rcc>
    <rcc rId="0" sId="4">
      <nc r="E37">
        <f>1000</f>
      </nc>
    </rcc>
    <rcc rId="0" sId="4">
      <nc r="E38">
        <f>1000</f>
      </nc>
    </rcc>
    <rcc rId="0" sId="4">
      <nc r="E39">
        <f>1000</f>
      </nc>
    </rcc>
    <rcc rId="0" sId="4">
      <nc r="E40">
        <f>1000</f>
      </nc>
    </rcc>
    <rcc rId="0" sId="4">
      <nc r="E41">
        <f>1000</f>
      </nc>
    </rcc>
    <rcc rId="0" sId="4">
      <nc r="E42">
        <f>1000</f>
      </nc>
    </rcc>
    <rcc rId="0" sId="4">
      <nc r="E43">
        <f>1000</f>
      </nc>
    </rcc>
    <rcc rId="0" sId="4">
      <nc r="E44">
        <f>1000</f>
      </nc>
    </rcc>
    <rcc rId="0" sId="4">
      <nc r="E45">
        <f>1000</f>
      </nc>
    </rcc>
    <rcc rId="0" sId="4">
      <nc r="E46">
        <f>1000</f>
      </nc>
    </rcc>
    <rcc rId="0" sId="4">
      <nc r="E47">
        <f>1000</f>
      </nc>
    </rcc>
    <rcc rId="0" sId="4">
      <nc r="E48">
        <f>1000</f>
      </nc>
    </rcc>
    <rcc rId="0" sId="4">
      <nc r="E49">
        <f>1000</f>
      </nc>
    </rcc>
    <rcc rId="0" sId="4">
      <nc r="E50">
        <f>1000</f>
      </nc>
    </rcc>
    <rcc rId="0" sId="4">
      <nc r="E51">
        <f>1000</f>
      </nc>
    </rcc>
    <rcc rId="0" sId="4">
      <nc r="E52">
        <f>1000</f>
      </nc>
    </rcc>
    <rcc rId="0" sId="4">
      <nc r="E53">
        <f>1000</f>
      </nc>
    </rcc>
    <rcc rId="0" sId="4">
      <nc r="E54">
        <f>1000</f>
      </nc>
    </rcc>
    <rcc rId="0" sId="4">
      <nc r="E55">
        <f>1000</f>
      </nc>
    </rcc>
    <rcc rId="0" sId="4">
      <nc r="E56">
        <f>1000</f>
      </nc>
    </rcc>
    <rcc rId="0" sId="4">
      <nc r="E57">
        <f>1000</f>
      </nc>
    </rcc>
    <rcc rId="0" sId="4">
      <nc r="E58">
        <f>1000</f>
      </nc>
    </rcc>
    <rcc rId="0" sId="4">
      <nc r="E59">
        <f>1000</f>
      </nc>
    </rcc>
    <rcc rId="0" sId="4">
      <nc r="E60">
        <f>1000</f>
      </nc>
    </rcc>
    <rcc rId="0" sId="4">
      <nc r="E61">
        <f>1000</f>
      </nc>
    </rcc>
    <rcc rId="0" sId="4">
      <nc r="E62">
        <f>1000</f>
      </nc>
    </rcc>
    <rcc rId="0" sId="4">
      <nc r="E63">
        <f>1000</f>
      </nc>
    </rcc>
    <rcc rId="0" sId="4">
      <nc r="E64">
        <f>1000</f>
      </nc>
    </rcc>
    <rcc rId="0" sId="4">
      <nc r="E65">
        <f>1000</f>
      </nc>
    </rcc>
    <rcc rId="0" sId="4">
      <nc r="E66">
        <f>1000</f>
      </nc>
    </rcc>
    <rcc rId="0" sId="4">
      <nc r="E67">
        <f>1000</f>
      </nc>
    </rcc>
    <rcc rId="0" sId="4">
      <nc r="E68">
        <f>1000</f>
      </nc>
    </rcc>
    <rcc rId="0" sId="4">
      <nc r="E69">
        <f>1000</f>
      </nc>
    </rcc>
    <rcc rId="0" sId="4">
      <nc r="E70">
        <f>1000</f>
      </nc>
    </rcc>
    <rcc rId="0" sId="4">
      <nc r="E71">
        <f>1000</f>
      </nc>
    </rcc>
    <rcc rId="0" sId="4">
      <nc r="E72">
        <f>1000</f>
      </nc>
    </rcc>
    <rcc rId="0" sId="4">
      <nc r="E73">
        <f>1000</f>
      </nc>
    </rcc>
    <rcc rId="0" sId="4">
      <nc r="E74">
        <f>1000</f>
      </nc>
    </rcc>
    <rcc rId="0" sId="4">
      <nc r="E75">
        <f>1000</f>
      </nc>
    </rcc>
    <rcc rId="0" sId="4">
      <nc r="E76">
        <f>1000</f>
      </nc>
    </rcc>
    <rcc rId="0" sId="4">
      <nc r="E77">
        <f>1000</f>
      </nc>
    </rcc>
    <rcc rId="0" sId="4">
      <nc r="E78">
        <f>1000</f>
      </nc>
    </rcc>
    <rcc rId="0" sId="4">
      <nc r="E79">
        <f>1000</f>
      </nc>
    </rcc>
    <rcc rId="0" sId="4">
      <nc r="E80">
        <f>1000</f>
      </nc>
    </rcc>
    <rcc rId="0" sId="4">
      <nc r="E81">
        <f>1000</f>
      </nc>
    </rcc>
    <rcc rId="0" sId="4">
      <nc r="E82">
        <f>1000</f>
      </nc>
    </rcc>
    <rcc rId="0" sId="4">
      <nc r="E83">
        <f>1000</f>
      </nc>
    </rcc>
    <rcc rId="0" sId="4">
      <nc r="E84">
        <f>1000</f>
      </nc>
    </rcc>
    <rcc rId="0" sId="4">
      <nc r="E85">
        <f>1000</f>
      </nc>
    </rcc>
    <rcc rId="0" sId="4">
      <nc r="E86">
        <f>1000</f>
      </nc>
    </rcc>
    <rcc rId="0" sId="4">
      <nc r="E87">
        <f>1000</f>
      </nc>
    </rcc>
    <rcc rId="0" sId="4">
      <nc r="E88">
        <f>1000</f>
      </nc>
    </rcc>
    <rcc rId="0" sId="4">
      <nc r="E89">
        <f>1000</f>
      </nc>
    </rcc>
    <rcc rId="0" sId="4">
      <nc r="E90">
        <f>1000</f>
      </nc>
    </rcc>
    <rcc rId="0" sId="4">
      <nc r="E91">
        <f>1000</f>
      </nc>
    </rcc>
    <rcc rId="0" sId="4">
      <nc r="E92">
        <f>1000</f>
      </nc>
    </rcc>
    <rcc rId="0" sId="4">
      <nc r="E93">
        <f>1000</f>
      </nc>
    </rcc>
    <rcc rId="0" sId="4">
      <nc r="E94">
        <f>1000</f>
      </nc>
    </rcc>
    <rcc rId="0" sId="4">
      <nc r="E95">
        <f>1000</f>
      </nc>
    </rcc>
    <rcc rId="0" sId="4">
      <nc r="E96">
        <f>1000</f>
      </nc>
    </rcc>
    <rcc rId="0" sId="4">
      <nc r="E97">
        <f>1000</f>
      </nc>
    </rcc>
    <rcc rId="0" sId="4">
      <nc r="E98">
        <f>1000</f>
      </nc>
    </rcc>
    <rcc rId="0" sId="4">
      <nc r="E99">
        <f>1000</f>
      </nc>
    </rcc>
    <rcc rId="0" sId="4">
      <nc r="E100">
        <f>1000</f>
      </nc>
    </rcc>
    <rcc rId="0" sId="4">
      <nc r="E101">
        <f>1000</f>
      </nc>
    </rcc>
    <rcc rId="0" sId="4">
      <nc r="E102">
        <f>1000</f>
      </nc>
    </rcc>
    <rcc rId="0" sId="4">
      <nc r="E103">
        <f>1000</f>
      </nc>
    </rcc>
    <rcc rId="0" sId="4">
      <nc r="E104">
        <f>1000</f>
      </nc>
    </rcc>
    <rcc rId="0" sId="4">
      <nc r="E105">
        <f>1000</f>
      </nc>
    </rcc>
    <rcc rId="0" sId="4">
      <nc r="E106">
        <f>1000</f>
      </nc>
    </rcc>
    <rcc rId="0" sId="4">
      <nc r="E107">
        <f>1000</f>
      </nc>
    </rcc>
    <rcc rId="0" sId="4">
      <nc r="E108">
        <f>1000</f>
      </nc>
    </rcc>
    <rcc rId="0" sId="4">
      <nc r="E109">
        <f>1000</f>
      </nc>
    </rcc>
    <rcc rId="0" sId="4">
      <nc r="E110">
        <f>1000</f>
      </nc>
    </rcc>
    <rcc rId="0" sId="4">
      <nc r="E111">
        <f>1000</f>
      </nc>
    </rcc>
    <rcc rId="0" sId="4">
      <nc r="E112">
        <f>1000</f>
      </nc>
    </rcc>
    <rcc rId="0" sId="4">
      <nc r="E113">
        <f>1000</f>
      </nc>
    </rcc>
    <rcc rId="0" sId="4">
      <nc r="E114">
        <f>1000</f>
      </nc>
    </rcc>
    <rcc rId="0" sId="4">
      <nc r="E115">
        <f>1000</f>
      </nc>
    </rcc>
    <rcc rId="0" sId="4">
      <nc r="E116">
        <f>1000</f>
      </nc>
    </rcc>
    <rcc rId="0" sId="4">
      <nc r="E117">
        <f>1000</f>
      </nc>
    </rcc>
    <rcc rId="0" sId="4">
      <nc r="E118">
        <f>1000</f>
      </nc>
    </rcc>
    <rcc rId="0" sId="4">
      <nc r="E119">
        <f>1000</f>
      </nc>
    </rcc>
    <rcc rId="0" sId="4">
      <nc r="E120">
        <f>1000</f>
      </nc>
    </rcc>
    <rcc rId="0" sId="4">
      <nc r="E121">
        <f>1000</f>
      </nc>
    </rcc>
    <rcc rId="0" sId="4">
      <nc r="E122">
        <f>1000</f>
      </nc>
    </rcc>
    <rcc rId="0" sId="4">
      <nc r="E123">
        <f>1000</f>
      </nc>
    </rcc>
    <rcc rId="0" sId="4">
      <nc r="E124">
        <f>1000</f>
      </nc>
    </rcc>
    <rcc rId="0" sId="4">
      <nc r="E125">
        <f>1000</f>
      </nc>
    </rcc>
  </rrc>
  <rrc rId="1194" sId="4" ref="E1:E1048576" action="deleteCol">
    <undo index="0" exp="area" ref3D="1" dr="$A$6:$XFD$6" dn="Заголовки_для_печати" sId="4"/>
    <undo index="0" exp="area" ref3D="1" dr="$A$6:$XFD$6" dn="Z_EED4C4C4_2768_4906_8D20_11DE2EB8B1AD_.wvu.PrintTitles" sId="4"/>
    <undo index="0" exp="area" ref3D="1" dr="$A$6:$XFD$6" dn="Z_C08C5C12_FFBC_4F4C_9138_5D34ADCEB223_.wvu.PrintTitles" sId="4"/>
    <undo index="0" exp="area" ref3D="1" dr="$A$6:$XFD$6" dn="Z_63624039_79B7_4B53_8C9B_62AEAD1FE854_.wvu.PrintTitles" sId="4"/>
    <undo index="0" exp="area" ref3D="1" dr="$A$6:$XFD$6" dn="Z_237E48EE_855D_4E22_A215_D7BA155C0632_.wvu.PrintTitles" sId="4"/>
    <undo index="0" exp="area" ref3D="1" dr="$A$6:$XFD$6" dn="Z_0807BC37_3C63_4F33_8764_08C0EDADAA6D_.wvu.PrintTitles" sId="4"/>
    <rfmt sheetId="4" xfDxf="1" sqref="E1:E1048576" start="0" length="0">
      <dxf>
        <font>
          <name val="Times New Roman"/>
          <scheme val="none"/>
        </font>
      </dxf>
    </rfmt>
    <rcc rId="0" sId="4" dxf="1" numFmtId="4">
      <nc r="E7">
        <v>956870.57999999821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">
        <v>740820.75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">
        <v>72657.810000000522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">
        <v>3.6900000000023283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">
        <v>73603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3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4">
        <v>68044.049999999814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5">
        <v>1709.1000000000058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6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7">
        <v>32.180000000000291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8">
        <v>8249877.4800000191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9">
        <v>74305.479999999981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0">
        <v>8170017.9400002956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1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2">
        <v>5554.0600000000559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25">
        <v>18003631.360000014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6">
        <v>24814.020000000019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7">
        <v>17978817.340000033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30">
        <v>19475532.110000134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1">
        <v>39876.320000000298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2">
        <v>19435655.7900002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34">
        <v>675469.71000000834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5">
        <v>20.739999999990687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6">
        <v>258203.27000000328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7">
        <v>417245.70000000298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39">
        <v>255193.26000000536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0">
        <v>19.46999999997206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1">
        <v>255173.79000000656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43">
        <v>31887883.569999993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4">
        <v>104121.59999999963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5">
        <v>28460393.110000014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6">
        <v>20317.100000000006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7">
        <v>3302551.7599999979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8">
        <v>500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51">
        <v>28243.079999998212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2">
        <v>1817.0999999996275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54">
        <v>26425.980000000447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5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6">
        <v>107934.20000000019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7">
        <v>107934.20000000019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63">
        <v>40.809999999590218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4">
        <v>0.80999999959021807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5">
        <v>40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6">
        <v>51041.600000000093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7">
        <v>51041.600000000093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8">
        <v>77299.970000000671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9">
        <v>13997.319999999832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71">
        <v>63302.650000000373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2">
        <v>14494.259999999776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3">
        <v>4494.2599999997765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4">
        <v>10000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5">
        <v>10312.929999999702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6">
        <v>10312.929999999702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E77">
        <f>E78+E79</f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8">
        <v>556.80999999999995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9">
        <v>1335519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80" start="0" length="0">
      <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81">
        <v>2742933.9399999976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2">
        <v>2572.9399999994785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E83">
        <v>2740361</v>
      </nc>
      <ndxf>
        <font>
          <sz val="11"/>
          <color theme="1"/>
          <name val="Calibri"/>
          <scheme val="minor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4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5">
        <v>94717.629999999888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6">
        <v>14395.830000000075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7">
        <v>80321.799999999988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8">
        <v>1008429.8400000036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9">
        <v>47381.460000000894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0">
        <v>67995.539999999979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1">
        <v>140.97999999999593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2">
        <v>11216.339999999967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3">
        <v>801848.37999999896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95">
        <v>42948.600000000093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6">
        <v>5784.84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7">
        <v>31113.699999999953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8">
        <v>661301.3200000003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9">
        <v>53396.370000000112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0">
        <v>51565.5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1">
        <v>35.899999999994179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2">
        <v>114358.65000000037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04">
        <v>439880.37000000011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5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6">
        <v>2064.5300000000279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7">
        <v>2187195.4399999976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8">
        <v>74236.830000000075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9">
        <v>76779.859999999986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0">
        <v>198.19999999999709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1">
        <v>1998160.4299999997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13">
        <v>35582.879999999888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4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5">
        <v>2237.2399999999907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6">
        <v>4667563.7899999991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7">
        <v>40672.550000000745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8">
        <v>44436.450000000012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9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20">
        <v>4577884.1300000027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22">
        <v>853.39000000013039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23">
        <v>100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24">
        <v>3617.2700000000186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E125">
        <f>E7+E18+E25+E30+E34+E39+E43+E51+E56+E63+E66+E68+E72+E75+E77+E81+E85+E88+E98+E107+E116</f>
      </nc>
      <ndxf>
        <font>
          <sz val="10"/>
          <color auto="1"/>
          <name val="Arial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95" sId="4" ref="E1:E1048576" action="deleteCol">
    <undo index="0" exp="area" ref3D="1" dr="$A$6:$XFD$6" dn="Заголовки_для_печати" sId="4"/>
    <undo index="0" exp="area" ref3D="1" dr="$A$6:$XFD$6" dn="Z_EED4C4C4_2768_4906_8D20_11DE2EB8B1AD_.wvu.PrintTitles" sId="4"/>
    <undo index="0" exp="area" ref3D="1" dr="$A$6:$XFD$6" dn="Z_C08C5C12_FFBC_4F4C_9138_5D34ADCEB223_.wvu.PrintTitles" sId="4"/>
    <undo index="0" exp="area" ref3D="1" dr="$A$6:$XFD$6" dn="Z_63624039_79B7_4B53_8C9B_62AEAD1FE854_.wvu.PrintTitles" sId="4"/>
    <undo index="0" exp="area" ref3D="1" dr="$A$6:$XFD$6" dn="Z_237E48EE_855D_4E22_A215_D7BA155C0632_.wvu.PrintTitles" sId="4"/>
    <undo index="0" exp="area" ref3D="1" dr="$A$6:$XFD$6" dn="Z_0807BC37_3C63_4F33_8764_08C0EDADAA6D_.wvu.PrintTitles" sId="4"/>
    <rfmt sheetId="4" xfDxf="1" sqref="E1:E1048576" start="0" length="0">
      <dxf>
        <font>
          <name val="Times New Roman"/>
          <scheme val="none"/>
        </font>
      </dxf>
    </rfmt>
    <rcc rId="0" sId="4" dxf="1" numFmtId="4">
      <nc r="E7">
        <v>-2603459.7900000066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">
        <v>480659.06999999983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1">
        <v>113950.13000000082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2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4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6">
        <v>-4073998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7">
        <v>875929.00999999978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8">
        <v>28486294.780000001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9">
        <v>240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0">
        <v>13669669.399999999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21" start="0" length="0">
      <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22">
        <v>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3">
        <v>14816382.380000003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4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5">
        <v>8164131.5700000003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6">
        <v>624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7">
        <v>37850.060000000522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8">
        <v>8125657.5100000016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29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0">
        <v>480170.30999999959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1">
        <v>0.40000000002328306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2">
        <v>230169.91000000015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3">
        <v>250000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4">
        <v>6655022.7100000009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5">
        <v>1500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6">
        <v>2656079.6799999997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7">
        <v>122551.5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8">
        <v>3874891.5300000012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39">
        <v>2576028.7599999979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0">
        <v>200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1">
        <v>1450339.3600000003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2">
        <v>1125489.3999999985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3">
        <v>89141861.260000005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4">
        <v>8311.0799999999872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5">
        <v>39382812.080000006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6">
        <v>42461481.700000003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7">
        <v>141132.12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8">
        <v>3329141.799999997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49">
        <v>672275.70000000019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0">
        <v>3146706.78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1">
        <v>11978821.079999998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2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3">
        <v>2323753.66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4">
        <v>9655067.4200000018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56">
        <v>10614377.159999996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7">
        <v>5425.5600000000559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8">
        <v>6781830.3999999985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59">
        <v>324914.40000000002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0">
        <v>53.929999999993015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1">
        <v>938434.8900000006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2">
        <v>2563717.9800000004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3">
        <v>1294.1999999992549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4">
        <v>0.20000000001164153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5">
        <v>1294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6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7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68">
        <v>499955.60000000009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70">
        <v>345125.15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1">
        <v>154830.45000000019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2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73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E75">
        <v>0</v>
      </nc>
      <ndxf>
        <font>
          <sz val="11"/>
          <color theme="1"/>
          <name val="Calibri"/>
          <scheme val="minor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E76">
        <v>0</v>
      </nc>
      <ndxf>
        <font>
          <sz val="11"/>
          <color theme="1"/>
          <name val="Calibri"/>
          <scheme val="minor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E77">
        <v>32</v>
      </nc>
      <ndxf>
        <font>
          <sz val="11"/>
          <color theme="1"/>
          <name val="Calibri"/>
          <scheme val="minor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78" start="0" length="0">
      <dxf>
        <font>
          <sz val="11"/>
          <color theme="1"/>
          <name val="Calibri"/>
          <scheme val="minor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E79">
        <v>0</v>
      </nc>
      <ndxf>
        <font>
          <sz val="11"/>
          <color theme="1"/>
          <name val="Calibri"/>
          <scheme val="minor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0">
        <v>32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1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2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85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6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88">
        <v>1979742.0100000016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89">
        <v>29.160000000003492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93">
        <v>380898.54999999888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4">
        <v>1596117.7100000004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5">
        <v>2696.589999999851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98">
        <v>76410.769999999553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99">
        <v>4437.4000000000015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02">
        <v>45438.61999999918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3">
        <v>24291.309999999998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4">
        <v>2243.4399999994785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07">
        <v>45162.519999999553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08">
        <v>12017.580000000002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11">
        <v>25121.75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2">
        <v>7972.36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3">
        <v>50.830000000074506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16">
        <v>1167511.7400000021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17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 numFmtId="4">
      <nc r="E120">
        <v>553890.30000000075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21">
        <v>613620.84000000008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 numFmtId="4">
      <nc r="E122">
        <v>0.59999999962747097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E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E125">
        <f>E7+E18+E25+E30+E34+E39+E43+E51+E56+E63+E66+E68+E72+E75+E77+E81+E85+E88+E98+E107+E116</f>
      </nc>
      <ndxf>
        <font>
          <sz val="10"/>
          <color auto="1"/>
          <name val="Arial"/>
          <scheme val="none"/>
        </font>
        <numFmt numFmtId="4" formatCode="#,##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dn rId="0" localSheetId="1" customView="1" name="Z_C431141F_117F_49C7_B3E7_D4961D1E781E_.wvu.PrintTitles" hidden="1" oldHidden="1">
    <formula>'Поточні ремонти'!$3:$4</formula>
  </rdn>
  <rdn rId="0" localSheetId="1" customView="1" name="Z_C431141F_117F_49C7_B3E7_D4961D1E781E_.wvu.FilterData" hidden="1" oldHidden="1">
    <formula>'Поточні ремонти'!$A$3:$E$1876</formula>
  </rdn>
  <rdn rId="0" localSheetId="2" customView="1" name="Z_C431141F_117F_49C7_B3E7_D4961D1E781E_.wvu.PrintTitles" hidden="1" oldHidden="1">
    <formula>'Будівництво Капітальн ремонти'!$2:$3</formula>
  </rdn>
  <rdn rId="0" localSheetId="2" customView="1" name="Z_C431141F_117F_49C7_B3E7_D4961D1E781E_.wvu.FilterData" hidden="1" oldHidden="1">
    <formula>'Будівництво Капітальн ремонти'!$A$2:$G$1088</formula>
  </rdn>
  <rdn rId="0" localSheetId="3" customView="1" name="Z_C431141F_117F_49C7_B3E7_D4961D1E781E_.wvu.PrintTitles" hidden="1" oldHidden="1">
    <formula>'Придбання ОЗ'!$2:$3</formula>
  </rdn>
  <rdn rId="0" localSheetId="3" customView="1" name="Z_C431141F_117F_49C7_B3E7_D4961D1E781E_.wvu.FilterData" hidden="1" oldHidden="1">
    <formula>'Придбання ОЗ'!$A$2:$E$717</formula>
  </rdn>
  <rdn rId="0" localSheetId="4" customView="1" name="Z_C431141F_117F_49C7_B3E7_D4961D1E781E_.wvu.PrintTitles" hidden="1" oldHidden="1">
    <formula>'Невикористані залишки'!$6:$6</formula>
  </rdn>
  <rcv guid="{C431141F-117F-49C7-B3E7-D4961D1E781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6C4C0A1E-9F55-46A5-9256-CBEA636F78CA}" action="delete"/>
  <rdn rId="0" localSheetId="1" customView="1" name="Z_6C4C0A1E_9F55_46A5_9256_CBEA636F78CA_.wvu.PrintTitles" hidden="1" oldHidden="1">
    <formula>'Поточні ремонти'!$3:$4</formula>
    <oldFormula>'Поточні ремонти'!$3:$4</oldFormula>
  </rdn>
  <rdn rId="0" localSheetId="1" customView="1" name="Z_6C4C0A1E_9F55_46A5_9256_CBEA636F78CA_.wvu.FilterData" hidden="1" oldHidden="1">
    <formula>'Поточні ремонти'!$A$3:$E$1876</formula>
    <oldFormula>'Поточні ремонти'!$A$3:$E$1876</oldFormula>
  </rdn>
  <rdn rId="0" localSheetId="2" customView="1" name="Z_6C4C0A1E_9F55_46A5_9256_CBEA636F78CA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6C4C0A1E_9F55_46A5_9256_CBEA636F78CA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6C4C0A1E_9F55_46A5_9256_CBEA636F78CA_.wvu.PrintTitles" hidden="1" oldHidden="1">
    <formula>'Придбання ОЗ'!$2:$3</formula>
    <oldFormula>'Придбання ОЗ'!$2:$3</oldFormula>
  </rdn>
  <rdn rId="0" localSheetId="3" customView="1" name="Z_6C4C0A1E_9F55_46A5_9256_CBEA636F78CA_.wvu.FilterData" hidden="1" oldHidden="1">
    <formula>'Придбання ОЗ'!$A$2:$E$718</formula>
    <oldFormula>'Придбання ОЗ'!$A$2:$E$718</oldFormula>
  </rdn>
  <rdn rId="0" localSheetId="4" customView="1" name="Z_6C4C0A1E_9F55_46A5_9256_CBEA636F78CA_.wvu.PrintTitles" hidden="1" oldHidden="1">
    <formula>'Невикористані залишки'!$6:$6</formula>
    <oldFormula>'Невикористані залишки'!$6:$6</oldFormula>
  </rdn>
  <rcv guid="{6C4C0A1E-9F55-46A5-9256-CBEA636F78CA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rc rId="1332" sId="3" ref="A463:XFD463" action="insertRow"/>
  <rrc rId="1333" sId="3" ref="A463:XFD463" action="insertRow"/>
  <rcc rId="1334" sId="3" odxf="1" dxf="1">
    <nc r="A463" t="inlineStr">
      <is>
        <t xml:space="preserve">Управління охорони здоров'я Миколаївської міської ради / вул. В.Морська,56 </t>
      </is>
    </nc>
    <odxf>
      <font>
        <sz val="10"/>
        <color indexed="8"/>
        <name val="Times New Roman"/>
        <scheme val="none"/>
      </font>
      <alignment vertical="top" readingOrder="0"/>
    </odxf>
    <ndxf>
      <font>
        <sz val="12"/>
        <color indexed="8"/>
        <name val="Times New Roman"/>
        <scheme val="none"/>
      </font>
      <alignment vertical="center" readingOrder="0"/>
    </ndxf>
  </rcc>
  <rcc rId="1335" sId="3" odxf="1" dxf="1">
    <nc r="B463" t="inlineStr">
      <is>
        <t>Придбання комп'ютера</t>
      </is>
    </nc>
    <odxf>
      <font>
        <sz val="10"/>
        <color indexed="8"/>
        <name val="Times New Roman"/>
        <scheme val="none"/>
      </font>
      <alignment vertical="top" readingOrder="0"/>
    </odxf>
    <ndxf>
      <font>
        <sz val="12"/>
        <color indexed="8"/>
        <name val="Times New Roman"/>
        <scheme val="none"/>
      </font>
      <alignment vertical="center" readingOrder="0"/>
    </ndxf>
  </rcc>
  <rcc rId="1336" sId="3" odxf="1" dxf="1">
    <nc r="C463">
      <v>1</v>
    </nc>
    <odxf>
      <font>
        <sz val="10"/>
        <color indexed="8"/>
        <name val="Times New Roman"/>
        <scheme val="none"/>
      </font>
      <alignment vertical="top" readingOrder="0"/>
    </odxf>
    <ndxf>
      <font>
        <sz val="12"/>
        <color indexed="8"/>
        <name val="Times New Roman"/>
        <scheme val="none"/>
      </font>
      <alignment vertical="center" readingOrder="0"/>
    </ndxf>
  </rcc>
  <rcc rId="1337" sId="3" odxf="1" dxf="1" numFmtId="4">
    <nc r="D463">
      <v>20.376000000000001</v>
    </nc>
    <odxf>
      <font>
        <sz val="10"/>
        <color indexed="8"/>
        <name val="Times New Roman"/>
        <scheme val="none"/>
      </font>
      <alignment vertical="top" wrapText="0" readingOrder="0"/>
    </odxf>
    <ndxf>
      <font>
        <sz val="12"/>
        <color indexed="8"/>
        <name val="Times New Roman"/>
        <scheme val="none"/>
      </font>
      <alignment vertical="center" wrapText="1" readingOrder="0"/>
    </ndxf>
  </rcc>
  <rcc rId="1338" sId="3" odxf="1" dxf="1">
    <nc r="E463" t="inlineStr">
      <is>
        <t>ТОВ "Комтехсервіс"</t>
      </is>
    </nc>
    <odxf>
      <font>
        <sz val="10"/>
        <color indexed="8"/>
        <name val="Times New Roman"/>
        <scheme val="none"/>
      </font>
      <numFmt numFmtId="165" formatCode="0.000"/>
      <alignment vertical="top" wrapText="0" readingOrder="0"/>
    </odxf>
    <ndxf>
      <font>
        <sz val="12"/>
        <color indexed="8"/>
        <name val="Times New Roman"/>
        <scheme val="none"/>
      </font>
      <numFmt numFmtId="0" formatCode="General"/>
      <alignment vertical="center" wrapText="1" readingOrder="0"/>
    </ndxf>
  </rcc>
  <rcc rId="1339" sId="3" odxf="1" dxf="1">
    <nc r="A464" t="inlineStr">
      <is>
        <t xml:space="preserve">Управління охорони здоров'я Миколаївської міської ради / вул. В.Морська,56 </t>
      </is>
    </nc>
    <odxf>
      <font>
        <sz val="10"/>
        <color indexed="8"/>
        <name val="Times New Roman"/>
        <scheme val="none"/>
      </font>
      <alignment vertical="top" readingOrder="0"/>
    </odxf>
    <ndxf>
      <font>
        <sz val="12"/>
        <color indexed="8"/>
        <name val="Times New Roman"/>
        <scheme val="none"/>
      </font>
      <alignment vertical="center" readingOrder="0"/>
    </ndxf>
  </rcc>
  <rcc rId="1340" sId="3" odxf="1" dxf="1">
    <nc r="B464" t="inlineStr">
      <is>
        <t>Придбання ноутбука</t>
      </is>
    </nc>
    <odxf>
      <font>
        <sz val="10"/>
        <color indexed="8"/>
        <name val="Times New Roman"/>
        <scheme val="none"/>
      </font>
      <alignment vertical="top" readingOrder="0"/>
    </odxf>
    <ndxf>
      <font>
        <sz val="12"/>
        <color indexed="8"/>
        <name val="Times New Roman"/>
        <scheme val="none"/>
      </font>
      <alignment vertical="center" readingOrder="0"/>
    </ndxf>
  </rcc>
  <rcc rId="1341" sId="3" odxf="1" dxf="1">
    <nc r="C464">
      <v>1</v>
    </nc>
    <odxf>
      <font>
        <sz val="10"/>
        <color indexed="8"/>
        <name val="Times New Roman"/>
        <scheme val="none"/>
      </font>
      <alignment vertical="top" readingOrder="0"/>
    </odxf>
    <ndxf>
      <font>
        <sz val="12"/>
        <color indexed="8"/>
        <name val="Times New Roman"/>
        <scheme val="none"/>
      </font>
      <alignment vertical="center" readingOrder="0"/>
    </ndxf>
  </rcc>
  <rcc rId="1342" sId="3" odxf="1" dxf="1" numFmtId="4">
    <nc r="D464">
      <v>20</v>
    </nc>
    <odxf>
      <font>
        <sz val="10"/>
        <color indexed="8"/>
        <name val="Times New Roman"/>
        <scheme val="none"/>
      </font>
      <alignment vertical="top" wrapText="0" readingOrder="0"/>
    </odxf>
    <ndxf>
      <font>
        <sz val="12"/>
        <color indexed="8"/>
        <name val="Times New Roman"/>
        <scheme val="none"/>
      </font>
      <alignment vertical="center" wrapText="1" readingOrder="0"/>
    </ndxf>
  </rcc>
  <rcc rId="1343" sId="3" odxf="1" dxf="1">
    <nc r="E464" t="inlineStr">
      <is>
        <t>ТОВ "Комтехсервіс"</t>
      </is>
    </nc>
    <odxf>
      <font>
        <sz val="10"/>
        <color indexed="8"/>
        <name val="Times New Roman"/>
        <scheme val="none"/>
      </font>
      <numFmt numFmtId="165" formatCode="0.000"/>
      <alignment vertical="top" wrapText="0" readingOrder="0"/>
    </odxf>
    <ndxf>
      <font>
        <sz val="12"/>
        <color indexed="8"/>
        <name val="Times New Roman"/>
        <scheme val="none"/>
      </font>
      <numFmt numFmtId="0" formatCode="General"/>
      <alignment vertical="center" wrapText="1" readingOrder="0"/>
    </ndxf>
  </rcc>
  <rcc rId="1344" sId="3">
    <oc r="D465">
      <f>SUM(D363:D462)</f>
    </oc>
    <nc r="D465">
      <f>SUM(D363:D464)</f>
    </nc>
  </rcc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ремонти'!$A$3:$E$1876</formula>
    <oldFormula>'Поточні ремонти'!$A$3:$E$1876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ОЗ'!$A$2:$E$728</formula>
    <oldFormula>'Придбання ОЗ'!$A$2:$E$728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rc rId="1270" sId="3" ref="A716:XFD716" action="insertRow"/>
  <rrc rId="1271" sId="3" ref="A716:XFD716" action="insertRow"/>
  <rcc rId="1272" sId="3" odxf="1" dxf="1">
    <oc r="A715" t="inlineStr">
      <is>
        <t>-</t>
      </is>
    </oc>
    <nc r="A715" t="inlineStr">
      <is>
        <t>Адміністрація Центрального району Миколаївської міської ради</t>
      </is>
    </nc>
    <ndxf>
      <font>
        <b/>
        <sz val="10"/>
        <color indexed="8"/>
        <name val="Times New Roman"/>
        <scheme val="none"/>
      </font>
      <numFmt numFmtId="0" formatCode="General"/>
      <border outline="0">
        <bottom/>
      </border>
    </ndxf>
  </rcc>
  <rcc rId="1273" sId="3" odxf="1" dxf="1">
    <oc r="B715" t="inlineStr">
      <is>
        <t>-</t>
      </is>
    </oc>
    <nc r="B715" t="inlineStr">
      <is>
        <t>компьютерна система+програмне забеспечення</t>
      </is>
    </nc>
    <ndxf>
      <font>
        <sz val="10"/>
        <name val="Times New Roman"/>
        <scheme val="none"/>
      </font>
      <numFmt numFmtId="0" formatCode="General"/>
      <alignment horizontal="general" readingOrder="0"/>
    </ndxf>
  </rcc>
  <rcc rId="1274" sId="3" odxf="1" dxf="1">
    <oc r="C715" t="inlineStr">
      <is>
        <t>-</t>
      </is>
    </oc>
    <nc r="C715">
      <v>2</v>
    </nc>
    <ndxf>
      <font>
        <sz val="10"/>
        <name val="Times New Roman"/>
        <scheme val="none"/>
      </font>
      <numFmt numFmtId="0" formatCode="General"/>
      <alignment horizontal="general" vertical="bottom" wrapText="0" readingOrder="0"/>
    </ndxf>
  </rcc>
  <rcc rId="1275" sId="3" odxf="1" dxf="1" numFmtId="4">
    <oc r="D715" t="inlineStr">
      <is>
        <t>-</t>
      </is>
    </oc>
    <nc r="D715">
      <v>37000</v>
    </nc>
    <ndxf>
      <font>
        <sz val="10"/>
        <name val="Times New Roman"/>
        <scheme val="none"/>
      </font>
      <numFmt numFmtId="4" formatCode="#,##0.00"/>
      <alignment horizontal="general" vertical="bottom" wrapText="0" readingOrder="0"/>
    </ndxf>
  </rcc>
  <rcc rId="1276" sId="3" odxf="1" dxf="1">
    <oc r="E715" t="inlineStr">
      <is>
        <t>-</t>
      </is>
    </oc>
    <nc r="E715" t="inlineStr">
      <is>
        <t>ФОП Зубарєв О.М.</t>
      </is>
    </nc>
    <odxf>
      <font>
        <sz val="10"/>
        <name val="Times New Roman"/>
        <scheme val="none"/>
      </font>
      <numFmt numFmtId="30" formatCode="@"/>
      <alignment horizontal="center" vertical="top" wrapText="1" readingOrder="0"/>
    </odxf>
    <ndxf>
      <font>
        <sz val="10"/>
        <color indexed="8"/>
        <name val="Times New Roman"/>
        <scheme val="none"/>
      </font>
      <numFmt numFmtId="165" formatCode="0.000"/>
      <alignment horizontal="general" vertical="bottom" wrapText="0" readingOrder="0"/>
    </ndxf>
  </rcc>
  <rfmt sheetId="3" sqref="A716" start="0" length="0">
    <dxf>
      <font>
        <b/>
        <sz val="10"/>
        <color indexed="8"/>
        <name val="Times New Roman"/>
        <scheme val="none"/>
      </font>
      <numFmt numFmtId="0" formatCode="General"/>
      <border outline="0">
        <top/>
        <bottom/>
      </border>
    </dxf>
  </rfmt>
  <rcc rId="1277" sId="3" odxf="1" dxf="1">
    <nc r="B716" t="inlineStr">
      <is>
        <t>кондіціонери</t>
      </is>
    </nc>
    <odxf>
      <font>
        <sz val="10"/>
        <name val="Times New Roman"/>
        <scheme val="none"/>
      </font>
      <numFmt numFmtId="30" formatCode="@"/>
      <alignment horizontal="center" vertical="top" wrapText="1" readingOrder="0"/>
    </odxf>
    <ndxf>
      <font>
        <sz val="10"/>
        <name val="Times New Roman"/>
        <scheme val="none"/>
      </font>
      <numFmt numFmtId="0" formatCode="General"/>
      <alignment horizontal="general" vertical="bottom" wrapText="0" readingOrder="0"/>
    </ndxf>
  </rcc>
  <rcc rId="1278" sId="3" odxf="1" dxf="1">
    <nc r="C716">
      <v>3</v>
    </nc>
    <odxf>
      <font>
        <sz val="10"/>
        <name val="Times New Roman"/>
        <scheme val="none"/>
      </font>
      <numFmt numFmtId="30" formatCode="@"/>
      <alignment horizontal="center" vertical="top" wrapText="1" readingOrder="0"/>
    </odxf>
    <ndxf>
      <font>
        <sz val="10"/>
        <name val="Times New Roman"/>
        <scheme val="none"/>
      </font>
      <numFmt numFmtId="0" formatCode="General"/>
      <alignment horizontal="general" vertical="bottom" wrapText="0" readingOrder="0"/>
    </ndxf>
  </rcc>
  <rcc rId="1279" sId="3" odxf="1" dxf="1" numFmtId="4">
    <nc r="D716">
      <v>21750</v>
    </nc>
    <odxf>
      <font>
        <sz val="10"/>
        <name val="Times New Roman"/>
        <scheme val="none"/>
      </font>
      <numFmt numFmtId="30" formatCode="@"/>
      <alignment horizontal="center" vertical="center" wrapText="1" readingOrder="0"/>
    </odxf>
    <ndxf>
      <font>
        <sz val="10"/>
        <name val="Times New Roman"/>
        <scheme val="none"/>
      </font>
      <numFmt numFmtId="4" formatCode="#,##0.00"/>
      <alignment horizontal="general" vertical="bottom" wrapText="0" readingOrder="0"/>
    </ndxf>
  </rcc>
  <rcc rId="1280" sId="3" odxf="1" dxf="1">
    <nc r="E716" t="inlineStr">
      <is>
        <t>ТОВ "Електра і Ко"</t>
      </is>
    </nc>
    <odxf>
      <font>
        <sz val="10"/>
        <name val="Times New Roman"/>
        <scheme val="none"/>
      </font>
      <numFmt numFmtId="30" formatCode="@"/>
      <alignment horizontal="center" vertical="top" wrapText="1" readingOrder="0"/>
    </odxf>
    <ndxf>
      <font>
        <sz val="10"/>
        <color indexed="8"/>
        <name val="Times New Roman"/>
        <scheme val="none"/>
      </font>
      <numFmt numFmtId="165" formatCode="0.000"/>
      <alignment horizontal="general" vertical="bottom" wrapText="0" readingOrder="0"/>
    </ndxf>
  </rcc>
  <rfmt sheetId="3" sqref="A717" start="0" length="0">
    <dxf>
      <font>
        <b/>
        <sz val="10"/>
        <color indexed="8"/>
        <name val="Times New Roman"/>
        <scheme val="none"/>
      </font>
      <numFmt numFmtId="0" formatCode="General"/>
      <border outline="0">
        <top/>
      </border>
    </dxf>
  </rfmt>
  <rcc rId="1281" sId="3" odxf="1" dxf="1">
    <nc r="B717" t="inlineStr">
      <is>
        <t>встановлення кондиціонері</t>
      </is>
    </nc>
    <odxf>
      <font>
        <sz val="10"/>
        <name val="Times New Roman"/>
        <scheme val="none"/>
      </font>
      <numFmt numFmtId="30" formatCode="@"/>
      <alignment horizontal="center" vertical="top" wrapText="1" readingOrder="0"/>
    </odxf>
    <ndxf>
      <font>
        <sz val="10"/>
        <name val="Times New Roman"/>
        <scheme val="none"/>
      </font>
      <numFmt numFmtId="0" formatCode="General"/>
      <alignment horizontal="general" vertical="bottom" wrapText="0" readingOrder="0"/>
    </ndxf>
  </rcc>
  <rcc rId="1282" sId="3" odxf="1" dxf="1">
    <nc r="C717">
      <v>2</v>
    </nc>
    <odxf>
      <font>
        <sz val="10"/>
        <name val="Times New Roman"/>
        <scheme val="none"/>
      </font>
      <numFmt numFmtId="30" formatCode="@"/>
      <alignment horizontal="center" vertical="top" wrapText="1" readingOrder="0"/>
    </odxf>
    <ndxf>
      <font>
        <sz val="10"/>
        <name val="Times New Roman"/>
        <scheme val="none"/>
      </font>
      <numFmt numFmtId="0" formatCode="General"/>
      <alignment horizontal="general" vertical="bottom" wrapText="0" readingOrder="0"/>
    </ndxf>
  </rcc>
  <rcc rId="1283" sId="3" odxf="1" dxf="1" numFmtId="4">
    <nc r="D717">
      <v>2750</v>
    </nc>
    <odxf>
      <font>
        <sz val="10"/>
        <name val="Times New Roman"/>
        <scheme val="none"/>
      </font>
      <numFmt numFmtId="30" formatCode="@"/>
      <alignment horizontal="center" vertical="center" wrapText="1" readingOrder="0"/>
    </odxf>
    <ndxf>
      <font>
        <sz val="10"/>
        <name val="Times New Roman"/>
        <scheme val="none"/>
      </font>
      <numFmt numFmtId="4" formatCode="#,##0.00"/>
      <alignment horizontal="general" vertical="bottom" wrapText="0" readingOrder="0"/>
    </ndxf>
  </rcc>
  <rcc rId="1284" sId="3" odxf="1" dxf="1">
    <nc r="E717" t="inlineStr">
      <is>
        <t>ТОВ "Електра і Ко"</t>
      </is>
    </nc>
    <odxf>
      <font>
        <sz val="10"/>
        <name val="Times New Roman"/>
        <scheme val="none"/>
      </font>
      <numFmt numFmtId="30" formatCode="@"/>
      <alignment horizontal="center" vertical="top" wrapText="1" readingOrder="0"/>
    </odxf>
    <ndxf>
      <font>
        <sz val="10"/>
        <color indexed="8"/>
        <name val="Times New Roman"/>
        <scheme val="none"/>
      </font>
      <numFmt numFmtId="165" formatCode="0.000"/>
      <alignment horizontal="general" vertical="bottom" wrapText="0" readingOrder="0"/>
    </ndxf>
  </rcc>
  <rcc rId="1285" sId="3">
    <oc r="D718">
      <f>SUM(D715:D715)</f>
    </oc>
    <nc r="D718">
      <f>SUM(D715:D717)</f>
    </nc>
  </rcc>
  <rrc rId="1286" sId="3" ref="A663:XFD663" action="insertRow"/>
  <rrc rId="1287" sId="3" ref="A663:XFD664" action="insertRow"/>
  <rfmt sheetId="3" sqref="A663:XFD665">
    <dxf>
      <fill>
        <patternFill>
          <bgColor theme="0"/>
        </patternFill>
      </fill>
    </dxf>
  </rfmt>
  <rcc rId="1288" sId="3" odxf="1" dxf="1">
    <nc r="A663" t="inlineStr">
      <is>
        <t>м.Миколаїв, вул. Адміральська, 20</t>
      </is>
    </nc>
    <o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wrapText="0" readingOrder="0"/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</ndxf>
  </rcc>
  <rcc rId="1289" sId="3" odxf="1" dxf="1">
    <nc r="B663" t="inlineStr">
      <is>
        <t>Персональний комп’ютер у комплектації (Монітор LG23MP48HQ-P, INTEL Core i3-8100. Gigabyte h310-M. DDR4 4GB. SSD 240GB)</t>
      </is>
    </nc>
    <odxf>
      <font>
        <b/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wrapText="0" readingOrder="0"/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ndxf>
  </rcc>
  <rcc rId="1290" sId="3" odxf="1" dxf="1">
    <nc r="C663">
      <v>2</v>
    </nc>
    <o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cc rId="1291" sId="3" odxf="1" dxf="1" numFmtId="4">
    <nc r="D663">
      <v>36206</v>
    </nc>
    <odxf>
      <font>
        <b/>
        <sz val="10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top" readingOrder="0"/>
    </odxf>
    <ndxf>
      <font>
        <b val="0"/>
        <sz val="10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ndxf>
  </rcc>
  <rcc rId="1292" sId="3" odxf="1" dxf="1">
    <nc r="E663" t="inlineStr">
      <is>
        <t>ФОП Яшин О.М.</t>
      </is>
    </nc>
    <odxf>
      <font>
        <b/>
        <sz val="10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top" readingOrder="0"/>
    </odxf>
    <ndxf>
      <font>
        <b val="0"/>
        <sz val="10"/>
        <color auto="1"/>
        <name val="Times New Roman"/>
        <scheme val="none"/>
      </font>
      <numFmt numFmtId="165" formatCode="0.000"/>
      <fill>
        <patternFill patternType="none">
          <bgColor indexed="65"/>
        </patternFill>
      </fill>
      <alignment horizontal="general" vertical="bottom" readingOrder="0"/>
    </ndxf>
  </rcc>
  <rcc rId="1293" sId="3" odxf="1" dxf="1">
    <nc r="A664" t="inlineStr">
      <is>
        <t>м.Миколаїв, вул. Адміральська, 20</t>
      </is>
    </nc>
    <o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wrapText="0" readingOrder="0"/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</ndxf>
  </rcc>
  <rcc rId="1294" sId="3" odxf="1" dxf="1">
    <nc r="B664" t="inlineStr">
      <is>
        <t>Персональний комп’ютер у комплектації (Монітор LG23MP48HQ-P, INTEL Core i3-8100. Gigabyte h310-M. DDR4 8GB. SSD 240GB)</t>
      </is>
    </nc>
    <odxf>
      <font>
        <b/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wrapText="0" readingOrder="0"/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1" readingOrder="0"/>
    </ndxf>
  </rcc>
  <rcc rId="1295" sId="3" odxf="1" dxf="1">
    <nc r="C664">
      <v>1</v>
    </nc>
    <odxf>
      <font>
        <b/>
        <sz val="10"/>
        <color auto="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1296" sId="3" odxf="1" dxf="1" numFmtId="4">
    <nc r="D664">
      <v>19194</v>
    </nc>
    <odxf>
      <font>
        <b/>
        <sz val="10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top" readingOrder="0"/>
    </odxf>
    <ndxf>
      <font>
        <b val="0"/>
        <sz val="10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ndxf>
  </rcc>
  <rcc rId="1297" sId="3" odxf="1" dxf="1">
    <nc r="E664" t="inlineStr">
      <is>
        <t>ФОП Яшин О.М.</t>
      </is>
    </nc>
    <odxf>
      <font>
        <b/>
        <sz val="10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top" readingOrder="0"/>
    </odxf>
    <ndxf>
      <font>
        <b val="0"/>
        <sz val="10"/>
        <color auto="1"/>
        <name val="Times New Roman"/>
        <scheme val="none"/>
      </font>
      <numFmt numFmtId="165" formatCode="0.000"/>
      <fill>
        <patternFill patternType="none">
          <bgColor indexed="65"/>
        </patternFill>
      </fill>
      <alignment horizontal="general" vertical="bottom" readingOrder="0"/>
    </ndxf>
  </rcc>
  <rcc rId="1298" sId="3" odxf="1" dxf="1">
    <nc r="A665" t="inlineStr">
      <is>
        <t>м.Миколаїв, вул. Адміральська, 20</t>
      </is>
    </nc>
    <o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wrapText="0" readingOrder="0"/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</ndxf>
  </rcc>
  <rcc rId="1299" sId="3" odxf="1" dxf="1">
    <nc r="B665" t="inlineStr">
      <is>
        <t>Монітор LG23MP48HQ-P</t>
      </is>
    </nc>
    <odxf>
      <font>
        <b/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1300" sId="3" odxf="1" dxf="1">
    <nc r="C665">
      <v>1</v>
    </nc>
    <odxf>
      <font>
        <b/>
        <sz val="10"/>
        <color auto="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ndxf>
  </rcc>
  <rcc rId="1301" sId="3" odxf="1" dxf="1" numFmtId="4">
    <nc r="D665">
      <v>6100</v>
    </nc>
    <odxf>
      <font>
        <b/>
        <sz val="10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top" readingOrder="0"/>
    </odxf>
    <ndxf>
      <font>
        <b val="0"/>
        <sz val="10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ndxf>
  </rcc>
  <rcc rId="1302" sId="3" odxf="1" dxf="1">
    <nc r="E665" t="inlineStr">
      <is>
        <t>ФОП Яшин О.М.</t>
      </is>
    </nc>
    <odxf>
      <font>
        <b/>
        <sz val="10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top" readingOrder="0"/>
    </odxf>
    <ndxf>
      <font>
        <b val="0"/>
        <sz val="10"/>
        <color auto="1"/>
        <name val="Times New Roman"/>
        <scheme val="none"/>
      </font>
      <numFmt numFmtId="165" formatCode="0.000"/>
      <fill>
        <patternFill patternType="none">
          <bgColor indexed="65"/>
        </patternFill>
      </fill>
      <alignment horizontal="general" vertical="bottom" readingOrder="0"/>
    </ndxf>
  </rcc>
  <rrc rId="1303" sId="3" ref="A666:XFD666" action="deleteRow">
    <undo index="0" exp="area" dr="D666" r="D667" sId="3"/>
    <rfmt sheetId="3" xfDxf="1" sqref="A666:XFD666" start="0" length="0">
      <dxf>
        <font>
          <sz val="10"/>
          <name val="Times New Roman"/>
          <scheme val="none"/>
        </font>
      </dxf>
    </rfmt>
    <rcc rId="0" sId="3" dxf="1">
      <nc r="A666" t="inlineStr">
        <is>
          <t>-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66" t="inlineStr">
        <is>
          <t>-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666" t="inlineStr">
        <is>
          <t>-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666" t="inlineStr">
        <is>
          <t>-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66" t="inlineStr">
        <is>
          <t>-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304" sId="3">
    <oc r="D666">
      <f>SUM(#REF!)</f>
    </oc>
    <nc r="D666">
      <f>SUM(D663:D665)</f>
    </nc>
  </rcc>
  <rfmt sheetId="3" sqref="A666:XFD666">
    <dxf>
      <fill>
        <patternFill>
          <bgColor theme="0"/>
        </patternFill>
      </fill>
    </dxf>
  </rfmt>
  <rrc rId="1305" sId="3" ref="A562:XFD562" action="insertRow"/>
  <rrc rId="1306" sId="3" ref="A562:XFD562" action="insertRow"/>
  <rrc rId="1307" sId="3" ref="A563:XFD563" action="insertRow"/>
  <rrc rId="1308" sId="3" ref="A564:XFD564" action="insertRow"/>
  <rcc rId="1309" sId="3" odxf="1" dxf="1">
    <nc r="A562" t="inlineStr">
      <is>
        <t>Управління з питань культури та охорони культурної спадщини ММР, адреса: 54017, м. Миколаїв,                                       вул. Адміральська 20</t>
      </is>
    </nc>
    <odxf>
      <font>
        <b val="0"/>
        <color indexed="8"/>
        <name val="Times New Roman"/>
        <scheme val="none"/>
      </font>
      <alignment horizontal="left" vertical="top" readingOrder="0"/>
      <border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odxf>
    <ndxf>
      <font>
        <b/>
        <sz val="10"/>
        <color indexed="8"/>
        <name val="Times New Roman"/>
        <scheme val="none"/>
      </font>
      <alignment horizontal="center" vertical="center" readingOrder="0"/>
      <border outline="0">
        <left style="thin">
          <color indexed="64"/>
        </left>
        <right/>
        <top style="thin">
          <color indexed="64"/>
        </top>
        <bottom/>
      </border>
    </ndxf>
  </rcc>
  <rcc rId="1310" sId="3" odxf="1" dxf="1">
    <nc r="B562" t="inlineStr">
      <is>
        <t>багатофункціональний пристрій Canon А4</t>
      </is>
    </nc>
    <odxf>
      <font>
        <b/>
        <color indexed="8"/>
        <name val="Times New Roman"/>
        <scheme val="none"/>
      </font>
      <alignment vertical="center" wrapText="0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Times New Roman"/>
        <scheme val="none"/>
      </font>
      <alignment vertical="top" wrapText="1" readingOrder="0"/>
      <border outline="0">
        <top style="thin">
          <color indexed="64"/>
        </top>
        <bottom style="thin">
          <color indexed="64"/>
        </bottom>
      </border>
    </ndxf>
  </rcc>
  <rcc rId="1311" sId="3" odxf="1" dxf="1">
    <nc r="C562">
      <v>1</v>
    </nc>
    <odxf>
      <font>
        <b/>
        <color indexed="8"/>
        <name val="Times New Roman"/>
        <scheme val="none"/>
      </font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Arial Cyr"/>
        <scheme val="none"/>
      </font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1312" sId="3" odxf="1" dxf="1" numFmtId="4">
    <nc r="D562">
      <v>7.8</v>
    </nc>
    <odxf>
      <font>
        <b/>
        <color indexed="8"/>
        <name val="Times New Roman"/>
        <scheme val="none"/>
      </font>
      <numFmt numFmtId="166" formatCode="#,##0.000"/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Times New Roman"/>
        <scheme val="none"/>
      </font>
      <numFmt numFmtId="165" formatCode="0.000"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1313" sId="3" odxf="1" dxf="1">
    <nc r="E562" t="inlineStr">
      <is>
        <t xml:space="preserve">ФОП Дегтяр Ю В </t>
      </is>
    </nc>
    <odxf>
      <font>
        <b/>
        <color indexed="8"/>
        <name val="Times New Roman"/>
        <scheme val="none"/>
      </font>
      <alignment horizontal="center" vertical="center" wrapText="0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Times New Roman"/>
        <scheme val="none"/>
      </font>
      <alignment horizontal="left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563" start="0" length="0">
    <dxf>
      <font>
        <b/>
        <sz val="10"/>
        <color indexed="8"/>
        <name val="Times New Roman"/>
        <scheme val="none"/>
      </font>
      <alignment horizontal="center" vertical="center" readingOrder="0"/>
      <border outline="0">
        <left style="thin">
          <color indexed="64"/>
        </left>
        <right/>
        <bottom/>
      </border>
    </dxf>
  </rfmt>
  <rcc rId="1314" sId="3" odxf="1" dxf="1">
    <nc r="B563" t="inlineStr">
      <is>
        <t>системний блок InteI Preminm</t>
      </is>
    </nc>
    <odxf>
      <font>
        <b/>
        <color indexed="8"/>
        <name val="Times New Roman"/>
        <scheme val="none"/>
      </font>
      <alignment vertical="center" wrapText="0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Times New Roman"/>
        <scheme val="none"/>
      </font>
      <alignment vertical="top" wrapText="1" readingOrder="0"/>
      <border outline="0">
        <top style="thin">
          <color indexed="64"/>
        </top>
        <bottom style="thin">
          <color indexed="64"/>
        </bottom>
      </border>
    </ndxf>
  </rcc>
  <rcc rId="1315" sId="3" odxf="1" dxf="1">
    <nc r="C563">
      <v>1</v>
    </nc>
    <odxf>
      <font>
        <b/>
        <color indexed="8"/>
        <name val="Times New Roman"/>
        <scheme val="none"/>
      </font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Arial Cyr"/>
        <scheme val="none"/>
      </font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1316" sId="3" odxf="1" dxf="1" numFmtId="4">
    <nc r="D563">
      <v>12.2</v>
    </nc>
    <odxf>
      <font>
        <b/>
        <color indexed="8"/>
        <name val="Times New Roman"/>
        <scheme val="none"/>
      </font>
      <numFmt numFmtId="166" formatCode="#,##0.000"/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Times New Roman"/>
        <scheme val="none"/>
      </font>
      <numFmt numFmtId="165" formatCode="0.000"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1317" sId="3" odxf="1" dxf="1">
    <nc r="E563" t="inlineStr">
      <is>
        <t xml:space="preserve">ФОП Караяніді С.П. </t>
      </is>
    </nc>
    <odxf>
      <font>
        <b/>
        <color indexed="8"/>
        <name val="Times New Roman"/>
        <scheme val="none"/>
      </font>
      <alignment horizontal="center" vertical="center" wrapText="0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Times New Roman"/>
        <scheme val="none"/>
      </font>
      <alignment horizontal="left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564" start="0" length="0">
    <dxf>
      <font>
        <b/>
        <sz val="10"/>
        <color indexed="8"/>
        <name val="Times New Roman"/>
        <scheme val="none"/>
      </font>
      <alignment horizontal="center" vertical="center" readingOrder="0"/>
      <border outline="0">
        <left style="thin">
          <color indexed="64"/>
        </left>
        <right/>
        <bottom style="thin">
          <color indexed="64"/>
        </bottom>
      </border>
    </dxf>
  </rfmt>
  <rcc rId="1318" sId="3" odxf="1" dxf="1">
    <nc r="B564" t="inlineStr">
      <is>
        <t>комплекти меблів д/каб керівника;</t>
      </is>
    </nc>
    <odxf>
      <font>
        <b/>
        <color indexed="8"/>
        <name val="Times New Roman"/>
        <scheme val="none"/>
      </font>
      <alignment vertical="center" wrapText="0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Times New Roman"/>
        <scheme val="none"/>
      </font>
      <alignment vertical="top" wrapText="1" readingOrder="0"/>
      <border outline="0">
        <top style="thin">
          <color indexed="64"/>
        </top>
        <bottom style="thin">
          <color indexed="64"/>
        </bottom>
      </border>
    </ndxf>
  </rcc>
  <rcc rId="1319" sId="3" odxf="1" dxf="1">
    <nc r="C564">
      <v>1</v>
    </nc>
    <odxf>
      <font>
        <b/>
        <color indexed="8"/>
        <name val="Times New Roman"/>
        <scheme val="none"/>
      </font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Arial Cyr"/>
        <scheme val="none"/>
      </font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1320" sId="3" odxf="1" dxf="1" numFmtId="4">
    <nc r="D564">
      <v>19.5</v>
    </nc>
    <odxf>
      <font>
        <b/>
        <color indexed="8"/>
        <name val="Times New Roman"/>
        <scheme val="none"/>
      </font>
      <numFmt numFmtId="166" formatCode="#,##0.000"/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Times New Roman"/>
        <scheme val="none"/>
      </font>
      <numFmt numFmtId="165" formatCode="0.000"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1321" sId="3" odxf="1" dxf="1">
    <nc r="E564" t="inlineStr">
      <is>
        <t xml:space="preserve">ФОП Танцура Є О </t>
      </is>
    </nc>
    <odxf>
      <font>
        <b/>
        <color indexed="8"/>
        <name val="Times New Roman"/>
        <scheme val="none"/>
      </font>
      <alignment horizontal="center" vertical="center" wrapText="0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b val="0"/>
        <sz val="10"/>
        <color rgb="FF000000"/>
        <name val="Times New Roman"/>
        <scheme val="none"/>
      </font>
      <alignment horizontal="left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" sId="3">
    <nc r="B565" t="inlineStr">
      <is>
        <t xml:space="preserve">Разом </t>
      </is>
    </nc>
  </rcc>
  <rcc rId="1323" sId="3">
    <nc r="D565">
      <f>SUM(D562:D564)</f>
    </nc>
  </rcc>
  <rcc rId="1324" sId="3">
    <oc r="D566">
      <f>D491+D500+D501+D505+D506+D507+D508+D509+D510+D511+D512+D526+D527+D528+D532+D535+D536+D537+D541+D542+D545+D546+D547+D551+D561</f>
    </oc>
    <nc r="D566">
      <f>D491+D500+D501+D505+D506+D507+D508+D509+D510+D511+D512+D526+D527+D528+D532+D535+D536+D537+D541+D542+D545+D546+D547+D551+D561+D565</f>
    </nc>
  </rcc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ремонти'!$A$3:$E$1876</formula>
    <oldFormula>'Поточні ремонти'!$A$3:$E$1876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ОЗ'!$A$2:$E$726</formula>
    <oldFormula>'Придбання ОЗ'!$A$2:$E$726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rc rId="1256" sId="3" ref="A709:XFD709" action="insertRow"/>
  <rcc rId="1257" sId="3">
    <nc r="B709" t="inlineStr">
      <is>
        <t>Принтери</t>
      </is>
    </nc>
  </rcc>
  <rcc rId="1258" sId="3">
    <nc r="C709">
      <v>4</v>
    </nc>
  </rcc>
  <rcc rId="1259" sId="3" numFmtId="4">
    <nc r="D709">
      <v>27.93</v>
    </nc>
  </rcc>
  <rcc rId="1260" sId="3" endOfListFormulaUpdate="1">
    <oc r="D710">
      <f>SUM(D705:D708)</f>
    </oc>
    <nc r="D710">
      <f>SUM(D705:D709)</f>
    </nc>
  </rcc>
  <rcc rId="1261" sId="3" odxf="1" dxf="1">
    <nc r="A709" t="inlineStr">
      <is>
        <t>Адміністрація Корабельного району</t>
      </is>
    </nc>
    <odxf>
      <numFmt numFmtId="0" formatCode="General"/>
      <alignment horizontal="left" vertical="center" readingOrder="0"/>
      <border outline="0">
        <left/>
        <right style="thin">
          <color indexed="64"/>
        </right>
      </border>
    </odxf>
    <ndxf>
      <numFmt numFmtId="165" formatCode="0.000"/>
      <alignment horizontal="general" vertical="top" readingOrder="0"/>
      <border outline="0">
        <left style="thin">
          <color indexed="64"/>
        </left>
        <right/>
      </border>
    </ndxf>
  </rcc>
  <rcc rId="1262" sId="3">
    <nc r="E709" t="inlineStr">
      <is>
        <t>ФОП Ржонц Н.О.</t>
      </is>
    </nc>
  </rcc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ремонти'!$A$3:$E$1876</formula>
    <oldFormula>'Поточні ремонти'!$A$3:$E$1876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ОЗ'!$A$2:$E$718</formula>
    <oldFormula>'Придбання ОЗ'!$A$2:$E$718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ремонти'!$A$3:$E$1876</formula>
    <oldFormula>'Поточні ремонти'!$A$3:$E$1876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ОЗ'!$A$2:$E$717</formula>
    <oldFormula>'Придбання ОЗ'!$A$2:$E$717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587" sId="2" numFmtId="4">
    <oc r="F466">
      <v>14.30021</v>
    </oc>
    <nc r="F466" t="inlineStr">
      <is>
        <t>р</t>
      </is>
    </nc>
  </rcc>
  <rfmt sheetId="2" sqref="F136">
    <dxf>
      <fill>
        <patternFill patternType="solid">
          <bgColor rgb="FFFFFF00"/>
        </patternFill>
      </fill>
    </dxf>
  </rfmt>
  <rfmt sheetId="2" sqref="F138">
    <dxf>
      <fill>
        <patternFill patternType="solid">
          <bgColor rgb="FFFFFF00"/>
        </patternFill>
      </fill>
    </dxf>
  </rfmt>
  <rfmt sheetId="2" sqref="F137">
    <dxf>
      <fill>
        <patternFill patternType="solid">
          <bgColor rgb="FFFFFF00"/>
        </patternFill>
      </fill>
    </dxf>
  </rfmt>
  <rfmt sheetId="2" sqref="F139">
    <dxf>
      <fill>
        <patternFill patternType="solid">
          <bgColor rgb="FFFFFF00"/>
        </patternFill>
      </fill>
    </dxf>
  </rfmt>
  <rfmt sheetId="2" sqref="F136:F139">
    <dxf>
      <fill>
        <patternFill patternType="none">
          <bgColor auto="1"/>
        </patternFill>
      </fill>
    </dxf>
  </rfmt>
  <rcv guid="{6C4C0A1E-9F55-46A5-9256-CBEA636F78CA}" action="delete"/>
  <rdn rId="0" localSheetId="1" customView="1" name="Z_6C4C0A1E_9F55_46A5_9256_CBEA636F78CA_.wvu.PrintTitles" hidden="1" oldHidden="1">
    <formula>'Поточні ремонти'!$3:$4</formula>
    <oldFormula>'Поточні ремонти'!$3:$4</oldFormula>
  </rdn>
  <rdn rId="0" localSheetId="1" customView="1" name="Z_6C4C0A1E_9F55_46A5_9256_CBEA636F78CA_.wvu.FilterData" hidden="1" oldHidden="1">
    <formula>'Поточні ремонти'!$A$3:$E$1882</formula>
    <oldFormula>'Поточні ремонти'!$A$3:$E$1882</oldFormula>
  </rdn>
  <rdn rId="0" localSheetId="2" customView="1" name="Z_6C4C0A1E_9F55_46A5_9256_CBEA636F78CA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6C4C0A1E_9F55_46A5_9256_CBEA636F78CA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6C4C0A1E_9F55_46A5_9256_CBEA636F78CA_.wvu.PrintTitles" hidden="1" oldHidden="1">
    <formula>'Придбання ОЗ'!$2:$3</formula>
    <oldFormula>'Придбання ОЗ'!$2:$3</oldFormula>
  </rdn>
  <rdn rId="0" localSheetId="3" customView="1" name="Z_6C4C0A1E_9F55_46A5_9256_CBEA636F78CA_.wvu.FilterData" hidden="1" oldHidden="1">
    <formula>'Придбання ОЗ'!$A$2:$E$729</formula>
    <oldFormula>'Придбання ОЗ'!$A$2:$E$729</oldFormula>
  </rdn>
  <rdn rId="0" localSheetId="4" customView="1" name="Z_6C4C0A1E_9F55_46A5_9256_CBEA636F78CA_.wvu.PrintTitles" hidden="1" oldHidden="1">
    <formula>'Невикористані залишки'!$6:$6</formula>
    <oldFormula>'Невикористані залишки'!$6:$6</oldFormula>
  </rdn>
  <rcv guid="{6C4C0A1E-9F55-46A5-9256-CBEA636F78CA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ремонти'!$A$3:$E$1882</formula>
    <oldFormula>'Поточні ремонти'!$A$3:$E$1882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ОЗ'!$A$2:$E$724</formula>
    <oldFormula>'Придбання ОЗ'!$A$2:$E$724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1384" sId="2" numFmtId="4">
    <nc r="F88">
      <v>274.44819999999999</v>
    </nc>
  </rcc>
  <rcv guid="{6C4C0A1E-9F55-46A5-9256-CBEA636F78CA}" action="delete"/>
  <rdn rId="0" localSheetId="1" customView="1" name="Z_6C4C0A1E_9F55_46A5_9256_CBEA636F78CA_.wvu.PrintTitles" hidden="1" oldHidden="1">
    <formula>'Поточні ремонти'!$3:$4</formula>
    <oldFormula>'Поточні ремонти'!$3:$4</oldFormula>
  </rdn>
  <rdn rId="0" localSheetId="1" customView="1" name="Z_6C4C0A1E_9F55_46A5_9256_CBEA636F78CA_.wvu.FilterData" hidden="1" oldHidden="1">
    <formula>'Поточні ремонти'!$A$3:$E$1876</formula>
    <oldFormula>'Поточні ремонти'!$A$3:$E$1876</oldFormula>
  </rdn>
  <rdn rId="0" localSheetId="2" customView="1" name="Z_6C4C0A1E_9F55_46A5_9256_CBEA636F78CA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6C4C0A1E_9F55_46A5_9256_CBEA636F78CA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6C4C0A1E_9F55_46A5_9256_CBEA636F78CA_.wvu.PrintTitles" hidden="1" oldHidden="1">
    <formula>'Придбання ОЗ'!$2:$3</formula>
    <oldFormula>'Придбання ОЗ'!$2:$3</oldFormula>
  </rdn>
  <rdn rId="0" localSheetId="3" customView="1" name="Z_6C4C0A1E_9F55_46A5_9256_CBEA636F78CA_.wvu.FilterData" hidden="1" oldHidden="1">
    <formula>'Придбання ОЗ'!$A$2:$E$718</formula>
    <oldFormula>'Придбання ОЗ'!$A$2:$E$718</oldFormula>
  </rdn>
  <rdn rId="0" localSheetId="4" customView="1" name="Z_6C4C0A1E_9F55_46A5_9256_CBEA636F78CA_.wvu.PrintTitles" hidden="1" oldHidden="1">
    <formula>'Невикористані залишки'!$6:$6</formula>
    <oldFormula>'Невикористані залишки'!$6:$6</oldFormula>
  </rdn>
  <rcv guid="{6C4C0A1E-9F55-46A5-9256-CBEA636F78CA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fmt sheetId="2" sqref="A1:G1048576" start="0" length="2147483647">
    <dxf>
      <font>
        <name val="Times New Roman"/>
        <scheme val="none"/>
      </font>
    </dxf>
  </rfmt>
  <rdn rId="0" localSheetId="1" customView="1" name="Z_6C4C0A1E_9F55_46A5_9256_CBEA636F78CA_.wvu.PrintTitles" hidden="1" oldHidden="1">
    <formula>'Поточні ремонти'!$3:$4</formula>
  </rdn>
  <rdn rId="0" localSheetId="1" customView="1" name="Z_6C4C0A1E_9F55_46A5_9256_CBEA636F78CA_.wvu.FilterData" hidden="1" oldHidden="1">
    <formula>'Поточні ремонти'!$A$3:$E$1876</formula>
  </rdn>
  <rdn rId="0" localSheetId="2" customView="1" name="Z_6C4C0A1E_9F55_46A5_9256_CBEA636F78CA_.wvu.PrintTitles" hidden="1" oldHidden="1">
    <formula>'Будівництво Капітальн ремонти'!$2:$3</formula>
  </rdn>
  <rdn rId="0" localSheetId="2" customView="1" name="Z_6C4C0A1E_9F55_46A5_9256_CBEA636F78CA_.wvu.FilterData" hidden="1" oldHidden="1">
    <formula>'Будівництво Капітальн ремонти'!$A$2:$G$1088</formula>
  </rdn>
  <rdn rId="0" localSheetId="3" customView="1" name="Z_6C4C0A1E_9F55_46A5_9256_CBEA636F78CA_.wvu.PrintTitles" hidden="1" oldHidden="1">
    <formula>'Придбання ОЗ'!$2:$3</formula>
  </rdn>
  <rdn rId="0" localSheetId="3" customView="1" name="Z_6C4C0A1E_9F55_46A5_9256_CBEA636F78CA_.wvu.FilterData" hidden="1" oldHidden="1">
    <formula>'Придбання ОЗ'!$A$2:$E$718</formula>
  </rdn>
  <rdn rId="0" localSheetId="4" customView="1" name="Z_6C4C0A1E_9F55_46A5_9256_CBEA636F78CA_.wvu.PrintTitles" hidden="1" oldHidden="1">
    <formula>'Невикористані залишки'!$6:$6</formula>
  </rdn>
  <rcv guid="{6C4C0A1E-9F55-46A5-9256-CBEA636F78CA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ремонти'!$A$3:$E$1876</formula>
    <oldFormula>'Поточні ремонти'!$A$3:$E$1876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ОЗ'!$A$2:$E$718</formula>
    <oldFormula>'Придбання ОЗ'!$A$2:$E$718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rc rId="1360" sId="3" ref="A570:XFD570" action="deleteRow">
    <rfmt sheetId="3" xfDxf="1" sqref="A570:XFD570" start="0" length="0">
      <dxf>
        <font>
          <sz val="10"/>
          <name val="Times New Roman"/>
          <scheme val="none"/>
        </font>
      </dxf>
    </rfmt>
    <rcc rId="0" sId="3" dxf="1">
      <nc r="A570" t="inlineStr">
        <is>
          <t>управління у справах ФК і спорту ММР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70" t="inlineStr">
        <is>
          <t>компютер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70">
        <v>1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570">
        <v>20.3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70" t="inlineStr">
        <is>
          <t>Фоп Козій В.Г.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1" sId="3" ref="A570:XFD570" action="deleteRow">
    <undo index="0" exp="area" dr="D570:D606" r="D607" sId="3"/>
    <undo index="0" exp="area" dr="C570:C606" r="C607" sId="3"/>
    <rfmt sheetId="3" xfDxf="1" sqref="A570:XFD570" start="0" length="0">
      <dxf>
        <font>
          <sz val="10"/>
          <name val="Times New Roman"/>
          <scheme val="none"/>
        </font>
      </dxf>
    </rfmt>
    <rcc rId="0" sId="3" dxf="1">
      <nc r="A570" t="inlineStr">
        <is>
          <t>СДЮШОР з велоспорту вул.Госпітальна 1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70" t="inlineStr">
        <is>
          <t>телевізор (монітор)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70">
        <v>1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570">
        <v>10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70" t="inlineStr">
        <is>
          <t>ФОП  Садурський В.І.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2" sId="3" ref="A573:XFD573" action="deleteRow">
    <rfmt sheetId="3" xfDxf="1" sqref="A573:XFD573" start="0" length="0">
      <dxf>
        <font>
          <sz val="10"/>
          <name val="Times New Roman"/>
          <scheme val="none"/>
        </font>
      </dxf>
    </rfmt>
    <rcc rId="0" sId="3" dxf="1">
      <nc r="A573" t="inlineStr">
        <is>
          <t>СДЮШОР з веслування  вул.Маршала Малиновського 74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73" t="inlineStr">
        <is>
          <t>тренажер (жим ногами)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73">
        <v>1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573">
        <v>20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73" t="inlineStr">
        <is>
          <t>ФОП  Антоненко Г.Р.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3" sId="3" ref="A575:XFD575" action="deleteRow">
    <rfmt sheetId="3" xfDxf="1" sqref="A575:XFD575" start="0" length="0">
      <dxf>
        <font>
          <sz val="10"/>
          <name val="Times New Roman"/>
          <scheme val="none"/>
        </font>
      </dxf>
    </rfmt>
    <rcc rId="0" sId="3" dxf="1">
      <nc r="A575" t="inlineStr">
        <is>
          <t>КДЮСШ " Комунарівець" пр.Героїв України 2/4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75" t="inlineStr">
        <is>
          <t>човен (байдарка)-одиночка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75">
        <v>1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575">
        <v>15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75" t="inlineStr">
        <is>
          <t>ФОП  Андреєв В.В.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4" sId="3" ref="A575:XFD575" action="deleteRow">
    <rfmt sheetId="3" xfDxf="1" sqref="A575:XFD575" start="0" length="0">
      <dxf>
        <font>
          <sz val="10"/>
          <name val="Times New Roman"/>
          <scheme val="none"/>
        </font>
      </dxf>
    </rfmt>
    <rcc rId="0" sId="3" dxf="1">
      <nc r="A575" t="inlineStr">
        <is>
          <t>КДЮСШ " Комунарівець" пр.Героїв України 2/4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75" t="inlineStr">
        <is>
          <t>дошка веслувадьна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75">
        <v>4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575">
        <v>80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75" t="inlineStr">
        <is>
          <t>ФОП  Ангдреєв  В.В.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5" sId="3" ref="A575:XFD575" action="deleteRow">
    <rfmt sheetId="3" xfDxf="1" sqref="A575:XFD575" start="0" length="0">
      <dxf>
        <font>
          <sz val="10"/>
          <name val="Times New Roman"/>
          <scheme val="none"/>
        </font>
      </dxf>
    </rfmt>
    <rcc rId="0" sId="3" dxf="1">
      <nc r="A575" t="inlineStr">
        <is>
          <t>КДЮСШ " Комунарівець" пр.Героїв України 2/4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75" t="inlineStr">
        <is>
          <t xml:space="preserve">спортивне судно 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75">
        <v>1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575">
        <v>80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75" t="inlineStr">
        <is>
          <t>ФОП Лужанський  В.Л.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6" sId="3" ref="A588:XFD588" action="deleteRow">
    <rfmt sheetId="3" xfDxf="1" sqref="A588:XFD588" start="0" length="0">
      <dxf>
        <font>
          <sz val="10"/>
          <name val="Times New Roman"/>
          <scheme val="none"/>
        </font>
      </dxf>
    </rfmt>
    <rcc rId="0" sId="3" dxf="1">
      <nc r="A588" t="inlineStr">
        <is>
          <t>ДЮСШ №1 вул.Театральна 41-а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88" t="inlineStr">
        <is>
          <t>ноутбук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88">
        <v>1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588">
        <v>9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88" t="inlineStr">
        <is>
          <t>ФОП  Торчинський А.Н.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7" sId="3" ref="A588:XFD588" action="deleteRow">
    <rfmt sheetId="3" xfDxf="1" sqref="A588:XFD588" start="0" length="0">
      <dxf>
        <font>
          <sz val="10"/>
          <name val="Times New Roman"/>
          <scheme val="none"/>
        </font>
      </dxf>
    </rfmt>
    <rcc rId="0" sId="3" dxf="1">
      <nc r="A588" t="inlineStr">
        <is>
          <t>ДЮСШ №1 вул.Театральна 41-а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88" t="inlineStr">
        <is>
          <t>тренажер (жим ногами)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88">
        <v>1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588">
        <v>8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88" t="inlineStr">
        <is>
          <t>ФОП  Зізда О.П.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8" sId="3" ref="A606:XFD606" action="deleteRow">
    <rfmt sheetId="3" xfDxf="1" sqref="A606:XFD606" start="0" length="0">
      <dxf>
        <font>
          <sz val="10"/>
          <name val="Times New Roman"/>
          <scheme val="none"/>
        </font>
      </dxf>
    </rfmt>
    <rcc rId="0" sId="3" dxf="1">
      <nc r="A606" t="inlineStr">
        <is>
          <t>ШВСМ вул. Інгульський узвіз 4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06" t="inlineStr">
        <is>
          <t>байдарка одиночка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606">
        <v>1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606">
        <v>17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06" t="inlineStr">
        <is>
          <t>ФОП Андреєв В.В.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9" sId="3" ref="A606:XFD606" action="deleteRow">
    <rfmt sheetId="3" xfDxf="1" sqref="A606:XFD606" start="0" length="0">
      <dxf>
        <font>
          <sz val="10"/>
          <name val="Times New Roman"/>
          <scheme val="none"/>
        </font>
      </dxf>
    </rfmt>
    <rcc rId="0" sId="3" dxf="1">
      <nc r="A606" t="inlineStr">
        <is>
          <t>ШВСМ вул. Інгульський узвіз 4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06" t="inlineStr">
        <is>
          <t>човен спортивний каноє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606">
        <v>2</v>
      </nc>
      <ndxf>
        <font>
          <sz val="10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606">
        <v>30</v>
      </nc>
      <ndxf>
        <font>
          <sz val="10"/>
          <color auto="1"/>
          <name val="Times New Roman"/>
          <scheme val="none"/>
        </font>
        <numFmt numFmtId="164" formatCode="0.0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06" t="inlineStr">
        <is>
          <t>ФОП Кулешов Є.Ю.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15.xml><?xml version="1.0" encoding="utf-8"?>
<revisions xmlns="http://schemas.openxmlformats.org/spreadsheetml/2006/main" xmlns:r="http://schemas.openxmlformats.org/officeDocument/2006/relationships">
  <rfmt sheetId="3" sqref="A6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3" xfDxf="1" sqref="A610" start="0" length="0">
    <dxf>
      <font>
        <sz val="13"/>
        <name val="Times New Roman"/>
        <scheme val="none"/>
      </font>
    </dxf>
  </rfmt>
  <rcc rId="1562" sId="3" odxf="1" dxf="1">
    <nc r="A610" t="inlineStr">
      <is>
        <t>Департамент житлово-комунального господарства Миколаївської міської ради, м.Миколаїв, вул. Адмірала Макарова, 7</t>
      </is>
    </nc>
    <ndxf>
      <font>
        <sz val="10"/>
        <name val="Times New Roman"/>
        <scheme val="none"/>
      </font>
      <fill>
        <patternFill patternType="solid">
          <bgColor theme="6" tint="0.59999389629810485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" sId="3" odxf="1" dxf="1">
    <nc r="A611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64" sId="3" odxf="1" dxf="1">
    <nc r="A612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65" sId="3" odxf="1" dxf="1">
    <nc r="A613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66" sId="3" odxf="1" dxf="1">
    <nc r="A614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67" sId="3" odxf="1" dxf="1">
    <nc r="A615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68" sId="3" odxf="1" dxf="1">
    <nc r="A616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69" sId="3" odxf="1" dxf="1">
    <nc r="A617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0" sId="3" odxf="1" dxf="1">
    <nc r="A618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1" sId="3" odxf="1" dxf="1">
    <nc r="A619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2" sId="3" odxf="1" dxf="1">
    <nc r="A620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3" sId="3" odxf="1" dxf="1">
    <nc r="A621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4" sId="3" odxf="1" dxf="1">
    <nc r="A622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5" sId="3" odxf="1" dxf="1">
    <nc r="A623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6" sId="3" odxf="1" dxf="1">
    <nc r="A624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7" sId="3" odxf="1" dxf="1">
    <nc r="A625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8" sId="3" odxf="1" dxf="1">
    <nc r="A626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79" sId="3" odxf="1" dxf="1">
    <nc r="A627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cc rId="1580" sId="3" odxf="1" dxf="1">
    <nc r="A628" t="inlineStr">
      <is>
        <t>Департамент житлово-комунального господарства Миколаївської міської ради, м.Миколаїв, вул. Адмірала Макарова, 7</t>
      </is>
    </nc>
    <odxf>
      <alignment horizontal="center" wrapText="0" readingOrder="0"/>
    </odxf>
    <ndxf>
      <alignment horizontal="left" wrapText="1" readingOrder="0"/>
    </ndxf>
  </rcc>
  <rrc rId="1581" sId="3" ref="A629:XFD629" action="deleteRow">
    <rfmt sheetId="3" xfDxf="1" sqref="A629:XFD629" start="0" length="0">
      <dxf>
        <font>
          <sz val="10"/>
          <name val="Times New Roman"/>
          <scheme val="none"/>
        </font>
      </dxf>
    </rfmt>
    <rfmt sheetId="3" sqref="A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" sId="3" ref="A629:XFD629" action="deleteRow">
    <rfmt sheetId="3" xfDxf="1" sqref="A629:XFD629" start="0" length="0">
      <dxf>
        <font>
          <sz val="10"/>
          <name val="Times New Roman"/>
          <scheme val="none"/>
        </font>
      </dxf>
    </rfmt>
    <rfmt sheetId="3" sqref="A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" sId="3" ref="A629:XFD629" action="deleteRow">
    <rfmt sheetId="3" xfDxf="1" sqref="A629:XFD629" start="0" length="0">
      <dxf>
        <font>
          <sz val="10"/>
          <name val="Times New Roman"/>
          <scheme val="none"/>
        </font>
      </dxf>
    </rfmt>
    <rfmt sheetId="3" sqref="A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" sId="3" ref="A629:XFD629" action="deleteRow">
    <rfmt sheetId="3" xfDxf="1" sqref="A629:XFD629" start="0" length="0">
      <dxf>
        <font>
          <sz val="10"/>
          <name val="Times New Roman"/>
          <scheme val="none"/>
        </font>
      </dxf>
    </rfmt>
    <rfmt sheetId="3" sqref="A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" sId="3" ref="A629:XFD629" action="deleteRow">
    <rfmt sheetId="3" xfDxf="1" sqref="A629:XFD629" start="0" length="0">
      <dxf>
        <font>
          <sz val="10"/>
          <name val="Times New Roman"/>
          <scheme val="none"/>
        </font>
      </dxf>
    </rfmt>
    <rfmt sheetId="3" sqref="A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" sId="3" ref="A629:XFD629" action="deleteRow">
    <rfmt sheetId="3" xfDxf="1" sqref="A629:XFD629" start="0" length="0">
      <dxf>
        <font>
          <sz val="10"/>
          <name val="Times New Roman"/>
          <scheme val="none"/>
        </font>
      </dxf>
    </rfmt>
    <rfmt sheetId="3" sqref="A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9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9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51.xml><?xml version="1.0" encoding="utf-8"?>
<revisions xmlns="http://schemas.openxmlformats.org/spreadsheetml/2006/main" xmlns:r="http://schemas.openxmlformats.org/officeDocument/2006/relationships">
  <rrc rId="1405" sId="1" ref="A1412:XFD1412" action="insertRow"/>
  <rrc rId="1406" sId="1" ref="A1412:XFD1412" action="insertRow"/>
  <rrc rId="1407" sId="1" ref="A1412:XFD1412" action="insertRow"/>
  <rrc rId="1408" sId="1" ref="A1412:XFD1412" action="insertRow"/>
  <rrc rId="1409" sId="1" ref="A1412:XFD1412" action="insertRow"/>
  <rcc rId="1410" sId="1" odxf="1" dxf="1">
    <nc r="A1412" t="inlineStr">
      <is>
        <t>вул.Адм.Макарова,7 в м.Мик</t>
      </is>
    </nc>
    <odxf>
      <font>
        <sz val="12"/>
        <color indexed="8"/>
        <name val="Times New Roman"/>
        <scheme val="none"/>
      </font>
      <alignment vertical="top" wrapText="0" readingOrder="0"/>
    </odxf>
    <ndxf>
      <font>
        <sz val="12"/>
        <color auto="1"/>
        <name val="Times New Roman"/>
        <scheme val="none"/>
      </font>
      <alignment vertical="center" wrapText="1" readingOrder="0"/>
    </ndxf>
  </rcc>
  <rcc rId="1411" sId="1" odxf="1" dxf="1">
    <nc r="A1413" t="inlineStr">
      <is>
        <t>вул.Адм.Макарова,7 в м.Мик</t>
      </is>
    </nc>
    <odxf>
      <font>
        <sz val="12"/>
        <color indexed="8"/>
        <name val="Times New Roman"/>
        <scheme val="none"/>
      </font>
      <alignment vertical="top" wrapText="0" readingOrder="0"/>
    </odxf>
    <ndxf>
      <font>
        <sz val="12"/>
        <color auto="1"/>
        <name val="Times New Roman"/>
        <scheme val="none"/>
      </font>
      <alignment vertical="center" wrapText="1" readingOrder="0"/>
    </ndxf>
  </rcc>
  <rcc rId="1412" sId="1" odxf="1" dxf="1">
    <nc r="A1414" t="inlineStr">
      <is>
        <t>вул.Адм.Макарова,7 в м.Мик</t>
      </is>
    </nc>
    <odxf>
      <font>
        <sz val="12"/>
        <color indexed="8"/>
        <name val="Times New Roman"/>
        <scheme val="none"/>
      </font>
      <alignment vertical="top" wrapText="0" readingOrder="0"/>
    </odxf>
    <ndxf>
      <font>
        <sz val="12"/>
        <color auto="1"/>
        <name val="Times New Roman"/>
        <scheme val="none"/>
      </font>
      <alignment vertical="center" wrapText="1" readingOrder="0"/>
    </ndxf>
  </rcc>
  <rcc rId="1413" sId="1" odxf="1" dxf="1">
    <nc r="A1415" t="inlineStr">
      <is>
        <t>вул.Адм.Макарова,7 в м.Мик</t>
      </is>
    </nc>
    <odxf>
      <font>
        <sz val="12"/>
        <color indexed="8"/>
        <name val="Times New Roman"/>
        <scheme val="none"/>
      </font>
      <alignment vertical="top" wrapText="0" readingOrder="0"/>
    </odxf>
    <ndxf>
      <font>
        <sz val="12"/>
        <color auto="1"/>
        <name val="Times New Roman"/>
        <scheme val="none"/>
      </font>
      <alignment vertical="center" wrapText="1" readingOrder="0"/>
    </ndxf>
  </rcc>
  <rcc rId="1414" sId="1" odxf="1" dxf="1">
    <nc r="C1412" t="inlineStr">
      <is>
        <t>пот.рем.служб.приміщ. 4-х поверх.адм.буд.</t>
      </is>
    </nc>
    <odxf>
      <font>
        <sz val="12"/>
        <color indexed="8"/>
        <name val="Times New Roman"/>
        <scheme val="none"/>
      </font>
      <alignment vertical="top" wrapText="0" readingOrder="0"/>
    </odxf>
    <ndxf>
      <font>
        <sz val="12"/>
        <color auto="1"/>
        <name val="Times New Roman"/>
        <scheme val="none"/>
      </font>
      <alignment vertical="center" wrapText="1" readingOrder="0"/>
    </ndxf>
  </rcc>
  <rcc rId="1415" sId="1" odxf="1" dxf="1">
    <nc r="C1413" t="inlineStr">
      <is>
        <t>пот.рем.служб.прим.в двопов.буд.</t>
      </is>
    </nc>
    <odxf>
      <font>
        <sz val="12"/>
        <color indexed="8"/>
        <name val="Times New Roman"/>
        <scheme val="none"/>
      </font>
      <alignment vertical="top" wrapText="0" readingOrder="0"/>
    </odxf>
    <ndxf>
      <font>
        <sz val="12"/>
        <color auto="1"/>
        <name val="Times New Roman"/>
        <scheme val="none"/>
      </font>
      <alignment vertical="center" wrapText="1" readingOrder="0"/>
    </ndxf>
  </rcc>
  <rcc rId="1416" sId="1" odxf="1" dxf="1">
    <nc r="C1414" t="inlineStr">
      <is>
        <t>пот.рем.служ.прим.4-х пов.адмін.буд.</t>
      </is>
    </nc>
    <odxf>
      <font>
        <sz val="12"/>
        <color indexed="8"/>
        <name val="Times New Roman"/>
        <scheme val="none"/>
      </font>
      <alignment wrapText="0" readingOrder="0"/>
    </odxf>
    <ndxf>
      <font>
        <sz val="12"/>
        <color auto="1"/>
        <name val="Times New Roman"/>
        <scheme val="none"/>
      </font>
      <alignment wrapText="1" readingOrder="0"/>
    </ndxf>
  </rcc>
  <rcc rId="1417" sId="1" odxf="1" dxf="1">
    <nc r="C1415" t="inlineStr">
      <is>
        <t>пот.рем.дим.-вент.кан.в 4 пов.адм.б.</t>
      </is>
    </nc>
    <odxf>
      <font>
        <sz val="12"/>
        <color indexed="8"/>
        <name val="Times New Roman"/>
        <scheme val="none"/>
      </font>
      <alignment wrapText="0" readingOrder="0"/>
    </odxf>
    <ndxf>
      <font>
        <sz val="12"/>
        <color auto="1"/>
        <name val="Times New Roman"/>
        <scheme val="none"/>
      </font>
      <alignment wrapText="1" readingOrder="0"/>
    </ndxf>
  </rcc>
  <rcc rId="1418" sId="1" odxf="1" dxf="1" numFmtId="4">
    <nc r="D1412">
      <v>7.9960000000000004</v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cc rId="1419" sId="1" odxf="1" dxf="1" numFmtId="4">
    <nc r="D1413">
      <v>30.729759999999999</v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cc rId="1420" sId="1" odxf="1" dxf="1" numFmtId="4">
    <nc r="D1414">
      <v>30</v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cc rId="1421" sId="1" odxf="1" dxf="1" numFmtId="4">
    <nc r="D1415">
      <v>2.5344000000000002</v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cc rId="1422" sId="1" odxf="1" dxf="1" numFmtId="4">
    <nc r="D1416">
      <v>2.7204999999999999</v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cc rId="1423" sId="1" odxf="1" dxf="1">
    <nc r="E1412" t="inlineStr">
      <is>
        <t>ТОВ "Стеклосоюз"</t>
      </is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cc rId="1424" sId="1" odxf="1" dxf="1">
    <nc r="E1413" t="inlineStr">
      <is>
        <t>ТОВ "Стеклосоюз"</t>
      </is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cc rId="1425" sId="1" odxf="1" dxf="1">
    <nc r="E1414" t="inlineStr">
      <is>
        <t>ФОП Седнєва І.В.</t>
      </is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cc rId="1426" sId="1" odxf="1" dxf="1">
    <nc r="E1415" t="inlineStr">
      <is>
        <t>Югтепломер-Сервіс</t>
      </is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cc rId="1427" sId="1" odxf="1" dxf="1">
    <nc r="E1416" t="inlineStr">
      <is>
        <t>технагляд</t>
      </is>
    </nc>
    <odxf>
      <font>
        <b/>
        <sz val="12"/>
        <color indexed="8"/>
        <name val="Times New Roman"/>
        <scheme val="none"/>
      </font>
      <alignment vertical="top" wrapText="0" readingOrder="0"/>
    </odxf>
    <ndxf>
      <font>
        <b val="0"/>
        <sz val="12"/>
        <color auto="1"/>
        <name val="Times New Roman"/>
        <scheme val="none"/>
      </font>
      <alignment vertical="center" wrapText="1" readingOrder="0"/>
    </ndxf>
  </rcc>
  <rrc rId="1428" sId="1" ref="A1417:XFD1417" action="insertRow"/>
  <rcc rId="1429" sId="1">
    <nc r="A1417" t="inlineStr">
      <is>
        <t>Всього</t>
      </is>
    </nc>
  </rcc>
  <rcc rId="1430" sId="1">
    <nc r="D1417">
      <f>SUM(D1412:D1416)</f>
    </nc>
  </rcc>
  <rcc rId="1431" sId="1">
    <oc r="D1418">
      <f>+D615+D671+D683+D754+D1411</f>
    </oc>
    <nc r="D1418">
      <f>+D615+D671+D683+D754+D1411+D1417</f>
    </nc>
  </rcc>
  <rcv guid="{EED4C4C4-2768-4906-8D20-11DE2EB8B1AD}" action="delete"/>
  <rdn rId="0" localSheetId="1" customView="1" name="Z_EED4C4C4_2768_4906_8D20_11DE2EB8B1AD_.wvu.PrintTitles" hidden="1" oldHidden="1">
    <formula>'Поточні ремонти'!$3:$4</formula>
    <oldFormula>'Поточні ремонти'!$3:$4</oldFormula>
  </rdn>
  <rdn rId="0" localSheetId="1" customView="1" name="Z_EED4C4C4_2768_4906_8D20_11DE2EB8B1AD_.wvu.FilterData" hidden="1" oldHidden="1">
    <formula>'Поточні ремонти'!$A$3:$E$1882</formula>
    <oldFormula>'Поточні ремонти'!$A$3:$E$1882</oldFormula>
  </rdn>
  <rdn rId="0" localSheetId="2" customView="1" name="Z_EED4C4C4_2768_4906_8D20_11DE2EB8B1AD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EED4C4C4_2768_4906_8D20_11DE2EB8B1AD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EED4C4C4_2768_4906_8D20_11DE2EB8B1AD_.wvu.PrintTitles" hidden="1" oldHidden="1">
    <formula>'Придбання ОЗ'!$2:$3</formula>
    <oldFormula>'Придбання ОЗ'!$2:$3</oldFormula>
  </rdn>
  <rdn rId="0" localSheetId="3" customView="1" name="Z_EED4C4C4_2768_4906_8D20_11DE2EB8B1AD_.wvu.FilterData" hidden="1" oldHidden="1">
    <formula>'Придбання ОЗ'!$A$2:$E$724</formula>
    <oldFormula>'Придбання ОЗ'!$A$2:$E$724</oldFormula>
  </rdn>
  <rdn rId="0" localSheetId="4" customView="1" name="Z_EED4C4C4_2768_4906_8D20_11DE2EB8B1AD_.wvu.PrintTitles" hidden="1" oldHidden="1">
    <formula>'Невикористані залишки'!$6:$6</formula>
    <oldFormula>'Невикористані залишки'!$6:$6</oldFormula>
  </rdn>
  <rcv guid="{EED4C4C4-2768-4906-8D20-11DE2EB8B1AD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fmt sheetId="3" sqref="A610:E618">
    <dxf>
      <fill>
        <patternFill>
          <bgColor rgb="FFFFFF00"/>
        </patternFill>
      </fill>
    </dxf>
  </rfmt>
  <rrc rId="1399" sId="3" ref="A617:XFD617" action="insertRow"/>
  <rrc rId="1400" sId="3" ref="A617:XFD617" action="insertRow"/>
  <rrc rId="1401" sId="3" ref="A617:XFD617" action="insertRow"/>
  <rrc rId="1402" sId="3" ref="A617:XFD617" action="insertRow"/>
  <rrc rId="1403" sId="3" ref="A617:XFD617" action="insertRow"/>
  <rrc rId="1404" sId="3" ref="A617:XFD617" action="insertRow"/>
</revisions>
</file>

<file path=xl/revisions/revisionLog16.xml><?xml version="1.0" encoding="utf-8"?>
<revisions xmlns="http://schemas.openxmlformats.org/spreadsheetml/2006/main" xmlns:r="http://schemas.openxmlformats.org/officeDocument/2006/relationships">
  <rfmt sheetId="1" sqref="A1:A1048576">
    <dxf>
      <alignment horizontal="left" readingOrder="0"/>
    </dxf>
  </rfmt>
  <rfmt sheetId="1" sqref="B1:B1048576">
    <dxf>
      <alignment horizontal="general" readingOrder="0"/>
    </dxf>
  </rfmt>
  <rfmt sheetId="1" sqref="C1:C1048576">
    <dxf>
      <alignment horizontal="left" readingOrder="0"/>
    </dxf>
  </rfmt>
  <rfmt sheetId="1" sqref="D1:D1048576">
    <dxf>
      <alignment horizontal="right" readingOrder="0"/>
    </dxf>
  </rfmt>
  <rfmt sheetId="1" sqref="E1:E1048576">
    <dxf>
      <alignment horizontal="left" readingOrder="0"/>
    </dxf>
  </rfmt>
  <rfmt sheetId="1" sqref="A3:XFD4">
    <dxf>
      <alignment horizontal="center" readingOrder="0"/>
    </dxf>
  </rfmt>
  <rrc rId="1609" sId="1" ref="F1:F1048576" action="deleteCol">
    <undo index="0" exp="area" ref3D="1" dr="$A$3:$XFD$4" dn="Заголовки_для_печати" sId="1"/>
    <undo index="0" exp="area" ref3D="1" dr="$A$3:$XFD$4" dn="Z_EED4C4C4_2768_4906_8D20_11DE2EB8B1AD_.wvu.PrintTitles" sId="1"/>
    <undo index="0" exp="area" ref3D="1" dr="$A$3:$XFD$4" dn="Z_C431141F_117F_49C7_B3E7_D4961D1E781E_.wvu.PrintTitles" sId="1"/>
    <undo index="0" exp="area" ref3D="1" dr="$A$3:$XFD$4" dn="Z_C08C5C12_FFBC_4F4C_9138_5D34ADCEB223_.wvu.PrintTitles" sId="1"/>
    <undo index="0" exp="area" ref3D="1" dr="$A$3:$XFD$4" dn="Z_6C4C0A1E_9F55_46A5_9256_CBEA636F78CA_.wvu.PrintTitles" sId="1"/>
    <undo index="0" exp="area" ref3D="1" dr="$A$3:$XFD$4" dn="Z_63624039_79B7_4B53_8C9B_62AEAD1FE854_.wvu.PrintTitles" sId="1"/>
    <undo index="0" exp="area" ref3D="1" dr="$A$3:$XFD$4" dn="Z_237E48EE_855D_4E22_A215_D7BA155C0632_.wvu.PrintTitles" sId="1"/>
    <undo index="0" exp="area" ref3D="1" dr="$A$3:$XFD$4" dn="Z_0807BC37_3C63_4F33_8764_08C0EDADAA6D_.wvu.PrintTitles" sId="1"/>
    <rfmt sheetId="1" xfDxf="1" sqref="F1:F1048576" start="0" length="0">
      <dxf>
        <font>
          <sz val="12"/>
          <name val="Times New Roman"/>
          <scheme val="none"/>
        </font>
      </dxf>
    </rfmt>
    <rfmt sheetId="1" sqref="F417" start="0" length="0">
      <dxf>
        <font>
          <sz val="12"/>
          <color auto="1"/>
          <name val="Times New Roman"/>
          <scheme val="none"/>
        </font>
      </dxf>
    </rfmt>
    <rfmt sheetId="1" sqref="F418" start="0" length="0">
      <dxf>
        <font>
          <sz val="12"/>
          <color auto="1"/>
          <name val="Times New Roman"/>
          <scheme val="none"/>
        </font>
      </dxf>
    </rfmt>
    <rfmt sheetId="1" sqref="F419" start="0" length="0">
      <dxf>
        <font>
          <sz val="12"/>
          <color auto="1"/>
          <name val="Times New Roman"/>
          <scheme val="none"/>
        </font>
      </dxf>
    </rfmt>
    <rfmt sheetId="1" sqref="F421" start="0" length="0">
      <dxf>
        <font>
          <sz val="12"/>
          <color auto="1"/>
          <name val="Times New Roman"/>
          <scheme val="none"/>
        </font>
      </dxf>
    </rfmt>
    <rfmt sheetId="1" sqref="F422" start="0" length="0">
      <dxf>
        <font>
          <sz val="12"/>
          <name val="Times New Roman"/>
          <scheme val="minor"/>
        </font>
      </dxf>
    </rfmt>
    <rfmt sheetId="1" sqref="F423" start="0" length="0">
      <dxf>
        <font>
          <sz val="12"/>
          <name val="Times New Roman"/>
          <scheme val="minor"/>
        </font>
      </dxf>
    </rfmt>
    <rfmt sheetId="1" sqref="F424" start="0" length="0">
      <dxf>
        <font>
          <sz val="12"/>
          <name val="Times New Roman"/>
          <scheme val="minor"/>
        </font>
      </dxf>
    </rfmt>
    <rfmt sheetId="1" sqref="F425" start="0" length="0">
      <dxf>
        <font>
          <sz val="12"/>
          <name val="Times New Roman"/>
          <scheme val="minor"/>
        </font>
      </dxf>
    </rfmt>
    <rfmt sheetId="1" sqref="F426" start="0" length="0">
      <dxf>
        <font>
          <sz val="12"/>
          <name val="Times New Roman"/>
          <scheme val="minor"/>
        </font>
      </dxf>
    </rfmt>
    <rfmt sheetId="1" sqref="F427" start="0" length="0">
      <dxf>
        <font>
          <sz val="12"/>
          <name val="Times New Roman"/>
          <scheme val="minor"/>
        </font>
      </dxf>
    </rfmt>
    <rfmt sheetId="1" sqref="F428" start="0" length="0">
      <dxf>
        <font>
          <sz val="12"/>
          <name val="Times New Roman"/>
          <scheme val="minor"/>
        </font>
      </dxf>
    </rfmt>
    <rfmt sheetId="1" sqref="F429" start="0" length="0">
      <dxf>
        <font>
          <sz val="12"/>
          <name val="Times New Roman"/>
          <scheme val="minor"/>
        </font>
      </dxf>
    </rfmt>
    <rfmt sheetId="1" sqref="F430" start="0" length="0">
      <dxf>
        <font>
          <sz val="12"/>
          <name val="Times New Roman"/>
          <scheme val="minor"/>
        </font>
      </dxf>
    </rfmt>
    <rfmt sheetId="1" sqref="F431" start="0" length="0">
      <dxf>
        <font>
          <sz val="12"/>
          <name val="Times New Roman"/>
          <scheme val="minor"/>
        </font>
      </dxf>
    </rfmt>
    <rfmt sheetId="1" sqref="F432" start="0" length="0">
      <dxf>
        <font>
          <sz val="12"/>
          <name val="Times New Roman"/>
          <scheme val="minor"/>
        </font>
      </dxf>
    </rfmt>
    <rfmt sheetId="1" sqref="F433" start="0" length="0">
      <dxf>
        <font>
          <sz val="12"/>
          <name val="Times New Roman"/>
          <scheme val="minor"/>
        </font>
      </dxf>
    </rfmt>
    <rfmt sheetId="1" sqref="F434" start="0" length="0">
      <dxf>
        <font>
          <sz val="12"/>
          <name val="Times New Roman"/>
          <scheme val="minor"/>
        </font>
      </dxf>
    </rfmt>
    <rfmt sheetId="1" sqref="F435" start="0" length="0">
      <dxf>
        <font>
          <sz val="12"/>
          <name val="Times New Roman"/>
          <scheme val="minor"/>
        </font>
      </dxf>
    </rfmt>
    <rfmt sheetId="1" sqref="F436" start="0" length="0">
      <dxf>
        <font>
          <sz val="12"/>
          <name val="Times New Roman"/>
          <scheme val="minor"/>
        </font>
      </dxf>
    </rfmt>
    <rfmt sheetId="1" sqref="F437" start="0" length="0">
      <dxf>
        <font>
          <sz val="12"/>
          <name val="Times New Roman"/>
          <scheme val="minor"/>
        </font>
      </dxf>
    </rfmt>
    <rfmt sheetId="1" sqref="F438" start="0" length="0">
      <dxf>
        <font>
          <sz val="12"/>
          <name val="Times New Roman"/>
          <scheme val="minor"/>
        </font>
      </dxf>
    </rfmt>
    <rfmt sheetId="1" sqref="F439" start="0" length="0">
      <dxf>
        <font>
          <sz val="12"/>
          <name val="Times New Roman"/>
          <scheme val="minor"/>
        </font>
      </dxf>
    </rfmt>
    <rfmt sheetId="1" sqref="F440" start="0" length="0">
      <dxf>
        <font>
          <sz val="12"/>
          <name val="Times New Roman"/>
          <scheme val="minor"/>
        </font>
      </dxf>
    </rfmt>
    <rfmt sheetId="1" sqref="F441" start="0" length="0">
      <dxf>
        <font>
          <sz val="12"/>
          <name val="Times New Roman"/>
          <scheme val="minor"/>
        </font>
      </dxf>
    </rfmt>
    <rfmt sheetId="1" sqref="F442" start="0" length="0">
      <dxf>
        <font>
          <sz val="12"/>
          <name val="Times New Roman"/>
          <scheme val="minor"/>
        </font>
      </dxf>
    </rfmt>
    <rfmt sheetId="1" sqref="F443" start="0" length="0">
      <dxf>
        <font>
          <sz val="12"/>
          <name val="Times New Roman"/>
          <scheme val="minor"/>
        </font>
      </dxf>
    </rfmt>
    <rfmt sheetId="1" sqref="F444" start="0" length="0">
      <dxf>
        <font>
          <sz val="12"/>
          <name val="Times New Roman"/>
          <scheme val="minor"/>
        </font>
      </dxf>
    </rfmt>
    <rfmt sheetId="1" sqref="F445" start="0" length="0">
      <dxf>
        <font>
          <sz val="12"/>
          <name val="Times New Roman"/>
          <scheme val="minor"/>
        </font>
      </dxf>
    </rfmt>
    <rfmt sheetId="1" sqref="F446" start="0" length="0">
      <dxf>
        <font>
          <sz val="12"/>
          <name val="Times New Roman"/>
          <scheme val="minor"/>
        </font>
      </dxf>
    </rfmt>
    <rfmt sheetId="1" sqref="F447" start="0" length="0">
      <dxf>
        <font>
          <sz val="12"/>
          <name val="Times New Roman"/>
          <scheme val="minor"/>
        </font>
      </dxf>
    </rfmt>
    <rfmt sheetId="1" sqref="F448" start="0" length="0">
      <dxf>
        <font>
          <sz val="12"/>
          <name val="Times New Roman"/>
          <scheme val="minor"/>
        </font>
      </dxf>
    </rfmt>
    <rfmt sheetId="1" sqref="F449" start="0" length="0">
      <dxf>
        <font>
          <sz val="12"/>
          <name val="Times New Roman"/>
          <scheme val="minor"/>
        </font>
      </dxf>
    </rfmt>
    <rfmt sheetId="1" sqref="F450" start="0" length="0">
      <dxf>
        <font>
          <sz val="12"/>
          <name val="Times New Roman"/>
          <scheme val="minor"/>
        </font>
      </dxf>
    </rfmt>
    <rfmt sheetId="1" sqref="F451" start="0" length="0">
      <dxf>
        <font>
          <sz val="12"/>
          <name val="Times New Roman"/>
          <scheme val="minor"/>
        </font>
      </dxf>
    </rfmt>
    <rfmt sheetId="1" sqref="F452" start="0" length="0">
      <dxf>
        <font>
          <sz val="12"/>
          <name val="Times New Roman"/>
          <scheme val="minor"/>
        </font>
      </dxf>
    </rfmt>
    <rfmt sheetId="1" sqref="F453" start="0" length="0">
      <dxf>
        <font>
          <sz val="12"/>
          <name val="Times New Roman"/>
          <scheme val="minor"/>
        </font>
      </dxf>
    </rfmt>
    <rfmt sheetId="1" sqref="F454" start="0" length="0">
      <dxf>
        <font>
          <sz val="12"/>
          <name val="Times New Roman"/>
          <scheme val="minor"/>
        </font>
      </dxf>
    </rfmt>
    <rfmt sheetId="1" sqref="F455" start="0" length="0">
      <dxf>
        <font>
          <sz val="12"/>
          <name val="Times New Roman"/>
          <scheme val="minor"/>
        </font>
      </dxf>
    </rfmt>
    <rfmt sheetId="1" sqref="F456" start="0" length="0">
      <dxf>
        <font>
          <sz val="12"/>
          <name val="Times New Roman"/>
          <scheme val="minor"/>
        </font>
      </dxf>
    </rfmt>
    <rfmt sheetId="1" sqref="F457" start="0" length="0">
      <dxf>
        <font>
          <sz val="12"/>
          <name val="Times New Roman"/>
          <scheme val="minor"/>
        </font>
      </dxf>
    </rfmt>
    <rfmt sheetId="1" sqref="F458" start="0" length="0">
      <dxf>
        <font>
          <sz val="12"/>
          <name val="Times New Roman"/>
          <scheme val="minor"/>
        </font>
      </dxf>
    </rfmt>
    <rfmt sheetId="1" sqref="F459" start="0" length="0">
      <dxf>
        <font>
          <sz val="12"/>
          <name val="Times New Roman"/>
          <scheme val="minor"/>
        </font>
      </dxf>
    </rfmt>
    <rfmt sheetId="1" sqref="F460" start="0" length="0">
      <dxf>
        <font>
          <sz val="12"/>
          <name val="Times New Roman"/>
          <scheme val="minor"/>
        </font>
      </dxf>
    </rfmt>
    <rfmt sheetId="1" sqref="F461" start="0" length="0">
      <dxf>
        <font>
          <sz val="12"/>
          <name val="Times New Roman"/>
          <scheme val="minor"/>
        </font>
      </dxf>
    </rfmt>
    <rfmt sheetId="1" sqref="F462" start="0" length="0">
      <dxf>
        <font>
          <sz val="12"/>
          <name val="Times New Roman"/>
          <scheme val="minor"/>
        </font>
      </dxf>
    </rfmt>
    <rfmt sheetId="1" sqref="F463" start="0" length="0">
      <dxf>
        <font>
          <sz val="12"/>
          <name val="Times New Roman"/>
          <scheme val="minor"/>
        </font>
      </dxf>
    </rfmt>
    <rfmt sheetId="1" sqref="F464" start="0" length="0">
      <dxf>
        <font>
          <sz val="12"/>
          <name val="Times New Roman"/>
          <scheme val="minor"/>
        </font>
      </dxf>
    </rfmt>
    <rfmt sheetId="1" sqref="F465" start="0" length="0">
      <dxf>
        <font>
          <sz val="12"/>
          <name val="Times New Roman"/>
          <scheme val="minor"/>
        </font>
      </dxf>
    </rfmt>
    <rfmt sheetId="1" sqref="F466" start="0" length="0">
      <dxf>
        <font>
          <sz val="12"/>
          <name val="Times New Roman"/>
          <scheme val="minor"/>
        </font>
      </dxf>
    </rfmt>
    <rfmt sheetId="1" sqref="F467" start="0" length="0">
      <dxf>
        <font>
          <sz val="12"/>
          <name val="Times New Roman"/>
          <scheme val="minor"/>
        </font>
      </dxf>
    </rfmt>
    <rfmt sheetId="1" sqref="F468" start="0" length="0">
      <dxf>
        <font>
          <sz val="12"/>
          <name val="Times New Roman"/>
          <scheme val="minor"/>
        </font>
      </dxf>
    </rfmt>
    <rfmt sheetId="1" sqref="F469" start="0" length="0">
      <dxf>
        <font>
          <sz val="12"/>
          <name val="Times New Roman"/>
          <scheme val="minor"/>
        </font>
      </dxf>
    </rfmt>
    <rfmt sheetId="1" sqref="F470" start="0" length="0">
      <dxf>
        <font>
          <sz val="12"/>
          <name val="Times New Roman"/>
          <scheme val="minor"/>
        </font>
      </dxf>
    </rfmt>
    <rfmt sheetId="1" sqref="F471" start="0" length="0">
      <dxf>
        <font>
          <sz val="12"/>
          <name val="Times New Roman"/>
          <scheme val="minor"/>
        </font>
      </dxf>
    </rfmt>
    <rfmt sheetId="1" sqref="F472" start="0" length="0">
      <dxf>
        <font>
          <sz val="12"/>
          <name val="Times New Roman"/>
          <scheme val="minor"/>
        </font>
      </dxf>
    </rfmt>
    <rfmt sheetId="1" sqref="F473" start="0" length="0">
      <dxf>
        <font>
          <sz val="12"/>
          <name val="Times New Roman"/>
          <scheme val="minor"/>
        </font>
      </dxf>
    </rfmt>
    <rfmt sheetId="1" sqref="F474" start="0" length="0">
      <dxf>
        <font>
          <sz val="12"/>
          <name val="Times New Roman"/>
          <scheme val="minor"/>
        </font>
      </dxf>
    </rfmt>
    <rfmt sheetId="1" sqref="F475" start="0" length="0">
      <dxf>
        <font>
          <sz val="12"/>
          <name val="Times New Roman"/>
          <scheme val="minor"/>
        </font>
      </dxf>
    </rfmt>
    <rfmt sheetId="1" sqref="F476" start="0" length="0">
      <dxf>
        <font>
          <sz val="12"/>
          <name val="Times New Roman"/>
          <scheme val="minor"/>
        </font>
      </dxf>
    </rfmt>
    <rfmt sheetId="1" sqref="F477" start="0" length="0">
      <dxf>
        <font>
          <sz val="12"/>
          <name val="Times New Roman"/>
          <scheme val="minor"/>
        </font>
      </dxf>
    </rfmt>
    <rfmt sheetId="1" sqref="F478" start="0" length="0">
      <dxf>
        <font>
          <sz val="12"/>
          <name val="Times New Roman"/>
          <scheme val="minor"/>
        </font>
      </dxf>
    </rfmt>
    <rfmt sheetId="1" sqref="F479" start="0" length="0">
      <dxf>
        <font>
          <sz val="12"/>
          <name val="Times New Roman"/>
          <scheme val="minor"/>
        </font>
      </dxf>
    </rfmt>
    <rfmt sheetId="1" sqref="F480" start="0" length="0">
      <dxf>
        <font>
          <sz val="12"/>
          <name val="Times New Roman"/>
          <scheme val="minor"/>
        </font>
      </dxf>
    </rfmt>
    <rfmt sheetId="1" sqref="F481" start="0" length="0">
      <dxf>
        <font>
          <sz val="12"/>
          <name val="Times New Roman"/>
          <scheme val="minor"/>
        </font>
      </dxf>
    </rfmt>
    <rfmt sheetId="1" sqref="F482" start="0" length="0">
      <dxf>
        <font>
          <sz val="12"/>
          <name val="Times New Roman"/>
          <scheme val="minor"/>
        </font>
      </dxf>
    </rfmt>
    <rfmt sheetId="1" sqref="F483" start="0" length="0">
      <dxf>
        <font>
          <sz val="12"/>
          <name val="Times New Roman"/>
          <scheme val="minor"/>
        </font>
      </dxf>
    </rfmt>
    <rfmt sheetId="1" sqref="F484" start="0" length="0">
      <dxf>
        <font>
          <sz val="12"/>
          <name val="Times New Roman"/>
          <scheme val="minor"/>
        </font>
      </dxf>
    </rfmt>
    <rfmt sheetId="1" sqref="F485" start="0" length="0">
      <dxf>
        <font>
          <sz val="12"/>
          <name val="Times New Roman"/>
          <scheme val="minor"/>
        </font>
      </dxf>
    </rfmt>
    <rfmt sheetId="1" sqref="F486" start="0" length="0">
      <dxf>
        <font>
          <sz val="12"/>
          <name val="Times New Roman"/>
          <scheme val="minor"/>
        </font>
      </dxf>
    </rfmt>
    <rfmt sheetId="1" sqref="F487" start="0" length="0">
      <dxf>
        <font>
          <sz val="12"/>
          <name val="Times New Roman"/>
          <scheme val="minor"/>
        </font>
      </dxf>
    </rfmt>
    <rfmt sheetId="1" sqref="F488" start="0" length="0">
      <dxf>
        <font>
          <sz val="12"/>
          <name val="Times New Roman"/>
          <scheme val="minor"/>
        </font>
      </dxf>
    </rfmt>
    <rfmt sheetId="1" sqref="F489" start="0" length="0">
      <dxf>
        <font>
          <sz val="12"/>
          <name val="Times New Roman"/>
          <scheme val="minor"/>
        </font>
      </dxf>
    </rfmt>
    <rfmt sheetId="1" sqref="F490" start="0" length="0">
      <dxf>
        <font>
          <sz val="12"/>
          <name val="Times New Roman"/>
          <scheme val="minor"/>
        </font>
      </dxf>
    </rfmt>
    <rfmt sheetId="1" sqref="F491" start="0" length="0">
      <dxf>
        <font>
          <sz val="12"/>
          <name val="Times New Roman"/>
          <scheme val="minor"/>
        </font>
      </dxf>
    </rfmt>
    <rfmt sheetId="1" sqref="F492" start="0" length="0">
      <dxf>
        <font>
          <sz val="12"/>
          <name val="Times New Roman"/>
          <scheme val="minor"/>
        </font>
      </dxf>
    </rfmt>
    <rfmt sheetId="1" sqref="F493" start="0" length="0">
      <dxf>
        <font>
          <sz val="12"/>
          <name val="Times New Roman"/>
          <scheme val="minor"/>
        </font>
      </dxf>
    </rfmt>
    <rfmt sheetId="1" sqref="F494" start="0" length="0">
      <dxf>
        <font>
          <sz val="12"/>
          <name val="Times New Roman"/>
          <scheme val="minor"/>
        </font>
      </dxf>
    </rfmt>
    <rfmt sheetId="1" sqref="F495" start="0" length="0">
      <dxf>
        <font>
          <sz val="12"/>
          <name val="Times New Roman"/>
          <scheme val="minor"/>
        </font>
      </dxf>
    </rfmt>
    <rfmt sheetId="1" sqref="F496" start="0" length="0">
      <dxf>
        <font>
          <sz val="12"/>
          <name val="Times New Roman"/>
          <scheme val="minor"/>
        </font>
      </dxf>
    </rfmt>
    <rfmt sheetId="1" sqref="F497" start="0" length="0">
      <dxf>
        <font>
          <sz val="12"/>
          <name val="Times New Roman"/>
          <scheme val="minor"/>
        </font>
      </dxf>
    </rfmt>
    <rfmt sheetId="1" sqref="F498" start="0" length="0">
      <dxf>
        <font>
          <sz val="12"/>
          <name val="Times New Roman"/>
          <scheme val="minor"/>
        </font>
      </dxf>
    </rfmt>
    <rfmt sheetId="1" sqref="F499" start="0" length="0">
      <dxf>
        <font>
          <sz val="12"/>
          <name val="Times New Roman"/>
          <scheme val="minor"/>
        </font>
      </dxf>
    </rfmt>
    <rfmt sheetId="1" sqref="F500" start="0" length="0">
      <dxf>
        <font>
          <sz val="12"/>
          <name val="Times New Roman"/>
          <scheme val="minor"/>
        </font>
      </dxf>
    </rfmt>
    <rfmt sheetId="1" sqref="F501" start="0" length="0">
      <dxf>
        <font>
          <sz val="12"/>
          <name val="Times New Roman"/>
          <scheme val="minor"/>
        </font>
      </dxf>
    </rfmt>
    <rfmt sheetId="1" sqref="F502" start="0" length="0">
      <dxf>
        <font>
          <sz val="12"/>
          <name val="Times New Roman"/>
          <scheme val="minor"/>
        </font>
      </dxf>
    </rfmt>
    <rfmt sheetId="1" sqref="F503" start="0" length="0">
      <dxf>
        <font>
          <sz val="12"/>
          <name val="Times New Roman"/>
          <scheme val="minor"/>
        </font>
      </dxf>
    </rfmt>
    <rfmt sheetId="1" sqref="F504" start="0" length="0">
      <dxf>
        <font>
          <sz val="12"/>
          <name val="Times New Roman"/>
          <scheme val="minor"/>
        </font>
      </dxf>
    </rfmt>
    <rfmt sheetId="1" sqref="F505" start="0" length="0">
      <dxf>
        <font>
          <sz val="12"/>
          <name val="Times New Roman"/>
          <scheme val="minor"/>
        </font>
      </dxf>
    </rfmt>
    <rfmt sheetId="1" sqref="F506" start="0" length="0">
      <dxf>
        <font>
          <sz val="12"/>
          <name val="Times New Roman"/>
          <scheme val="minor"/>
        </font>
      </dxf>
    </rfmt>
    <rfmt sheetId="1" sqref="F507" start="0" length="0">
      <dxf>
        <font>
          <sz val="12"/>
          <name val="Times New Roman"/>
          <scheme val="minor"/>
        </font>
      </dxf>
    </rfmt>
    <rfmt sheetId="1" sqref="F508" start="0" length="0">
      <dxf>
        <font>
          <sz val="12"/>
          <name val="Times New Roman"/>
          <scheme val="minor"/>
        </font>
      </dxf>
    </rfmt>
    <rfmt sheetId="1" sqref="F509" start="0" length="0">
      <dxf>
        <font>
          <sz val="12"/>
          <name val="Times New Roman"/>
          <scheme val="minor"/>
        </font>
      </dxf>
    </rfmt>
    <rfmt sheetId="1" sqref="F510" start="0" length="0">
      <dxf>
        <font>
          <sz val="12"/>
          <name val="Times New Roman"/>
          <scheme val="minor"/>
        </font>
      </dxf>
    </rfmt>
    <rfmt sheetId="1" sqref="F511" start="0" length="0">
      <dxf>
        <font>
          <sz val="12"/>
          <name val="Times New Roman"/>
          <scheme val="minor"/>
        </font>
      </dxf>
    </rfmt>
    <rfmt sheetId="1" sqref="F512" start="0" length="0">
      <dxf>
        <font>
          <sz val="12"/>
          <name val="Times New Roman"/>
          <scheme val="minor"/>
        </font>
      </dxf>
    </rfmt>
    <rfmt sheetId="1" sqref="F513" start="0" length="0">
      <dxf>
        <font>
          <sz val="12"/>
          <name val="Times New Roman"/>
          <scheme val="minor"/>
        </font>
      </dxf>
    </rfmt>
    <rfmt sheetId="1" sqref="F514" start="0" length="0">
      <dxf>
        <font>
          <sz val="12"/>
          <name val="Times New Roman"/>
          <scheme val="minor"/>
        </font>
      </dxf>
    </rfmt>
    <rfmt sheetId="1" sqref="F515" start="0" length="0">
      <dxf>
        <font>
          <sz val="12"/>
          <name val="Times New Roman"/>
          <scheme val="minor"/>
        </font>
      </dxf>
    </rfmt>
    <rfmt sheetId="1" sqref="F516" start="0" length="0">
      <dxf>
        <font>
          <sz val="12"/>
          <name val="Times New Roman"/>
          <scheme val="minor"/>
        </font>
      </dxf>
    </rfmt>
    <rfmt sheetId="1" sqref="F517" start="0" length="0">
      <dxf>
        <font>
          <sz val="12"/>
          <name val="Times New Roman"/>
          <scheme val="minor"/>
        </font>
      </dxf>
    </rfmt>
    <rfmt sheetId="1" sqref="F518" start="0" length="0">
      <dxf>
        <font>
          <sz val="12"/>
          <name val="Times New Roman"/>
          <scheme val="minor"/>
        </font>
      </dxf>
    </rfmt>
    <rfmt sheetId="1" sqref="F519" start="0" length="0">
      <dxf>
        <font>
          <sz val="12"/>
          <name val="Times New Roman"/>
          <scheme val="minor"/>
        </font>
      </dxf>
    </rfmt>
    <rfmt sheetId="1" sqref="F520" start="0" length="0">
      <dxf>
        <font>
          <sz val="12"/>
          <name val="Times New Roman"/>
          <scheme val="minor"/>
        </font>
      </dxf>
    </rfmt>
    <rfmt sheetId="1" sqref="F521" start="0" length="0">
      <dxf>
        <font>
          <sz val="12"/>
          <name val="Times New Roman"/>
          <scheme val="minor"/>
        </font>
      </dxf>
    </rfmt>
    <rfmt sheetId="1" sqref="F522" start="0" length="0">
      <dxf>
        <font>
          <sz val="12"/>
          <name val="Times New Roman"/>
          <scheme val="minor"/>
        </font>
      </dxf>
    </rfmt>
    <rfmt sheetId="1" sqref="F523" start="0" length="0">
      <dxf>
        <font>
          <sz val="12"/>
          <name val="Times New Roman"/>
          <scheme val="minor"/>
        </font>
      </dxf>
    </rfmt>
    <rfmt sheetId="1" sqref="F524" start="0" length="0">
      <dxf>
        <font>
          <sz val="12"/>
          <name val="Times New Roman"/>
          <scheme val="minor"/>
        </font>
      </dxf>
    </rfmt>
    <rfmt sheetId="1" sqref="F525" start="0" length="0">
      <dxf>
        <font>
          <sz val="12"/>
          <name val="Times New Roman"/>
          <scheme val="minor"/>
        </font>
      </dxf>
    </rfmt>
    <rfmt sheetId="1" sqref="F526" start="0" length="0">
      <dxf>
        <font>
          <sz val="12"/>
          <name val="Times New Roman"/>
          <scheme val="minor"/>
        </font>
      </dxf>
    </rfmt>
    <rfmt sheetId="1" sqref="F527" start="0" length="0">
      <dxf>
        <font>
          <sz val="12"/>
          <name val="Times New Roman"/>
          <scheme val="minor"/>
        </font>
      </dxf>
    </rfmt>
    <rfmt sheetId="1" sqref="F528" start="0" length="0">
      <dxf>
        <font>
          <sz val="12"/>
          <name val="Times New Roman"/>
          <scheme val="minor"/>
        </font>
      </dxf>
    </rfmt>
    <rfmt sheetId="1" sqref="F529" start="0" length="0">
      <dxf>
        <font>
          <sz val="12"/>
          <name val="Times New Roman"/>
          <scheme val="minor"/>
        </font>
      </dxf>
    </rfmt>
    <rfmt sheetId="1" sqref="F530" start="0" length="0">
      <dxf>
        <font>
          <sz val="12"/>
          <name val="Times New Roman"/>
          <scheme val="minor"/>
        </font>
      </dxf>
    </rfmt>
    <rfmt sheetId="1" sqref="F531" start="0" length="0">
      <dxf>
        <font>
          <sz val="12"/>
          <name val="Times New Roman"/>
          <scheme val="minor"/>
        </font>
      </dxf>
    </rfmt>
    <rfmt sheetId="1" sqref="F532" start="0" length="0">
      <dxf>
        <font>
          <sz val="12"/>
          <name val="Times New Roman"/>
          <scheme val="minor"/>
        </font>
      </dxf>
    </rfmt>
    <rfmt sheetId="1" sqref="F533" start="0" length="0">
      <dxf>
        <font>
          <sz val="12"/>
          <name val="Times New Roman"/>
          <scheme val="minor"/>
        </font>
      </dxf>
    </rfmt>
    <rfmt sheetId="1" sqref="F534" start="0" length="0">
      <dxf>
        <font>
          <sz val="12"/>
          <name val="Times New Roman"/>
          <scheme val="minor"/>
        </font>
      </dxf>
    </rfmt>
    <rfmt sheetId="1" sqref="F535" start="0" length="0">
      <dxf>
        <font>
          <sz val="12"/>
          <name val="Times New Roman"/>
          <scheme val="minor"/>
        </font>
      </dxf>
    </rfmt>
    <rfmt sheetId="1" sqref="F536" start="0" length="0">
      <dxf>
        <font>
          <sz val="12"/>
          <name val="Times New Roman"/>
          <scheme val="minor"/>
        </font>
      </dxf>
    </rfmt>
    <rfmt sheetId="1" sqref="F537" start="0" length="0">
      <dxf>
        <font>
          <sz val="12"/>
          <name val="Times New Roman"/>
          <scheme val="minor"/>
        </font>
      </dxf>
    </rfmt>
    <rfmt sheetId="1" sqref="F538" start="0" length="0">
      <dxf>
        <font>
          <sz val="12"/>
          <name val="Times New Roman"/>
          <scheme val="minor"/>
        </font>
      </dxf>
    </rfmt>
    <rfmt sheetId="1" sqref="F539" start="0" length="0">
      <dxf>
        <font>
          <sz val="12"/>
          <name val="Times New Roman"/>
          <scheme val="minor"/>
        </font>
      </dxf>
    </rfmt>
    <rfmt sheetId="1" sqref="F540" start="0" length="0">
      <dxf>
        <font>
          <sz val="12"/>
          <name val="Times New Roman"/>
          <scheme val="minor"/>
        </font>
      </dxf>
    </rfmt>
    <rfmt sheetId="1" sqref="F541" start="0" length="0">
      <dxf>
        <font>
          <sz val="12"/>
          <name val="Times New Roman"/>
          <scheme val="minor"/>
        </font>
      </dxf>
    </rfmt>
    <rfmt sheetId="1" sqref="F542" start="0" length="0">
      <dxf>
        <font>
          <sz val="12"/>
          <name val="Times New Roman"/>
          <scheme val="minor"/>
        </font>
      </dxf>
    </rfmt>
    <rfmt sheetId="1" sqref="F543" start="0" length="0">
      <dxf>
        <font>
          <sz val="12"/>
          <name val="Times New Roman"/>
          <scheme val="minor"/>
        </font>
      </dxf>
    </rfmt>
    <rfmt sheetId="1" sqref="F544" start="0" length="0">
      <dxf>
        <font>
          <sz val="12"/>
          <name val="Times New Roman"/>
          <scheme val="minor"/>
        </font>
      </dxf>
    </rfmt>
    <rfmt sheetId="1" sqref="F545" start="0" length="0">
      <dxf>
        <font>
          <sz val="12"/>
          <name val="Times New Roman"/>
          <scheme val="minor"/>
        </font>
      </dxf>
    </rfmt>
    <rfmt sheetId="1" sqref="F546" start="0" length="0">
      <dxf>
        <font>
          <sz val="12"/>
          <name val="Times New Roman"/>
          <scheme val="minor"/>
        </font>
      </dxf>
    </rfmt>
    <rfmt sheetId="1" sqref="F547" start="0" length="0">
      <dxf>
        <font>
          <sz val="12"/>
          <name val="Times New Roman"/>
          <scheme val="minor"/>
        </font>
      </dxf>
    </rfmt>
    <rfmt sheetId="1" sqref="F548" start="0" length="0">
      <dxf>
        <font>
          <sz val="12"/>
          <name val="Times New Roman"/>
          <scheme val="minor"/>
        </font>
      </dxf>
    </rfmt>
    <rfmt sheetId="1" sqref="F549" start="0" length="0">
      <dxf>
        <font>
          <sz val="12"/>
          <name val="Times New Roman"/>
          <scheme val="minor"/>
        </font>
      </dxf>
    </rfmt>
    <rfmt sheetId="1" sqref="F550" start="0" length="0">
      <dxf>
        <font>
          <sz val="12"/>
          <name val="Times New Roman"/>
          <scheme val="minor"/>
        </font>
      </dxf>
    </rfmt>
    <rfmt sheetId="1" sqref="F551" start="0" length="0">
      <dxf>
        <font>
          <sz val="12"/>
          <name val="Times New Roman"/>
          <scheme val="minor"/>
        </font>
      </dxf>
    </rfmt>
    <rfmt sheetId="1" sqref="F552" start="0" length="0">
      <dxf>
        <font>
          <sz val="12"/>
          <name val="Times New Roman"/>
          <scheme val="minor"/>
        </font>
      </dxf>
    </rfmt>
    <rfmt sheetId="1" sqref="F553" start="0" length="0">
      <dxf>
        <font>
          <sz val="12"/>
          <name val="Times New Roman"/>
          <scheme val="minor"/>
        </font>
      </dxf>
    </rfmt>
    <rfmt sheetId="1" sqref="F554" start="0" length="0">
      <dxf>
        <font>
          <sz val="12"/>
          <name val="Times New Roman"/>
          <scheme val="minor"/>
        </font>
      </dxf>
    </rfmt>
    <rfmt sheetId="1" sqref="F555" start="0" length="0">
      <dxf>
        <font>
          <sz val="12"/>
          <name val="Times New Roman"/>
          <scheme val="minor"/>
        </font>
      </dxf>
    </rfmt>
    <rfmt sheetId="1" sqref="F556" start="0" length="0">
      <dxf>
        <font>
          <sz val="12"/>
          <name val="Times New Roman"/>
          <scheme val="minor"/>
        </font>
      </dxf>
    </rfmt>
    <rfmt sheetId="1" sqref="F557" start="0" length="0">
      <dxf>
        <font>
          <sz val="12"/>
          <name val="Times New Roman"/>
          <scheme val="minor"/>
        </font>
      </dxf>
    </rfmt>
    <rfmt sheetId="1" sqref="F558" start="0" length="0">
      <dxf>
        <font>
          <sz val="12"/>
          <name val="Times New Roman"/>
          <scheme val="minor"/>
        </font>
      </dxf>
    </rfmt>
    <rfmt sheetId="1" sqref="F559" start="0" length="0">
      <dxf>
        <font>
          <sz val="12"/>
          <name val="Times New Roman"/>
          <scheme val="minor"/>
        </font>
      </dxf>
    </rfmt>
    <rfmt sheetId="1" sqref="F560" start="0" length="0">
      <dxf>
        <font>
          <sz val="12"/>
          <name val="Times New Roman"/>
          <scheme val="minor"/>
        </font>
      </dxf>
    </rfmt>
    <rfmt sheetId="1" sqref="F561" start="0" length="0">
      <dxf>
        <font>
          <sz val="12"/>
          <name val="Times New Roman"/>
          <scheme val="minor"/>
        </font>
      </dxf>
    </rfmt>
    <rfmt sheetId="1" sqref="F562" start="0" length="0">
      <dxf>
        <font>
          <sz val="12"/>
          <name val="Times New Roman"/>
          <scheme val="minor"/>
        </font>
      </dxf>
    </rfmt>
    <rfmt sheetId="1" sqref="F563" start="0" length="0">
      <dxf>
        <font>
          <sz val="12"/>
          <name val="Times New Roman"/>
          <scheme val="minor"/>
        </font>
      </dxf>
    </rfmt>
    <rfmt sheetId="1" sqref="F564" start="0" length="0">
      <dxf>
        <font>
          <sz val="12"/>
          <name val="Times New Roman"/>
          <scheme val="minor"/>
        </font>
      </dxf>
    </rfmt>
    <rfmt sheetId="1" sqref="F565" start="0" length="0">
      <dxf>
        <font>
          <sz val="12"/>
          <name val="Times New Roman"/>
          <scheme val="minor"/>
        </font>
      </dxf>
    </rfmt>
    <rfmt sheetId="1" sqref="F566" start="0" length="0">
      <dxf>
        <font>
          <sz val="12"/>
          <name val="Times New Roman"/>
          <scheme val="minor"/>
        </font>
      </dxf>
    </rfmt>
    <rfmt sheetId="1" sqref="F567" start="0" length="0">
      <dxf>
        <font>
          <sz val="12"/>
          <name val="Times New Roman"/>
          <scheme val="minor"/>
        </font>
      </dxf>
    </rfmt>
    <rfmt sheetId="1" sqref="F568" start="0" length="0">
      <dxf>
        <font>
          <sz val="12"/>
          <name val="Times New Roman"/>
          <scheme val="minor"/>
        </font>
      </dxf>
    </rfmt>
    <rfmt sheetId="1" sqref="F569" start="0" length="0">
      <dxf>
        <font>
          <sz val="12"/>
          <name val="Times New Roman"/>
          <scheme val="minor"/>
        </font>
      </dxf>
    </rfmt>
    <rfmt sheetId="1" sqref="F570" start="0" length="0">
      <dxf>
        <font>
          <sz val="12"/>
          <name val="Times New Roman"/>
          <scheme val="minor"/>
        </font>
      </dxf>
    </rfmt>
    <rfmt sheetId="1" sqref="F571" start="0" length="0">
      <dxf>
        <font>
          <sz val="12"/>
          <name val="Times New Roman"/>
          <scheme val="minor"/>
        </font>
      </dxf>
    </rfmt>
    <rfmt sheetId="1" sqref="F572" start="0" length="0">
      <dxf>
        <font>
          <sz val="12"/>
          <name val="Times New Roman"/>
          <scheme val="minor"/>
        </font>
      </dxf>
    </rfmt>
    <rfmt sheetId="1" sqref="F573" start="0" length="0">
      <dxf>
        <font>
          <sz val="12"/>
          <name val="Times New Roman"/>
          <scheme val="minor"/>
        </font>
      </dxf>
    </rfmt>
    <rfmt sheetId="1" sqref="F574" start="0" length="0">
      <dxf>
        <font>
          <sz val="12"/>
          <name val="Times New Roman"/>
          <scheme val="minor"/>
        </font>
      </dxf>
    </rfmt>
    <rfmt sheetId="1" sqref="F575" start="0" length="0">
      <dxf>
        <font>
          <sz val="12"/>
          <name val="Times New Roman"/>
          <scheme val="minor"/>
        </font>
      </dxf>
    </rfmt>
    <rfmt sheetId="1" sqref="F576" start="0" length="0">
      <dxf>
        <font>
          <sz val="12"/>
          <name val="Times New Roman"/>
          <scheme val="minor"/>
        </font>
      </dxf>
    </rfmt>
    <rfmt sheetId="1" sqref="F577" start="0" length="0">
      <dxf>
        <font>
          <sz val="12"/>
          <name val="Times New Roman"/>
          <scheme val="minor"/>
        </font>
      </dxf>
    </rfmt>
    <rfmt sheetId="1" sqref="F578" start="0" length="0">
      <dxf>
        <font>
          <sz val="12"/>
          <name val="Times New Roman"/>
          <scheme val="minor"/>
        </font>
      </dxf>
    </rfmt>
    <rfmt sheetId="1" sqref="F579" start="0" length="0">
      <dxf>
        <font>
          <sz val="12"/>
          <name val="Times New Roman"/>
          <scheme val="minor"/>
        </font>
      </dxf>
    </rfmt>
    <rfmt sheetId="1" sqref="F580" start="0" length="0">
      <dxf>
        <font>
          <sz val="12"/>
          <name val="Times New Roman"/>
          <scheme val="minor"/>
        </font>
      </dxf>
    </rfmt>
    <rfmt sheetId="1" sqref="F581" start="0" length="0">
      <dxf>
        <font>
          <sz val="12"/>
          <name val="Times New Roman"/>
          <scheme val="minor"/>
        </font>
      </dxf>
    </rfmt>
    <rfmt sheetId="1" sqref="F582" start="0" length="0">
      <dxf>
        <font>
          <sz val="12"/>
          <name val="Times New Roman"/>
          <scheme val="minor"/>
        </font>
      </dxf>
    </rfmt>
    <rfmt sheetId="1" sqref="F583" start="0" length="0">
      <dxf>
        <font>
          <sz val="12"/>
          <name val="Times New Roman"/>
          <scheme val="minor"/>
        </font>
      </dxf>
    </rfmt>
    <rfmt sheetId="1" sqref="F584" start="0" length="0">
      <dxf>
        <font>
          <sz val="12"/>
          <name val="Times New Roman"/>
          <scheme val="minor"/>
        </font>
      </dxf>
    </rfmt>
    <rfmt sheetId="1" sqref="F585" start="0" length="0">
      <dxf>
        <font>
          <sz val="12"/>
          <name val="Times New Roman"/>
          <scheme val="minor"/>
        </font>
      </dxf>
    </rfmt>
    <rfmt sheetId="1" sqref="F586" start="0" length="0">
      <dxf>
        <font>
          <sz val="12"/>
          <name val="Times New Roman"/>
          <scheme val="minor"/>
        </font>
      </dxf>
    </rfmt>
    <rfmt sheetId="1" sqref="F587" start="0" length="0">
      <dxf>
        <font>
          <sz val="12"/>
          <name val="Times New Roman"/>
          <scheme val="minor"/>
        </font>
      </dxf>
    </rfmt>
    <rfmt sheetId="1" sqref="F588" start="0" length="0">
      <dxf>
        <font>
          <sz val="12"/>
          <name val="Times New Roman"/>
          <scheme val="minor"/>
        </font>
      </dxf>
    </rfmt>
    <rfmt sheetId="1" sqref="F589" start="0" length="0">
      <dxf>
        <font>
          <sz val="12"/>
          <name val="Times New Roman"/>
          <scheme val="minor"/>
        </font>
      </dxf>
    </rfmt>
    <rfmt sheetId="1" sqref="F590" start="0" length="0">
      <dxf>
        <font>
          <sz val="12"/>
          <name val="Times New Roman"/>
          <scheme val="minor"/>
        </font>
      </dxf>
    </rfmt>
    <rfmt sheetId="1" s="1" sqref="F591" start="0" length="0">
      <dxf>
        <font>
          <sz val="12"/>
          <color auto="1"/>
          <name val="Arial Cyr"/>
          <scheme val="none"/>
        </font>
        <numFmt numFmtId="2" formatCode="0.00"/>
        <alignment horizontal="right" vertical="top" readingOrder="0"/>
      </dxf>
    </rfmt>
    <rfmt sheetId="1" sqref="F592" start="0" length="0">
      <dxf>
        <font>
          <sz val="12"/>
          <name val="Times New Roman"/>
          <scheme val="minor"/>
        </font>
      </dxf>
    </rfmt>
    <rfmt sheetId="1" sqref="F593" start="0" length="0">
      <dxf>
        <font>
          <sz val="12"/>
          <name val="Times New Roman"/>
          <scheme val="minor"/>
        </font>
      </dxf>
    </rfmt>
    <rfmt sheetId="1" sqref="F594" start="0" length="0">
      <dxf>
        <font>
          <sz val="12"/>
          <name val="Times New Roman"/>
          <scheme val="minor"/>
        </font>
      </dxf>
    </rfmt>
    <rfmt sheetId="1" sqref="F595" start="0" length="0">
      <dxf>
        <font>
          <sz val="12"/>
          <name val="Times New Roman"/>
          <scheme val="minor"/>
        </font>
      </dxf>
    </rfmt>
    <rfmt sheetId="1" sqref="F596" start="0" length="0">
      <dxf>
        <font>
          <sz val="12"/>
          <name val="Times New Roman"/>
          <scheme val="minor"/>
        </font>
      </dxf>
    </rfmt>
    <rfmt sheetId="1" sqref="F597" start="0" length="0">
      <dxf>
        <font>
          <sz val="12"/>
          <name val="Times New Roman"/>
          <scheme val="minor"/>
        </font>
      </dxf>
    </rfmt>
    <rfmt sheetId="1" sqref="F598" start="0" length="0">
      <dxf>
        <font>
          <sz val="12"/>
          <name val="Times New Roman"/>
          <scheme val="minor"/>
        </font>
      </dxf>
    </rfmt>
    <rfmt sheetId="1" sqref="F599" start="0" length="0">
      <dxf>
        <font>
          <sz val="12"/>
          <name val="Times New Roman"/>
          <scheme val="minor"/>
        </font>
      </dxf>
    </rfmt>
    <rfmt sheetId="1" sqref="F600" start="0" length="0">
      <dxf>
        <font>
          <sz val="12"/>
          <name val="Times New Roman"/>
          <scheme val="minor"/>
        </font>
      </dxf>
    </rfmt>
    <rfmt sheetId="1" sqref="F601" start="0" length="0">
      <dxf>
        <font>
          <sz val="12"/>
          <name val="Times New Roman"/>
          <scheme val="minor"/>
        </font>
      </dxf>
    </rfmt>
    <rfmt sheetId="1" sqref="F602" start="0" length="0">
      <dxf>
        <font>
          <sz val="12"/>
          <name val="Times New Roman"/>
          <scheme val="minor"/>
        </font>
      </dxf>
    </rfmt>
    <rfmt sheetId="1" sqref="F603" start="0" length="0">
      <dxf>
        <font>
          <sz val="12"/>
          <name val="Times New Roman"/>
          <scheme val="minor"/>
        </font>
      </dxf>
    </rfmt>
    <rfmt sheetId="1" sqref="F604" start="0" length="0">
      <dxf>
        <font>
          <sz val="12"/>
          <name val="Times New Roman"/>
          <scheme val="minor"/>
        </font>
      </dxf>
    </rfmt>
    <rfmt sheetId="1" sqref="F605" start="0" length="0">
      <dxf>
        <font>
          <sz val="12"/>
          <name val="Times New Roman"/>
          <scheme val="minor"/>
        </font>
      </dxf>
    </rfmt>
    <rfmt sheetId="1" sqref="F606" start="0" length="0">
      <dxf>
        <font>
          <sz val="12"/>
          <name val="Times New Roman"/>
          <scheme val="minor"/>
        </font>
      </dxf>
    </rfmt>
    <rfmt sheetId="1" sqref="F607" start="0" length="0">
      <dxf>
        <font>
          <sz val="12"/>
          <name val="Times New Roman"/>
          <scheme val="minor"/>
        </font>
      </dxf>
    </rfmt>
    <rfmt sheetId="1" sqref="F608" start="0" length="0">
      <dxf>
        <font>
          <sz val="12"/>
          <name val="Times New Roman"/>
          <scheme val="minor"/>
        </font>
      </dxf>
    </rfmt>
    <rfmt sheetId="1" sqref="F609" start="0" length="0">
      <dxf>
        <font>
          <sz val="12"/>
          <name val="Times New Roman"/>
          <scheme val="minor"/>
        </font>
      </dxf>
    </rfmt>
    <rfmt sheetId="1" sqref="F610" start="0" length="0">
      <dxf>
        <font>
          <sz val="12"/>
          <name val="Times New Roman"/>
          <scheme val="minor"/>
        </font>
      </dxf>
    </rfmt>
    <rfmt sheetId="1" sqref="F611" start="0" length="0">
      <dxf>
        <font>
          <sz val="12"/>
          <name val="Times New Roman"/>
          <scheme val="minor"/>
        </font>
      </dxf>
    </rfmt>
    <rfmt sheetId="1" sqref="F612" start="0" length="0">
      <dxf>
        <font>
          <sz val="12"/>
          <name val="Times New Roman"/>
          <scheme val="minor"/>
        </font>
      </dxf>
    </rfmt>
    <rfmt sheetId="1" sqref="F613" start="0" length="0">
      <dxf>
        <font>
          <sz val="12"/>
          <name val="Times New Roman"/>
          <scheme val="minor"/>
        </font>
      </dxf>
    </rfmt>
    <rfmt sheetId="1" sqref="F614" start="0" length="0">
      <dxf>
        <font>
          <sz val="12"/>
          <name val="Times New Roman"/>
          <scheme val="minor"/>
        </font>
      </dxf>
    </rfmt>
    <rfmt sheetId="1" sqref="F615" start="0" length="0">
      <dxf>
        <font>
          <sz val="12"/>
          <name val="Times New Roman"/>
          <scheme val="minor"/>
        </font>
      </dxf>
    </rfmt>
    <rfmt sheetId="1" sqref="F616" start="0" length="0">
      <dxf>
        <font>
          <sz val="12"/>
          <name val="Times New Roman"/>
          <scheme val="minor"/>
        </font>
      </dxf>
    </rfmt>
    <rfmt sheetId="1" sqref="F617" start="0" length="0">
      <dxf>
        <font>
          <sz val="12"/>
          <name val="Times New Roman"/>
          <scheme val="minor"/>
        </font>
      </dxf>
    </rfmt>
    <rfmt sheetId="1" sqref="F618" start="0" length="0">
      <dxf>
        <font>
          <sz val="12"/>
          <name val="Times New Roman"/>
          <scheme val="minor"/>
        </font>
      </dxf>
    </rfmt>
    <rfmt sheetId="1" sqref="F619" start="0" length="0">
      <dxf>
        <font>
          <sz val="12"/>
          <name val="Times New Roman"/>
          <scheme val="minor"/>
        </font>
      </dxf>
    </rfmt>
    <rfmt sheetId="1" sqref="F620" start="0" length="0">
      <dxf>
        <font>
          <sz val="12"/>
          <name val="Times New Roman"/>
          <scheme val="minor"/>
        </font>
      </dxf>
    </rfmt>
    <rfmt sheetId="1" sqref="F621" start="0" length="0">
      <dxf>
        <font>
          <sz val="12"/>
          <name val="Times New Roman"/>
          <scheme val="minor"/>
        </font>
      </dxf>
    </rfmt>
    <rfmt sheetId="1" sqref="F622" start="0" length="0">
      <dxf>
        <font>
          <sz val="12"/>
          <name val="Times New Roman"/>
          <scheme val="minor"/>
        </font>
      </dxf>
    </rfmt>
    <rfmt sheetId="1" sqref="F623" start="0" length="0">
      <dxf>
        <font>
          <sz val="12"/>
          <name val="Times New Roman"/>
          <scheme val="minor"/>
        </font>
      </dxf>
    </rfmt>
    <rfmt sheetId="1" sqref="F624" start="0" length="0">
      <dxf>
        <font>
          <sz val="12"/>
          <name val="Times New Roman"/>
          <scheme val="minor"/>
        </font>
      </dxf>
    </rfmt>
    <rfmt sheetId="1" sqref="F689" start="0" length="0">
      <dxf>
        <font>
          <sz val="12"/>
          <name val="Times New Roman"/>
          <scheme val="minor"/>
        </font>
      </dxf>
    </rfmt>
    <rfmt sheetId="1" sqref="F690" start="0" length="0">
      <dxf>
        <font>
          <sz val="12"/>
          <name val="Times New Roman"/>
          <scheme val="minor"/>
        </font>
      </dxf>
    </rfmt>
    <rfmt sheetId="1" sqref="F691" start="0" length="0">
      <dxf>
        <font>
          <sz val="12"/>
          <name val="Times New Roman"/>
          <scheme val="minor"/>
        </font>
      </dxf>
    </rfmt>
    <rfmt sheetId="1" sqref="F692" start="0" length="0">
      <dxf>
        <font>
          <sz val="12"/>
          <name val="Times New Roman"/>
          <scheme val="minor"/>
        </font>
      </dxf>
    </rfmt>
    <rfmt sheetId="1" sqref="F693" start="0" length="0">
      <dxf>
        <font>
          <sz val="12"/>
          <name val="Times New Roman"/>
          <scheme val="minor"/>
        </font>
      </dxf>
    </rfmt>
    <rfmt sheetId="1" sqref="F694" start="0" length="0">
      <dxf>
        <font>
          <sz val="12"/>
          <name val="Times New Roman"/>
          <scheme val="minor"/>
        </font>
      </dxf>
    </rfmt>
    <rfmt sheetId="1" sqref="F695" start="0" length="0">
      <dxf>
        <font>
          <sz val="12"/>
          <name val="Times New Roman"/>
          <scheme val="minor"/>
        </font>
      </dxf>
    </rfmt>
    <rfmt sheetId="1" sqref="F696" start="0" length="0">
      <dxf>
        <font>
          <sz val="12"/>
          <color auto="1"/>
          <name val="Arial Cyr"/>
          <scheme val="none"/>
        </font>
        <alignment horizontal="center" vertical="center" wrapText="1" readingOrder="0"/>
      </dxf>
    </rfmt>
    <rfmt sheetId="1" sqref="F697" start="0" length="0">
      <dxf>
        <font>
          <sz val="12"/>
          <name val="Times New Roman"/>
          <scheme val="minor"/>
        </font>
      </dxf>
    </rfmt>
    <rfmt sheetId="1" sqref="F698" start="0" length="0">
      <dxf>
        <font>
          <sz val="12"/>
          <name val="Times New Roman"/>
          <scheme val="minor"/>
        </font>
      </dxf>
    </rfmt>
    <rfmt sheetId="1" sqref="F699" start="0" length="0">
      <dxf>
        <font>
          <sz val="12"/>
          <name val="Times New Roman"/>
          <scheme val="minor"/>
        </font>
      </dxf>
    </rfmt>
    <rfmt sheetId="1" sqref="F700" start="0" length="0">
      <dxf>
        <font>
          <sz val="12"/>
          <name val="Times New Roman"/>
          <scheme val="minor"/>
        </font>
      </dxf>
    </rfmt>
    <rfmt sheetId="1" sqref="F701" start="0" length="0">
      <dxf>
        <font>
          <sz val="12"/>
          <name val="Times New Roman"/>
          <scheme val="minor"/>
        </font>
      </dxf>
    </rfmt>
    <rfmt sheetId="1" sqref="F702" start="0" length="0">
      <dxf>
        <font>
          <sz val="12"/>
          <name val="Times New Roman"/>
          <scheme val="minor"/>
        </font>
      </dxf>
    </rfmt>
    <rfmt sheetId="1" sqref="F703" start="0" length="0">
      <dxf>
        <font>
          <sz val="12"/>
          <name val="Times New Roman"/>
          <scheme val="minor"/>
        </font>
      </dxf>
    </rfmt>
    <rfmt sheetId="1" sqref="F704" start="0" length="0">
      <dxf>
        <font>
          <sz val="12"/>
          <name val="Times New Roman"/>
          <scheme val="minor"/>
        </font>
      </dxf>
    </rfmt>
    <rfmt sheetId="1" sqref="F705" start="0" length="0">
      <dxf>
        <font>
          <sz val="12"/>
          <color auto="1"/>
          <name val="Arial"/>
          <scheme val="none"/>
        </font>
      </dxf>
    </rfmt>
    <rfmt sheetId="1" sqref="F706" start="0" length="0">
      <dxf>
        <font>
          <sz val="12"/>
          <name val="Times New Roman"/>
          <scheme val="minor"/>
        </font>
      </dxf>
    </rfmt>
    <rfmt sheetId="1" sqref="F707" start="0" length="0">
      <dxf>
        <font>
          <sz val="12"/>
          <name val="Times New Roman"/>
          <scheme val="minor"/>
        </font>
      </dxf>
    </rfmt>
    <rfmt sheetId="1" sqref="F708" start="0" length="0">
      <dxf>
        <font>
          <sz val="12"/>
          <name val="Times New Roman"/>
          <scheme val="minor"/>
        </font>
      </dxf>
    </rfmt>
    <rfmt sheetId="1" sqref="F709" start="0" length="0">
      <dxf>
        <font>
          <sz val="12"/>
          <name val="Times New Roman"/>
          <scheme val="minor"/>
        </font>
      </dxf>
    </rfmt>
    <rfmt sheetId="1" sqref="F710" start="0" length="0">
      <dxf>
        <font>
          <sz val="12"/>
          <name val="Times New Roman"/>
          <scheme val="minor"/>
        </font>
      </dxf>
    </rfmt>
    <rfmt sheetId="1" sqref="F711" start="0" length="0">
      <dxf>
        <font>
          <sz val="12"/>
          <name val="Times New Roman"/>
          <scheme val="minor"/>
        </font>
      </dxf>
    </rfmt>
    <rfmt sheetId="1" sqref="F712" start="0" length="0">
      <dxf>
        <font>
          <sz val="12"/>
          <name val="Times New Roman"/>
          <scheme val="minor"/>
        </font>
      </dxf>
    </rfmt>
    <rfmt sheetId="1" sqref="F713" start="0" length="0">
      <dxf>
        <font>
          <sz val="12"/>
          <name val="Times New Roman"/>
          <scheme val="minor"/>
        </font>
      </dxf>
    </rfmt>
    <rfmt sheetId="1" sqref="F714" start="0" length="0">
      <dxf>
        <font>
          <sz val="12"/>
          <name val="Times New Roman"/>
          <scheme val="minor"/>
        </font>
      </dxf>
    </rfmt>
    <rfmt sheetId="1" sqref="F715" start="0" length="0">
      <dxf>
        <font>
          <sz val="12"/>
          <name val="Times New Roman"/>
          <scheme val="minor"/>
        </font>
      </dxf>
    </rfmt>
    <rfmt sheetId="1" sqref="F716" start="0" length="0">
      <dxf>
        <font>
          <sz val="12"/>
          <name val="Times New Roman"/>
          <scheme val="minor"/>
        </font>
      </dxf>
    </rfmt>
    <rfmt sheetId="1" sqref="F717" start="0" length="0">
      <dxf>
        <font>
          <sz val="12"/>
          <name val="Times New Roman"/>
          <scheme val="minor"/>
        </font>
      </dxf>
    </rfmt>
    <rfmt sheetId="1" sqref="F718" start="0" length="0">
      <dxf>
        <font>
          <sz val="12"/>
          <name val="Times New Roman"/>
          <scheme val="minor"/>
        </font>
      </dxf>
    </rfmt>
    <rfmt sheetId="1" sqref="F719" start="0" length="0">
      <dxf>
        <font>
          <sz val="12"/>
          <name val="Times New Roman"/>
          <scheme val="minor"/>
        </font>
      </dxf>
    </rfmt>
    <rfmt sheetId="1" sqref="F720" start="0" length="0">
      <dxf>
        <font>
          <sz val="12"/>
          <name val="Times New Roman"/>
          <scheme val="minor"/>
        </font>
      </dxf>
    </rfmt>
    <rfmt sheetId="1" sqref="F1716" start="0" length="0">
      <dxf>
        <font>
          <sz val="12"/>
          <color auto="1"/>
          <name val="Times New Roman"/>
          <scheme val="none"/>
        </font>
      </dxf>
    </rfmt>
    <rfmt sheetId="1" sqref="F1717" start="0" length="0">
      <dxf>
        <font>
          <sz val="12"/>
          <color auto="1"/>
          <name val="Times New Roman"/>
          <scheme val="none"/>
        </font>
      </dxf>
    </rfmt>
    <rfmt sheetId="1" sqref="F1718" start="0" length="0">
      <dxf>
        <font>
          <sz val="12"/>
          <color auto="1"/>
          <name val="Times New Roman"/>
          <scheme val="none"/>
        </font>
      </dxf>
    </rfmt>
    <rfmt sheetId="1" sqref="F1719" start="0" length="0">
      <dxf>
        <font>
          <sz val="12"/>
          <color auto="1"/>
          <name val="Times New Roman"/>
          <scheme val="none"/>
        </font>
      </dxf>
    </rfmt>
    <rfmt sheetId="1" sqref="F1720" start="0" length="0">
      <dxf>
        <font>
          <sz val="12"/>
          <color auto="1"/>
          <name val="Times New Roman"/>
          <scheme val="none"/>
        </font>
      </dxf>
    </rfmt>
    <rfmt sheetId="1" sqref="F1721" start="0" length="0">
      <dxf>
        <font>
          <sz val="12"/>
          <color auto="1"/>
          <name val="Times New Roman"/>
          <scheme val="none"/>
        </font>
      </dxf>
    </rfmt>
    <rfmt sheetId="1" sqref="F1722" start="0" length="0">
      <dxf>
        <font>
          <sz val="12"/>
          <color auto="1"/>
          <name val="Times New Roman"/>
          <scheme val="none"/>
        </font>
      </dxf>
    </rfmt>
    <rfmt sheetId="1" sqref="F1723" start="0" length="0">
      <dxf>
        <font>
          <sz val="12"/>
          <color auto="1"/>
          <name val="Times New Roman"/>
          <scheme val="none"/>
        </font>
      </dxf>
    </rfmt>
    <rfmt sheetId="1" sqref="F1724" start="0" length="0">
      <dxf>
        <font>
          <sz val="12"/>
          <color auto="1"/>
          <name val="Times New Roman"/>
          <scheme val="none"/>
        </font>
      </dxf>
    </rfmt>
    <rfmt sheetId="1" sqref="F1725" start="0" length="0">
      <dxf>
        <font>
          <sz val="12"/>
          <color auto="1"/>
          <name val="Times New Roman"/>
          <scheme val="none"/>
        </font>
      </dxf>
    </rfmt>
    <rfmt sheetId="1" sqref="F1726" start="0" length="0">
      <dxf>
        <font>
          <sz val="12"/>
          <color auto="1"/>
          <name val="Times New Roman"/>
          <scheme val="none"/>
        </font>
      </dxf>
    </rfmt>
    <rfmt sheetId="1" sqref="F1727" start="0" length="0">
      <dxf>
        <font>
          <sz val="12"/>
          <color auto="1"/>
          <name val="Times New Roman"/>
          <scheme val="none"/>
        </font>
      </dxf>
    </rfmt>
    <rfmt sheetId="1" sqref="F1728" start="0" length="0">
      <dxf>
        <font>
          <sz val="12"/>
          <color auto="1"/>
          <name val="Times New Roman"/>
          <scheme val="none"/>
        </font>
      </dxf>
    </rfmt>
  </rrc>
  <rfmt sheetId="1" sqref="F1:H1048576">
    <dxf>
      <fill>
        <patternFill>
          <bgColor auto="1"/>
        </patternFill>
      </fill>
    </dxf>
  </rfmt>
  <rfmt sheetId="1" sqref="A1:E1048576">
    <dxf>
      <alignment wrapText="1" readingOrder="0"/>
    </dxf>
  </rfmt>
  <rcv guid="{C431141F-117F-49C7-B3E7-D4961D1E781E}" action="delete"/>
  <rdn rId="0" localSheetId="1" customView="1" name="Z_C431141F_117F_49C7_B3E7_D4961D1E781E_.wvu.PrintTitles" hidden="1" oldHidden="1">
    <formula>'Поточні ремонти'!$3:$4</formula>
    <oldFormula>'Поточні ремонти'!$3:$4</oldFormula>
  </rdn>
  <rdn rId="0" localSheetId="1" customView="1" name="Z_C431141F_117F_49C7_B3E7_D4961D1E781E_.wvu.FilterData" hidden="1" oldHidden="1">
    <formula>'Поточні ремонти'!$A$3:$E$1882</formula>
    <oldFormula>'Поточні ремонти'!$A$3:$E$1882</oldFormula>
  </rdn>
  <rdn rId="0" localSheetId="2" customView="1" name="Z_C431141F_117F_49C7_B3E7_D4961D1E781E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C431141F_117F_49C7_B3E7_D4961D1E781E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C431141F_117F_49C7_B3E7_D4961D1E781E_.wvu.PrintTitles" hidden="1" oldHidden="1">
    <formula>'Придбання ОЗ'!$2:$3</formula>
    <oldFormula>'Придбання ОЗ'!$2:$3</oldFormula>
  </rdn>
  <rdn rId="0" localSheetId="3" customView="1" name="Z_C431141F_117F_49C7_B3E7_D4961D1E781E_.wvu.FilterData" hidden="1" oldHidden="1">
    <formula>'Придбання ОЗ'!$A$2:$E$729</formula>
    <oldFormula>'Придбання ОЗ'!$A$2:$E$729</oldFormula>
  </rdn>
  <rdn rId="0" localSheetId="4" customView="1" name="Z_C431141F_117F_49C7_B3E7_D4961D1E781E_.wvu.PrintTitles" hidden="1" oldHidden="1">
    <formula>'Невикористані залишки'!$6:$6</formula>
    <oldFormula>'Невикористані залишки'!$6:$6</oldFormula>
  </rdn>
  <rcv guid="{C431141F-117F-49C7-B3E7-D4961D1E781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fmt sheetId="3" sqref="A610:E623">
    <dxf>
      <fill>
        <patternFill>
          <bgColor theme="6" tint="0.59999389629810485"/>
        </patternFill>
      </fill>
    </dxf>
  </rfmt>
  <rrc rId="1461" sId="3" ref="A610:XFD617" action="insertRow"/>
  <rfmt sheetId="3" sqref="A610:E617">
    <dxf>
      <fill>
        <patternFill>
          <bgColor theme="6" tint="0.59999389629810485"/>
        </patternFill>
      </fill>
    </dxf>
  </rfmt>
  <rfmt sheetId="3" sqref="A610:E617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rc rId="1462" sId="3" ref="A618:XFD625" action="insertRow"/>
  <rfmt sheetId="3" sqref="A618" start="0" length="0">
    <dxf>
      <border outline="0">
        <right style="thin">
          <color indexed="64"/>
        </right>
      </border>
    </dxf>
  </rfmt>
  <rfmt sheetId="3" sqref="C618" start="0" length="0">
    <dxf>
      <border outline="0">
        <right style="thin">
          <color indexed="64"/>
        </right>
      </border>
    </dxf>
  </rfmt>
  <rfmt sheetId="3" sqref="A619" start="0" length="0">
    <dxf>
      <border outline="0">
        <right style="thin">
          <color indexed="64"/>
        </right>
      </border>
    </dxf>
  </rfmt>
  <rfmt sheetId="3" sqref="C619" start="0" length="0">
    <dxf>
      <border outline="0">
        <right style="thin">
          <color indexed="64"/>
        </right>
      </border>
    </dxf>
  </rfmt>
  <rfmt sheetId="3" sqref="A620" start="0" length="0">
    <dxf>
      <border outline="0">
        <right style="thin">
          <color indexed="64"/>
        </right>
      </border>
    </dxf>
  </rfmt>
  <rfmt sheetId="3" sqref="C620" start="0" length="0">
    <dxf>
      <border outline="0">
        <right style="thin">
          <color indexed="64"/>
        </right>
      </border>
    </dxf>
  </rfmt>
  <rfmt sheetId="3" sqref="A621" start="0" length="0">
    <dxf>
      <border outline="0">
        <right style="thin">
          <color indexed="64"/>
        </right>
      </border>
    </dxf>
  </rfmt>
  <rfmt sheetId="3" sqref="C621" start="0" length="0">
    <dxf>
      <border outline="0">
        <right style="thin">
          <color indexed="64"/>
        </right>
      </border>
    </dxf>
  </rfmt>
  <rfmt sheetId="3" sqref="A622" start="0" length="0">
    <dxf>
      <border outline="0">
        <right style="thin">
          <color indexed="64"/>
        </right>
      </border>
    </dxf>
  </rfmt>
  <rfmt sheetId="3" sqref="C622" start="0" length="0">
    <dxf>
      <border outline="0">
        <right style="thin">
          <color indexed="64"/>
        </right>
      </border>
    </dxf>
  </rfmt>
  <rfmt sheetId="3" sqref="A623" start="0" length="0">
    <dxf>
      <border outline="0">
        <right style="thin">
          <color indexed="64"/>
        </right>
      </border>
    </dxf>
  </rfmt>
  <rfmt sheetId="3" sqref="C623" start="0" length="0">
    <dxf>
      <border outline="0">
        <right style="thin">
          <color indexed="64"/>
        </right>
      </border>
    </dxf>
  </rfmt>
  <rfmt sheetId="3" sqref="A624" start="0" length="0">
    <dxf>
      <border outline="0">
        <right style="thin">
          <color indexed="64"/>
        </right>
      </border>
    </dxf>
  </rfmt>
  <rfmt sheetId="3" sqref="C624" start="0" length="0">
    <dxf>
      <border outline="0">
        <right style="thin">
          <color indexed="64"/>
        </right>
      </border>
    </dxf>
  </rfmt>
  <rfmt sheetId="3" sqref="A625" start="0" length="0">
    <dxf>
      <border outline="0">
        <right style="thin">
          <color indexed="64"/>
        </right>
      </border>
    </dxf>
  </rfmt>
  <rfmt sheetId="3" sqref="C625" start="0" length="0">
    <dxf>
      <border outline="0">
        <right style="thin">
          <color indexed="64"/>
        </right>
      </border>
    </dxf>
  </rfmt>
  <rrc rId="1463" sId="3" ref="A610:XFD625" action="insertRow"/>
  <rfmt sheetId="3" sqref="A610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0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0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0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0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11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1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1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1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1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12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2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2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2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2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13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3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3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3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3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14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4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4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4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4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15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5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5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5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5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16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6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6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6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6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17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7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7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7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7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18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8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8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8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8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19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19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19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19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19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20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20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20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20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20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21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21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21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21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21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22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22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22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22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22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23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23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23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23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23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24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24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24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24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24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fmt sheetId="3" sqref="A625" start="0" length="0">
    <dxf>
      <fill>
        <patternFill>
          <bgColor theme="6" tint="0.59999389629810485"/>
        </patternFill>
      </fill>
      <border outline="0">
        <right style="thin">
          <color indexed="64"/>
        </right>
      </border>
    </dxf>
  </rfmt>
  <rfmt sheetId="3" sqref="B625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C625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D625" start="0" length="0">
    <dxf>
      <fill>
        <patternFill>
          <bgColor theme="6" tint="0.59999389629810485"/>
        </patternFill>
      </fill>
      <border outline="0">
        <left style="thin">
          <color indexed="64"/>
        </left>
        <right style="thin">
          <color indexed="64"/>
        </right>
      </border>
    </dxf>
  </rfmt>
  <rfmt sheetId="3" sqref="E625" start="0" length="0">
    <dxf>
      <fill>
        <patternFill>
          <bgColor theme="6" tint="0.59999389629810485"/>
        </patternFill>
      </fill>
      <border outline="0">
        <left style="thin">
          <color indexed="64"/>
        </left>
      </border>
    </dxf>
  </rfmt>
  <rcc rId="1464" sId="3">
    <nc r="E610" t="inlineStr">
      <is>
        <t>ТОВ «Мастерстройсервіс»</t>
      </is>
    </nc>
  </rcc>
  <rcc rId="1465" sId="3">
    <nc r="E611" t="inlineStr">
      <is>
        <t>ТОВ «Абітек –Інжиніринг»</t>
      </is>
    </nc>
  </rcc>
  <rcc rId="1466" sId="3">
    <nc r="E612" t="inlineStr">
      <is>
        <t>ТОВ «Інструмент «МАХ»</t>
      </is>
    </nc>
  </rcc>
  <rcc rId="1467" sId="3">
    <nc r="E613" t="inlineStr">
      <is>
        <t>ТОВ «Інструмент «МАХ»</t>
      </is>
    </nc>
  </rcc>
  <rcc rId="1468" sId="3">
    <nc r="E614" t="inlineStr">
      <is>
        <t>ТОВ «Інструмент «МАХ»</t>
      </is>
    </nc>
  </rcc>
  <rcc rId="1469" sId="3">
    <nc r="E615" t="inlineStr">
      <is>
        <t>ТОВ «Інструмент «МАХ»</t>
      </is>
    </nc>
  </rcc>
  <rcc rId="1470" sId="3">
    <nc r="E616" t="inlineStr">
      <is>
        <t>ФОП Трояновська І.В.</t>
      </is>
    </nc>
  </rcc>
  <rcc rId="1471" sId="3">
    <nc r="E617" t="inlineStr">
      <is>
        <t>ТОВ «Полігон»</t>
      </is>
    </nc>
  </rcc>
  <rcc rId="1472" sId="3">
    <nc r="E619" t="inlineStr">
      <is>
        <t>ТОВ «Югсталь»</t>
      </is>
    </nc>
  </rcc>
  <rcc rId="1473" sId="3">
    <nc r="E620" t="inlineStr">
      <is>
        <t>ТОВ «Югсталь»</t>
      </is>
    </nc>
  </rcc>
  <rcc rId="1474" sId="3">
    <nc r="E621" t="inlineStr">
      <is>
        <t>ТОВ «Югсталь»</t>
      </is>
    </nc>
  </rcc>
  <rcc rId="1475" sId="3">
    <nc r="E622" t="inlineStr">
      <is>
        <t>ТОВ «Епіцентр К»</t>
      </is>
    </nc>
  </rcc>
  <rcc rId="1476" sId="3">
    <nc r="E623" t="inlineStr">
      <is>
        <t>ТОВ «Протех-ІТ-Україна»</t>
      </is>
    </nc>
  </rcc>
  <rcc rId="1477" sId="3">
    <nc r="E624" t="inlineStr">
      <is>
        <t>ТОВ «Протех-ІТ-Україна»</t>
      </is>
    </nc>
  </rcc>
  <rcc rId="1478" sId="3">
    <nc r="E628" t="inlineStr">
      <is>
        <t>ТОВ «Протех-ІТ-Україна»</t>
      </is>
    </nc>
  </rcc>
  <rcc rId="1479" sId="3">
    <nc r="E631" t="inlineStr">
      <is>
        <t>ТОВ «Протех-ІТ-Україна»</t>
      </is>
    </nc>
  </rcc>
  <rcc rId="1480" sId="3">
    <nc r="E632" t="inlineStr">
      <is>
        <t>ФОП Ткаченко Руслан Олександрович</t>
      </is>
    </nc>
  </rcc>
  <rcc rId="1481" sId="3">
    <nc r="E633" t="inlineStr">
      <is>
        <t>ТОВ «Протех-ІТ-Україна»</t>
      </is>
    </nc>
  </rcc>
  <rcc rId="1482" sId="3">
    <nc r="E634" t="inlineStr">
      <is>
        <t>ТОВ «Гідротехсервіс»</t>
      </is>
    </nc>
  </rcc>
  <rcc rId="1483" sId="3">
    <nc r="D610">
      <v>390</v>
    </nc>
  </rcc>
  <rcc rId="1484" sId="3">
    <nc r="D611">
      <v>699.49900000000002</v>
    </nc>
  </rcc>
  <rcc rId="1485" sId="3">
    <nc r="D612">
      <v>21.55</v>
    </nc>
  </rcc>
  <rcc rId="1486" sId="3">
    <nc r="D613">
      <v>50.75</v>
    </nc>
  </rcc>
  <rcc rId="1487" sId="3">
    <nc r="D614">
      <v>9.1</v>
    </nc>
  </rcc>
  <rcc rId="1488" sId="3">
    <nc r="D615">
      <v>16.649999999999999</v>
    </nc>
  </rcc>
  <rcc rId="1489" sId="3">
    <nc r="D616">
      <v>0.192</v>
    </nc>
  </rcc>
  <rcc rId="1490" sId="3">
    <nc r="D617">
      <v>51.802</v>
    </nc>
  </rcc>
  <rcc rId="1491" sId="3">
    <nc r="D619">
      <v>386.31599999999997</v>
    </nc>
  </rcc>
  <rcc rId="1492" sId="3">
    <nc r="D620">
      <v>404.71199999999999</v>
    </nc>
  </rcc>
  <rcc rId="1493" sId="3">
    <nc r="D621">
      <v>404.71199999999999</v>
    </nc>
  </rcc>
  <rcc rId="1494" sId="3">
    <nc r="D622">
      <v>529.54499999999996</v>
    </nc>
  </rcc>
  <rcc rId="1495" sId="3">
    <nc r="D623">
      <v>1.4350000000000001</v>
    </nc>
  </rcc>
  <rcc rId="1496" sId="3">
    <nc r="D624">
      <v>3.5819999999999999</v>
    </nc>
  </rcc>
  <rcc rId="1497" sId="3">
    <nc r="D628">
      <v>104.398</v>
    </nc>
  </rcc>
  <rcc rId="1498" sId="3">
    <nc r="D631">
      <v>116.099</v>
    </nc>
  </rcc>
  <rcc rId="1499" sId="3">
    <nc r="D632">
      <v>130</v>
    </nc>
  </rcc>
  <rcc rId="1500" sId="3">
    <nc r="D633">
      <v>17.256</v>
    </nc>
  </rcc>
  <rcc rId="1501" sId="3">
    <nc r="D634">
      <v>1155.1310000000001</v>
    </nc>
  </rcc>
  <rcc rId="1502" sId="3">
    <nc r="C610">
      <v>130</v>
    </nc>
  </rcc>
  <rcc rId="1503" sId="3">
    <nc r="C611">
      <v>25</v>
    </nc>
  </rcc>
  <rcc rId="1504" sId="3">
    <nc r="C612">
      <v>1</v>
    </nc>
  </rcc>
  <rcc rId="1505" sId="3">
    <nc r="C613">
      <v>5</v>
    </nc>
  </rcc>
  <rcc rId="1506" sId="3">
    <nc r="C614">
      <v>2</v>
    </nc>
  </rcc>
  <rcc rId="1507" sId="3">
    <nc r="C615">
      <v>1</v>
    </nc>
  </rcc>
  <rcc rId="1508" sId="3">
    <nc r="C616">
      <v>1</v>
    </nc>
  </rcc>
  <rcc rId="1509" sId="3">
    <nc r="C617">
      <v>2</v>
    </nc>
  </rcc>
  <rcc rId="1510" sId="3">
    <nc r="C619">
      <v>42</v>
    </nc>
  </rcc>
  <rcc rId="1511" sId="3">
    <nc r="C620">
      <v>44</v>
    </nc>
  </rcc>
  <rcc rId="1512" sId="3">
    <nc r="C621">
      <v>44</v>
    </nc>
  </rcc>
  <rcc rId="1513" sId="3">
    <nc r="C622">
      <v>2293</v>
    </nc>
  </rcc>
  <rcc rId="1514" sId="3">
    <nc r="C623">
      <v>1</v>
    </nc>
  </rcc>
  <rcc rId="1515" sId="3">
    <nc r="C624">
      <v>3</v>
    </nc>
  </rcc>
  <rcc rId="1516" sId="3">
    <nc r="C628">
      <v>9</v>
    </nc>
  </rcc>
  <rcc rId="1517" sId="3">
    <nc r="C631">
      <v>11</v>
    </nc>
  </rcc>
  <rcc rId="1518" sId="3">
    <nc r="C632">
      <v>5</v>
    </nc>
  </rcc>
  <rcc rId="1519" sId="3">
    <nc r="C633">
      <v>5</v>
    </nc>
  </rcc>
  <rcc rId="1520" sId="3">
    <nc r="C634">
      <v>2</v>
    </nc>
  </rcc>
  <rfmt sheetId="3" sqref="A610:XFD634" start="0" length="2147483647">
    <dxf>
      <font>
        <b val="0"/>
      </font>
    </dxf>
  </rfmt>
  <rfmt sheetId="3" sqref="B610:B634">
    <dxf>
      <alignment wrapText="1" readingOrder="0"/>
    </dxf>
  </rfmt>
  <rfmt sheetId="3" sqref="E610:E634">
    <dxf>
      <alignment wrapText="1" readingOrder="0"/>
    </dxf>
  </rfmt>
  <rfmt sheetId="3" sqref="E610:E634">
    <dxf>
      <alignment horizontal="left" readingOrder="0"/>
    </dxf>
  </rfmt>
  <rfmt sheetId="3" sqref="B610:B634">
    <dxf>
      <alignment horizontal="left" readingOrder="0"/>
    </dxf>
  </rfmt>
  <rfmt sheetId="3" sqref="B610:B634">
    <dxf>
      <alignment vertical="top" readingOrder="0"/>
    </dxf>
  </rfmt>
  <rcc rId="1521" sId="3">
    <nc r="B610" t="inlineStr">
      <is>
        <t>Контейнер сітчастий для збору ПЕТ- тари</t>
      </is>
    </nc>
  </rcc>
  <rcc rId="1522" sId="3">
    <nc r="B611" t="inlineStr">
      <is>
        <t>Бункер-накопичувач (зйомний контейнер під ланцюговий зачіп) для збору твердих відходів об’ємом -10м3</t>
      </is>
    </nc>
  </rcc>
  <rcc rId="1523" sId="3">
    <nc r="B612" t="inlineStr">
      <is>
        <t>Бензопила Stihl MS 461 40см</t>
      </is>
    </nc>
  </rcc>
  <rcc rId="1524" sId="3">
    <nc r="B613" t="inlineStr">
      <is>
        <t>Мотокоса  Stihl FS250</t>
      </is>
    </nc>
  </rcc>
  <rcc rId="1525" sId="3">
    <nc r="B614" t="inlineStr">
      <is>
        <t>Бензопила Stihl MS180 (35)</t>
      </is>
    </nc>
  </rcc>
  <rcc rId="1526" sId="3">
    <nc r="B615" t="inlineStr">
      <is>
        <t>Кущоріз бензиновий Stihl HS82 R</t>
      </is>
    </nc>
  </rcc>
  <rcc rId="1527" sId="3">
    <nc r="B616" t="inlineStr">
      <is>
        <t>Штамп стандартний</t>
      </is>
    </nc>
  </rcc>
  <rcc rId="1528" sId="3">
    <nc r="B617" t="inlineStr">
      <is>
        <t>Контролер КС 16-2ШК (Контролер 16-ти канальний в комплекті з шафою)</t>
      </is>
    </nc>
  </rcc>
  <rcc rId="1529" sId="3">
    <nc r="B619" t="inlineStr">
      <is>
        <t>Контейнер об’ємом 1100 л</t>
      </is>
    </nc>
  </rcc>
  <rcc rId="1530" sId="3">
    <nc r="B620" t="inlineStr">
      <is>
        <t>Контейнер об’ємом 1100 л</t>
      </is>
    </nc>
  </rcc>
  <rcc rId="1531" sId="3">
    <nc r="B621" t="inlineStr">
      <is>
        <t>Контейнер об’ємом 1100 л</t>
      </is>
    </nc>
  </rcc>
  <rcc rId="1532" sId="3">
    <nc r="B622" t="inlineStr">
      <is>
        <t>Контейнер об’ємом 45 л</t>
      </is>
    </nc>
  </rcc>
  <rcc rId="1533" sId="3">
    <nc r="B623" t="inlineStr">
      <is>
        <t>Телефон DECT Pansonic КХ –ТG 1612UAN Black Gray</t>
      </is>
    </nc>
  </rcc>
  <rcc rId="1534" sId="3">
    <nc r="B624" t="inlineStr">
      <is>
        <t>ПБЖ 850 VA EnerGenie (блок безперебыйного живлення)</t>
      </is>
    </nc>
  </rcc>
  <rcc rId="1535" sId="3">
    <nc r="B628" t="inlineStr">
      <is>
        <t>Комплект комп’ютерного обладнання :системний блок, материнська плата, процесор, жорсткий диск, оператив. пам., корпус з блоком живлення.</t>
      </is>
    </nc>
  </rcc>
  <rcc rId="1536" sId="3">
    <nc r="B631" t="inlineStr">
      <is>
        <t>Багатофункціональний пристрій EPSON</t>
      </is>
    </nc>
  </rcc>
  <rcc rId="1537" sId="3">
    <nc r="B632" t="inlineStr">
      <is>
        <t>Снігоприбирач AL-KO SnowLine 56011, 4КВТ</t>
      </is>
    </nc>
  </rcc>
  <rcc rId="1538" sId="3">
    <nc r="B633" t="inlineStr">
      <is>
        <t xml:space="preserve">Монітор </t>
      </is>
    </nc>
  </rcc>
  <rcc rId="1539" sId="3">
    <nc r="B634" t="inlineStr">
      <is>
        <t>Понтон сталевий</t>
      </is>
    </nc>
  </rcc>
  <rrc rId="1540" sId="3" ref="A635:XFD635" action="deleteRow">
    <rfmt sheetId="3" xfDxf="1" sqref="A635:XFD635" start="0" length="0">
      <dxf>
        <font>
          <sz val="10"/>
          <name val="Times New Roman"/>
          <scheme val="none"/>
        </font>
      </dxf>
    </rfmt>
    <rfmt sheetId="3" sqref="A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" sId="3" ref="A635:XFD635" action="deleteRow">
    <rfmt sheetId="3" xfDxf="1" sqref="A635:XFD635" start="0" length="0">
      <dxf>
        <font>
          <sz val="10"/>
          <name val="Times New Roman"/>
          <scheme val="none"/>
        </font>
      </dxf>
    </rfmt>
    <rfmt sheetId="3" sqref="A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" sId="3" ref="A635:XFD635" action="deleteRow">
    <rfmt sheetId="3" xfDxf="1" sqref="A635:XFD635" start="0" length="0">
      <dxf>
        <font>
          <sz val="10"/>
          <name val="Times New Roman"/>
          <scheme val="none"/>
        </font>
      </dxf>
    </rfmt>
    <rfmt sheetId="3" sqref="A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" sId="3" ref="A635:XFD635" action="deleteRow">
    <rfmt sheetId="3" xfDxf="1" sqref="A635:XFD635" start="0" length="0">
      <dxf>
        <font>
          <sz val="10"/>
          <name val="Times New Roman"/>
          <scheme val="none"/>
        </font>
      </dxf>
    </rfmt>
    <rfmt sheetId="3" sqref="A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" sId="3" ref="A635:XFD635" action="deleteRow">
    <rfmt sheetId="3" xfDxf="1" sqref="A635:XFD635" start="0" length="0">
      <dxf>
        <font>
          <sz val="10"/>
          <name val="Times New Roman"/>
          <scheme val="none"/>
        </font>
      </dxf>
    </rfmt>
    <rfmt sheetId="3" sqref="A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" sId="3" ref="A635:XFD635" action="deleteRow">
    <rfmt sheetId="3" xfDxf="1" sqref="A635:XFD635" start="0" length="0">
      <dxf>
        <font>
          <sz val="10"/>
          <name val="Times New Roman"/>
          <scheme val="none"/>
        </font>
      </dxf>
    </rfmt>
    <rfmt sheetId="3" sqref="A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" sId="3" ref="A635:XFD635" action="deleteRow">
    <rfmt sheetId="3" xfDxf="1" sqref="A635:XFD635" start="0" length="0">
      <dxf>
        <font>
          <sz val="10"/>
          <name val="Times New Roman"/>
          <scheme val="none"/>
        </font>
      </dxf>
    </rfmt>
    <rfmt sheetId="3" sqref="A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35" start="0" length="0">
      <dxf>
        <font>
          <b/>
          <sz val="10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" sId="3" ref="A635:XFD635" action="deleteRow">
    <undo index="0" exp="area" dr="D635:D642" r="D643" sId="3"/>
    <rfmt sheetId="3" xfDxf="1" sqref="A635:XFD635" start="0" length="0">
      <dxf>
        <font>
          <sz val="10"/>
          <name val="Times New Roman"/>
          <scheme val="none"/>
        </font>
      </dxf>
    </rfmt>
    <rcc rId="0" sId="3" dxf="1">
      <nc r="A635" t="inlineStr">
        <is>
          <t>опл.за.товар - Бензопила Stihl МS461 40 см.,1шт.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B635" t="inlineStr">
        <is>
          <t>ТОВ"Інструмент МАХ"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635" t="inlineStr">
        <is>
          <t>опл.за.товар - Бензопила Stihl МS461 40 см.,1шт.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 numFmtId="4">
      <nc r="D635">
        <v>21.55</v>
      </nc>
      <ndxf>
        <font>
          <sz val="10"/>
          <color auto="1"/>
          <name val="Times New Roman"/>
          <scheme val="none"/>
        </font>
        <numFmt numFmtId="2" formatCode="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35" t="inlineStr">
        <is>
          <t>ТОВ"Інструмент МАХ"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8" sId="3" ref="A635:XFD635" action="deleteRow">
    <undo index="0" exp="area" dr="D635:D641" r="D642" sId="3"/>
    <rfmt sheetId="3" xfDxf="1" sqref="A635:XFD635" start="0" length="0">
      <dxf>
        <font>
          <sz val="10"/>
          <name val="Times New Roman"/>
          <scheme val="none"/>
        </font>
      </dxf>
    </rfmt>
    <rcc rId="0" sId="3" dxf="1">
      <nc r="A635" t="inlineStr">
        <is>
          <t>опл.за.товар - Мотокоса Stihl FS250 5шт.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B635" t="inlineStr">
        <is>
          <t>ТОВ"Інструмент МАХ"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635" t="inlineStr">
        <is>
          <t>опл.за.товар - Мотокоса Stihl FS250 5шт.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 numFmtId="4">
      <nc r="D635">
        <v>50.75</v>
      </nc>
      <ndxf>
        <font>
          <sz val="10"/>
          <color auto="1"/>
          <name val="Times New Roman"/>
          <scheme val="none"/>
        </font>
        <numFmt numFmtId="2" formatCode="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35" t="inlineStr">
        <is>
          <t>ТОВ"Інструмент МАХ"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9" sId="3" ref="A635:XFD635" action="deleteRow">
    <undo index="0" exp="area" dr="D635:D640" r="D641" sId="3"/>
    <rfmt sheetId="3" xfDxf="1" sqref="A635:XFD635" start="0" length="0">
      <dxf>
        <font>
          <sz val="10"/>
          <name val="Times New Roman"/>
          <scheme val="none"/>
        </font>
      </dxf>
    </rfmt>
    <rcc rId="0" sId="3" dxf="1">
      <nc r="A635" t="inlineStr">
        <is>
          <t>опл.за.товар - Кущоріз бензиновий Stihl НS82 1шт.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B635" t="inlineStr">
        <is>
          <t>ТОВ"Інструмент МАХ"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635" t="inlineStr">
        <is>
          <t>опл.за.товар - Кущоріз бензиновий Stihl НS82 1шт.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 numFmtId="4">
      <nc r="D635">
        <v>16.649999999999999</v>
      </nc>
      <ndxf>
        <font>
          <sz val="10"/>
          <color auto="1"/>
          <name val="Times New Roman"/>
          <scheme val="none"/>
        </font>
        <numFmt numFmtId="2" formatCode="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35" t="inlineStr">
        <is>
          <t>ТОВ"Інструмент МАХ"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0" sId="3" ref="A635:XFD635" action="deleteRow">
    <undo index="0" exp="area" dr="D635:D639" r="D640" sId="3"/>
    <rfmt sheetId="3" xfDxf="1" sqref="A635:XFD635" start="0" length="0">
      <dxf>
        <font>
          <sz val="10"/>
          <name val="Times New Roman"/>
          <scheme val="none"/>
        </font>
      </dxf>
    </rfmt>
    <rcc rId="0" sId="3" dxf="1">
      <nc r="A635" t="inlineStr">
        <is>
          <t>опл.за.товар - бункер-накоп.для збору ТПВ 10,0 м.куб.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>
      <nc r="B635" t="inlineStr">
        <is>
          <t xml:space="preserve">ТОВ"Абітек-Інжиніринг" 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C635" t="inlineStr">
        <is>
          <t>опл.за.товар - бункер-накоп.для збору ТПВ 10,0 м.куб.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 numFmtId="4">
      <nc r="D635">
        <v>699.49900000000002</v>
      </nc>
      <ndxf>
        <font>
          <sz val="10"/>
          <color auto="1"/>
          <name val="Times New Roman"/>
          <scheme val="none"/>
        </font>
        <numFmt numFmtId="2" formatCode="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E635" t="inlineStr">
        <is>
          <t xml:space="preserve">ТОВ"Абітек-Інжиніринг" 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1551" sId="3" ref="A635:XFD635" action="deleteRow">
    <undo index="0" exp="area" dr="D635:D638" r="D639" sId="3"/>
    <rfmt sheetId="3" xfDxf="1" sqref="A635:XFD635" start="0" length="0">
      <dxf>
        <font>
          <sz val="10"/>
          <name val="Times New Roman"/>
          <scheme val="none"/>
        </font>
      </dxf>
    </rfmt>
    <rcc rId="0" sId="3" dxf="1">
      <nc r="A635" t="inlineStr">
        <is>
          <t>товар-контролер КС16-2ШК (контр.16-ти кан.в комл.з шафою) 2 компл.м.Мик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>
      <nc r="B635" t="inlineStr">
        <is>
          <t>товар-контролер КС16-2ШК (контр.16-ти кан.в комл.з шафою) 2 компл.м.Мик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>
      <nc r="C635" t="inlineStr">
        <is>
          <t>товар-контролер КС16-2ШК (контр.16-ти кан.в комл.з шафою) 2 компл.м.Мик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 numFmtId="4">
      <nc r="D635">
        <v>51.801000000000002</v>
      </nc>
      <ndxf>
        <font>
          <sz val="10"/>
          <color auto="1"/>
          <name val="Times New Roman"/>
          <scheme val="none"/>
        </font>
        <numFmt numFmtId="2" formatCode="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35" t="inlineStr">
        <is>
          <t xml:space="preserve">ТОВ"ПОЛІГОН" 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1552" sId="3" ref="A635:XFD635" action="deleteRow">
    <undo index="0" exp="area" dr="D635:D637" r="D638" sId="3"/>
    <rfmt sheetId="3" xfDxf="1" sqref="A635:XFD635" start="0" length="0">
      <dxf>
        <font>
          <sz val="10"/>
          <name val="Times New Roman"/>
          <scheme val="none"/>
        </font>
      </dxf>
    </rfmt>
    <rcc rId="0" sId="3" dxf="1">
      <nc r="A635" t="inlineStr">
        <is>
          <t>товар-пантон сталевий  2шт. м.Мик;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>
      <nc r="B635" t="inlineStr">
        <is>
          <t>товар-пантон сталевий  2шт. м.Мик;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>
      <nc r="C635" t="inlineStr">
        <is>
          <t>товар-пантон сталевий  2шт. м.Мик;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 numFmtId="4">
      <nc r="D635">
        <v>957</v>
      </nc>
      <ndxf>
        <font>
          <sz val="10"/>
          <color auto="1"/>
          <name val="Times New Roman"/>
          <scheme val="none"/>
        </font>
        <numFmt numFmtId="2" formatCode="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35" t="inlineStr">
        <is>
          <t>ТОВ"Гідротехсервіс"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1553" sId="3" ref="A635:XFD635" action="deleteRow">
    <undo index="0" exp="area" dr="D635:D636" r="D637" sId="3"/>
    <rfmt sheetId="3" xfDxf="1" sqref="A635:XFD635" start="0" length="0">
      <dxf>
        <font>
          <sz val="10"/>
          <name val="Times New Roman"/>
          <scheme val="none"/>
        </font>
      </dxf>
    </rfmt>
    <rcc rId="0" sId="3" dxf="1">
      <nc r="A635" t="inlineStr">
        <is>
          <t>товар-біотуал.для людей з обмеж.фізич.можлив. 6шт.м.Мик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>
      <nc r="B635" t="inlineStr">
        <is>
          <t>товар-біотуал.для людей з обмеж.фізич.можлив. 6шт.м.Мик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>
      <nc r="C635" t="inlineStr">
        <is>
          <t>товар-біотуал.для людей з обмеж.фізич.можлив. 6шт.м.Мик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3" dxf="1" numFmtId="4">
      <nc r="D635">
        <v>349.99919999999997</v>
      </nc>
      <ndxf>
        <font>
          <sz val="10"/>
          <color auto="1"/>
          <name val="Times New Roman"/>
          <scheme val="none"/>
        </font>
        <numFmt numFmtId="2" formatCode="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35" t="inlineStr">
        <is>
          <t xml:space="preserve">ТПП"Техпромпроект" 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1554" sId="3" ref="A641:XFD641" action="deleteRow">
    <undo index="0" exp="area" dr="D635" r="D636" sId="3"/>
    <rfmt sheetId="3" xfDxf="1" sqref="A641:XFD641" start="0" length="0">
      <dxf>
        <font>
          <sz val="10"/>
          <name val="Times New Roman"/>
          <scheme val="none"/>
        </font>
      </dxf>
    </rfmt>
    <rcc rId="0" sId="3" dxf="1">
      <nc r="A641" t="inlineStr">
        <is>
          <t>ч.опл.за.товар - Снігоприбирач AL-KO SnowLine 560TE 5шт.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41" t="inlineStr">
        <is>
          <t>ч.опл.за.товар - Снігоприбирач AL-KO SnowLine 560TE 5шт.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641" t="inlineStr">
        <is>
          <t>ч.опл.за.товар - Снігоприбирач AL-KO SnowLine 560TE 5шт. м.Мик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641">
        <v>3.5263</v>
      </nc>
      <ndxf>
        <font>
          <sz val="10"/>
          <color auto="1"/>
          <name val="Times New Roman"/>
          <scheme val="none"/>
        </font>
        <numFmt numFmtId="2" formatCode="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641" t="inlineStr">
        <is>
          <t>ФОП Ткаченко Р.О.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555" sId="3">
    <oc r="D641">
      <f>SUM(#REF!)</f>
    </oc>
    <nc r="D641">
      <f>SUM(D610:D634)</f>
    </nc>
  </rcc>
  <rrc rId="1556" sId="3" ref="A625:XFD625" action="deleteRow">
    <rfmt sheetId="3" xfDxf="1" sqref="A625:XFD625" start="0" length="0">
      <dxf>
        <font>
          <sz val="10"/>
          <name val="Times New Roman"/>
          <scheme val="none"/>
        </font>
      </dxf>
    </rfmt>
    <rfmt sheetId="3" sqref="A625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5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5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5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5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" sId="3" ref="A625:XFD625" action="deleteRow">
    <rfmt sheetId="3" xfDxf="1" sqref="A625:XFD625" start="0" length="0">
      <dxf>
        <font>
          <sz val="10"/>
          <name val="Times New Roman"/>
          <scheme val="none"/>
        </font>
      </dxf>
    </rfmt>
    <rfmt sheetId="3" sqref="A625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5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5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5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5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" sId="3" ref="A625:XFD625" action="deleteRow">
    <rfmt sheetId="3" xfDxf="1" sqref="A625:XFD625" start="0" length="0">
      <dxf>
        <font>
          <sz val="10"/>
          <name val="Times New Roman"/>
          <scheme val="none"/>
        </font>
      </dxf>
    </rfmt>
    <rfmt sheetId="3" sqref="A625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5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5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5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5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" sId="3" ref="A626:XFD626" action="deleteRow">
    <rfmt sheetId="3" xfDxf="1" sqref="A626:XFD626" start="0" length="0">
      <dxf>
        <font>
          <sz val="10"/>
          <name val="Times New Roman"/>
          <scheme val="none"/>
        </font>
      </dxf>
    </rfmt>
    <rfmt sheetId="3" sqref="A626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6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6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6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6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" sId="3" ref="A626:XFD626" action="deleteRow">
    <rfmt sheetId="3" xfDxf="1" sqref="A626:XFD626" start="0" length="0">
      <dxf>
        <font>
          <sz val="10"/>
          <name val="Times New Roman"/>
          <scheme val="none"/>
        </font>
      </dxf>
    </rfmt>
    <rfmt sheetId="3" sqref="A626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26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26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26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26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" sId="3" ref="A618:XFD618" action="deleteRow">
    <rfmt sheetId="3" xfDxf="1" sqref="A618:XFD618" start="0" length="0">
      <dxf>
        <font>
          <sz val="10"/>
          <name val="Times New Roman"/>
          <scheme val="none"/>
        </font>
      </dxf>
    </rfmt>
    <rfmt sheetId="3" sqref="A618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618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618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18" start="0" length="0">
      <dxf>
        <fill>
          <patternFill patternType="solid">
            <bgColor theme="6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18" start="0" length="0">
      <dxf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611.xml><?xml version="1.0" encoding="utf-8"?>
<revisions xmlns="http://schemas.openxmlformats.org/spreadsheetml/2006/main" xmlns:r="http://schemas.openxmlformats.org/officeDocument/2006/relationships">
  <rcv guid="{6C4C0A1E-9F55-46A5-9256-CBEA636F78CA}" action="delete"/>
  <rdn rId="0" localSheetId="1" customView="1" name="Z_6C4C0A1E_9F55_46A5_9256_CBEA636F78CA_.wvu.PrintTitles" hidden="1" oldHidden="1">
    <formula>'Поточні ремонти'!$3:$4</formula>
    <oldFormula>'Поточні ремонти'!$3:$4</oldFormula>
  </rdn>
  <rdn rId="0" localSheetId="1" customView="1" name="Z_6C4C0A1E_9F55_46A5_9256_CBEA636F78CA_.wvu.FilterData" hidden="1" oldHidden="1">
    <formula>'Поточні ремонти'!$A$3:$E$1882</formula>
    <oldFormula>'Поточні ремонти'!$A$3:$E$1882</oldFormula>
  </rdn>
  <rdn rId="0" localSheetId="2" customView="1" name="Z_6C4C0A1E_9F55_46A5_9256_CBEA636F78CA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6C4C0A1E_9F55_46A5_9256_CBEA636F78CA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6C4C0A1E_9F55_46A5_9256_CBEA636F78CA_.wvu.PrintTitles" hidden="1" oldHidden="1">
    <formula>'Придбання ОЗ'!$2:$3</formula>
    <oldFormula>'Придбання ОЗ'!$2:$3</oldFormula>
  </rdn>
  <rdn rId="0" localSheetId="3" customView="1" name="Z_6C4C0A1E_9F55_46A5_9256_CBEA636F78CA_.wvu.FilterData" hidden="1" oldHidden="1">
    <formula>'Придбання ОЗ'!$A$2:$E$724</formula>
    <oldFormula>'Придбання ОЗ'!$A$2:$E$724</oldFormula>
  </rdn>
  <rdn rId="0" localSheetId="4" customView="1" name="Z_6C4C0A1E_9F55_46A5_9256_CBEA636F78CA_.wvu.PrintTitles" hidden="1" oldHidden="1">
    <formula>'Невикористані залишки'!$6:$6</formula>
    <oldFormula>'Невикористані залишки'!$6:$6</oldFormula>
  </rdn>
  <rcv guid="{6C4C0A1E-9F55-46A5-9256-CBEA636F78CA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446" sId="2">
    <oc r="B754" t="inlineStr">
      <is>
        <t>Міська система централізованого оповіщення про загрозу або виникнення НС</t>
      </is>
    </oc>
    <nc r="B754" t="inlineStr">
      <is>
        <t>Реконструкція місцевої автоматизованої системи централізованого оповіщення про загрозу або виникнення надзвичайних ситуацій у м.Миколаєві, у тому числі проектні роботи та експертиза</t>
      </is>
    </nc>
  </rcc>
  <rcv guid="{6C4C0A1E-9F55-46A5-9256-CBEA636F78CA}" action="delete"/>
  <rdn rId="0" localSheetId="1" customView="1" name="Z_6C4C0A1E_9F55_46A5_9256_CBEA636F78CA_.wvu.PrintTitles" hidden="1" oldHidden="1">
    <formula>'Поточні ремонти'!$3:$4</formula>
    <oldFormula>'Поточні ремонти'!$3:$4</oldFormula>
  </rdn>
  <rdn rId="0" localSheetId="1" customView="1" name="Z_6C4C0A1E_9F55_46A5_9256_CBEA636F78CA_.wvu.FilterData" hidden="1" oldHidden="1">
    <formula>'Поточні ремонти'!$A$3:$E$1882</formula>
    <oldFormula>'Поточні ремонти'!$A$3:$E$1882</oldFormula>
  </rdn>
  <rdn rId="0" localSheetId="2" customView="1" name="Z_6C4C0A1E_9F55_46A5_9256_CBEA636F78CA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6C4C0A1E_9F55_46A5_9256_CBEA636F78CA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6C4C0A1E_9F55_46A5_9256_CBEA636F78CA_.wvu.PrintTitles" hidden="1" oldHidden="1">
    <formula>'Придбання ОЗ'!$2:$3</formula>
    <oldFormula>'Придбання ОЗ'!$2:$3</oldFormula>
  </rdn>
  <rdn rId="0" localSheetId="3" customView="1" name="Z_6C4C0A1E_9F55_46A5_9256_CBEA636F78CA_.wvu.FilterData" hidden="1" oldHidden="1">
    <formula>'Придбання ОЗ'!$A$2:$E$724</formula>
    <oldFormula>'Придбання ОЗ'!$A$2:$E$724</oldFormula>
  </rdn>
  <rdn rId="0" localSheetId="4" customView="1" name="Z_6C4C0A1E_9F55_46A5_9256_CBEA636F78CA_.wvu.PrintTitles" hidden="1" oldHidden="1">
    <formula>'Невикористані залишки'!$6:$6</formula>
    <oldFormula>'Невикористані залишки'!$6:$6</oldFormula>
  </rdn>
  <rcv guid="{6C4C0A1E-9F55-46A5-9256-CBEA636F78CA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668" sId="1">
    <nc r="B1412" t="inlineStr">
      <is>
        <t>Адміністративна будівля</t>
      </is>
    </nc>
  </rcc>
  <rcc rId="1669" sId="1">
    <nc r="B1413" t="inlineStr">
      <is>
        <t>Адміністративна будівля</t>
      </is>
    </nc>
  </rcc>
  <rcc rId="1670" sId="1">
    <nc r="B1414" t="inlineStr">
      <is>
        <t>Адміністративна будівля</t>
      </is>
    </nc>
  </rcc>
  <rcc rId="1671" sId="1">
    <nc r="B1415" t="inlineStr">
      <is>
        <t>Адміністративна будівля</t>
      </is>
    </nc>
  </rcc>
  <rcv guid="{C431141F-117F-49C7-B3E7-D4961D1E781E}" action="delete"/>
  <rdn rId="0" localSheetId="1" customView="1" name="Z_C431141F_117F_49C7_B3E7_D4961D1E781E_.wvu.PrintTitles" hidden="1" oldHidden="1">
    <formula>'Поточні ремонти'!$3:$4</formula>
    <oldFormula>'Поточні ремонти'!$3:$4</oldFormula>
  </rdn>
  <rdn rId="0" localSheetId="1" customView="1" name="Z_C431141F_117F_49C7_B3E7_D4961D1E781E_.wvu.FilterData" hidden="1" oldHidden="1">
    <formula>'Поточні ремонти'!$A$3:$E$1882</formula>
    <oldFormula>'Поточні ремонти'!$A$3:$E$1882</oldFormula>
  </rdn>
  <rdn rId="0" localSheetId="2" customView="1" name="Z_C431141F_117F_49C7_B3E7_D4961D1E781E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C431141F_117F_49C7_B3E7_D4961D1E781E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C431141F_117F_49C7_B3E7_D4961D1E781E_.wvu.PrintTitles" hidden="1" oldHidden="1">
    <formula>'Придбання ОЗ'!$2:$3</formula>
    <oldFormula>'Придбання ОЗ'!$2:$3</oldFormula>
  </rdn>
  <rdn rId="0" localSheetId="3" customView="1" name="Z_C431141F_117F_49C7_B3E7_D4961D1E781E_.wvu.FilterData" hidden="1" oldHidden="1">
    <formula>'Придбання ОЗ'!$A$2:$E$729</formula>
    <oldFormula>'Придбання ОЗ'!$A$2:$E$729</oldFormula>
  </rdn>
  <rdn rId="0" localSheetId="4" customView="1" name="Z_C431141F_117F_49C7_B3E7_D4961D1E781E_.wvu.PrintTitles" hidden="1" oldHidden="1">
    <formula>'Невикористані залишки'!$6:$6</formula>
    <oldFormula>'Невикористані залишки'!$6:$6</oldFormula>
  </rdn>
  <rcv guid="{C431141F-117F-49C7-B3E7-D4961D1E781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fmt sheetId="1" sqref="A1:XFD1048576" start="0" length="2147483647">
    <dxf>
      <font>
        <sz val="12"/>
      </font>
    </dxf>
  </rfmt>
  <rcv guid="{C431141F-117F-49C7-B3E7-D4961D1E781E}" action="delete"/>
  <rdn rId="0" localSheetId="1" customView="1" name="Z_C431141F_117F_49C7_B3E7_D4961D1E781E_.wvu.PrintTitles" hidden="1" oldHidden="1">
    <formula>'Поточні ремонти'!$3:$4</formula>
    <oldFormula>'Поточні ремонти'!$3:$4</oldFormula>
  </rdn>
  <rdn rId="0" localSheetId="1" customView="1" name="Z_C431141F_117F_49C7_B3E7_D4961D1E781E_.wvu.FilterData" hidden="1" oldHidden="1">
    <formula>'Поточні ремонти'!$A$3:$E$1882</formula>
    <oldFormula>'Поточні ремонти'!$A$3:$E$1882</oldFormula>
  </rdn>
  <rdn rId="0" localSheetId="2" customView="1" name="Z_C431141F_117F_49C7_B3E7_D4961D1E781E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C431141F_117F_49C7_B3E7_D4961D1E781E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C431141F_117F_49C7_B3E7_D4961D1E781E_.wvu.PrintTitles" hidden="1" oldHidden="1">
    <formula>'Придбання ОЗ'!$2:$3</formula>
    <oldFormula>'Придбання ОЗ'!$2:$3</oldFormula>
  </rdn>
  <rdn rId="0" localSheetId="3" customView="1" name="Z_C431141F_117F_49C7_B3E7_D4961D1E781E_.wvu.FilterData" hidden="1" oldHidden="1">
    <formula>'Придбання ОЗ'!$A$2:$E$729</formula>
    <oldFormula>'Придбання ОЗ'!$A$2:$E$729</oldFormula>
  </rdn>
  <rdn rId="0" localSheetId="4" customView="1" name="Z_C431141F_117F_49C7_B3E7_D4961D1E781E_.wvu.PrintTitles" hidden="1" oldHidden="1">
    <formula>'Невикористані залишки'!$6:$6</formula>
    <oldFormula>'Невикористані залишки'!$6:$6</oldFormula>
  </rdn>
  <rcv guid="{C431141F-117F-49C7-B3E7-D4961D1E781E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fmt sheetId="4" sqref="A1:D1048576" start="0" length="2147483647">
    <dxf>
      <font>
        <name val="Times New Roman"/>
        <scheme val="none"/>
      </font>
    </dxf>
  </rfmt>
  <rcv guid="{6C4C0A1E-9F55-46A5-9256-CBEA636F78CA}" action="delete"/>
  <rdn rId="0" localSheetId="1" customView="1" name="Z_6C4C0A1E_9F55_46A5_9256_CBEA636F78CA_.wvu.PrintTitles" hidden="1" oldHidden="1">
    <formula>'Поточні ремонти'!$3:$4</formula>
    <oldFormula>'Поточні ремонти'!$3:$4</oldFormula>
  </rdn>
  <rdn rId="0" localSheetId="1" customView="1" name="Z_6C4C0A1E_9F55_46A5_9256_CBEA636F78CA_.wvu.FilterData" hidden="1" oldHidden="1">
    <formula>'Поточні ремонти'!$A$3:$E$1882</formula>
    <oldFormula>'Поточні ремонти'!$A$3:$E$1882</oldFormula>
  </rdn>
  <rdn rId="0" localSheetId="2" customView="1" name="Z_6C4C0A1E_9F55_46A5_9256_CBEA636F78CA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6C4C0A1E_9F55_46A5_9256_CBEA636F78CA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6C4C0A1E_9F55_46A5_9256_CBEA636F78CA_.wvu.PrintTitles" hidden="1" oldHidden="1">
    <formula>'Придбання ОЗ'!$2:$3</formula>
    <oldFormula>'Придбання ОЗ'!$2:$3</oldFormula>
  </rdn>
  <rdn rId="0" localSheetId="3" customView="1" name="Z_6C4C0A1E_9F55_46A5_9256_CBEA636F78CA_.wvu.FilterData" hidden="1" oldHidden="1">
    <formula>'Придбання ОЗ'!$A$2:$E$729</formula>
    <oldFormula>'Придбання ОЗ'!$A$2:$E$729</oldFormula>
  </rdn>
  <rdn rId="0" localSheetId="4" customView="1" name="Z_6C4C0A1E_9F55_46A5_9256_CBEA636F78CA_.wvu.PrintTitles" hidden="1" oldHidden="1">
    <formula>'Невикористані залишки'!$6:$6</formula>
    <oldFormula>'Невикористані залишки'!$6:$6</oldFormula>
  </rdn>
  <rcv guid="{6C4C0A1E-9F55-46A5-9256-CBEA636F78CA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630" sId="3" odxf="1" dxf="1" numFmtId="4">
    <nc r="F678">
      <v>19800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" sId="3" odxf="1" dxf="1" numFmtId="4">
    <nc r="F679">
      <v>6745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" sId="3" odxf="1" dxf="1" numFmtId="4">
    <nc r="F680">
      <v>7300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" sId="3" odxf="1" dxf="1" numFmtId="4">
    <nc r="F681">
      <v>39000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" sId="3" odxf="1" dxf="1" numFmtId="4">
    <nc r="F682">
      <v>22200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" sId="3" odxf="1" dxf="1" numFmtId="4">
    <nc r="F683">
      <v>13800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" sId="3" odxf="1" dxf="1" numFmtId="4">
    <nc r="F684">
      <v>59400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" sId="3" odxf="1" dxf="1" numFmtId="4">
    <nc r="F685">
      <v>10375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" sId="3" odxf="1" dxf="1" numFmtId="4">
    <nc r="F686">
      <v>113370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" sId="3" odxf="1" dxf="1" numFmtId="4">
    <nc r="F687">
      <v>9650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" sId="3" odxf="1" dxf="1" numFmtId="4">
    <nc r="F688">
      <v>7460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" sId="3" odxf="1" dxf="1" numFmtId="4">
    <nc r="F689">
      <v>43800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" sId="3" odxf="1" dxf="1" numFmtId="4">
    <nc r="F690">
      <v>68520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" sId="3" odxf="1" dxf="1" numFmtId="4">
    <nc r="F691">
      <v>15680</v>
    </nc>
    <odxf>
      <font>
        <sz val="10"/>
        <color auto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rgb="FFFF0000"/>
        <name val="Times New Roman"/>
        <scheme val="none"/>
      </font>
      <numFmt numFmtId="164" formatCode="0.0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" sId="3" numFmtId="4">
    <oc r="D678">
      <v>19800</v>
    </oc>
    <nc r="D678">
      <v>19.8</v>
    </nc>
  </rcc>
  <rcc rId="1645" sId="3" numFmtId="4">
    <oc r="D679">
      <v>6745</v>
    </oc>
    <nc r="D679">
      <v>6.7450000000000001</v>
    </nc>
  </rcc>
  <rcc rId="1646" sId="3" numFmtId="4">
    <oc r="D680">
      <v>7300</v>
    </oc>
    <nc r="D680">
      <v>7.3</v>
    </nc>
  </rcc>
  <rcc rId="1647" sId="3" numFmtId="4">
    <oc r="D681">
      <v>39000</v>
    </oc>
    <nc r="D681">
      <v>39</v>
    </nc>
  </rcc>
  <rcc rId="1648" sId="3" numFmtId="4">
    <oc r="D682">
      <v>22200</v>
    </oc>
    <nc r="D682">
      <v>22.2</v>
    </nc>
  </rcc>
  <rcc rId="1649" sId="3" numFmtId="4">
    <oc r="D683">
      <v>13800</v>
    </oc>
    <nc r="D683">
      <v>13.8</v>
    </nc>
  </rcc>
  <rcc rId="1650" sId="3" numFmtId="4">
    <oc r="D684">
      <v>59400</v>
    </oc>
    <nc r="D684">
      <v>59.4</v>
    </nc>
  </rcc>
  <rcc rId="1651" sId="3" numFmtId="4">
    <oc r="D685">
      <v>10375</v>
    </oc>
    <nc r="D685">
      <v>10.375</v>
    </nc>
  </rcc>
  <rcc rId="1652" sId="3" numFmtId="4">
    <oc r="D686">
      <v>113370</v>
    </oc>
    <nc r="D686">
      <v>113.37</v>
    </nc>
  </rcc>
  <rcc rId="1653" sId="3" numFmtId="4">
    <oc r="D687">
      <v>9650</v>
    </oc>
    <nc r="D687">
      <v>9.65</v>
    </nc>
  </rcc>
  <rcc rId="1654" sId="3" numFmtId="4">
    <oc r="D688">
      <v>7460</v>
    </oc>
    <nc r="D688">
      <v>7.46</v>
    </nc>
  </rcc>
  <rcc rId="1655" sId="3" numFmtId="4">
    <oc r="D689">
      <v>43800</v>
    </oc>
    <nc r="D689">
      <v>43.8</v>
    </nc>
  </rcc>
  <rcc rId="1656" sId="3" numFmtId="4">
    <oc r="D690">
      <v>68520</v>
    </oc>
    <nc r="D690">
      <v>68.52</v>
    </nc>
  </rcc>
  <rcc rId="1657" sId="3" numFmtId="4">
    <oc r="D691">
      <v>15680</v>
    </oc>
    <nc r="D691">
      <v>15.68</v>
    </nc>
  </rcc>
  <rcc rId="1658" sId="3" odxf="1" dxf="1">
    <nc r="F692">
      <f>SUM(F678:F691)</f>
    </nc>
    <odxf>
      <font>
        <b val="0"/>
        <sz val="10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10"/>
        <name val="Times New Roman"/>
        <scheme val="none"/>
      </font>
      <numFmt numFmtId="164" formatCode="0.0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1659" sId="3" ref="F1:F1048576" action="deleteCol">
    <undo index="0" exp="area" ref3D="1" dr="$A$2:$XFD$3" dn="Z_C431141F_117F_49C7_B3E7_D4961D1E781E_.wvu.PrintTitles" sId="3"/>
    <undo index="0" exp="area" ref3D="1" dr="$A$2:$XFD$3" dn="Заголовки_для_печати" sId="3"/>
    <undo index="0" exp="area" ref3D="1" dr="$A$2:$XFD$3" dn="Z_EED4C4C4_2768_4906_8D20_11DE2EB8B1AD_.wvu.PrintTitles" sId="3"/>
    <undo index="0" exp="area" ref3D="1" dr="$A$2:$XFD$3" dn="Z_C08C5C12_FFBC_4F4C_9138_5D34ADCEB223_.wvu.PrintTitles" sId="3"/>
    <undo index="0" exp="area" ref3D="1" dr="$A$2:$XFD$3" dn="Z_6C4C0A1E_9F55_46A5_9256_CBEA636F78CA_.wvu.PrintTitles" sId="3"/>
    <undo index="0" exp="area" ref3D="1" dr="$A$2:$XFD$3" dn="Z_63624039_79B7_4B53_8C9B_62AEAD1FE854_.wvu.PrintTitles" sId="3"/>
    <undo index="0" exp="area" ref3D="1" dr="$A$2:$XFD$3" dn="Z_237E48EE_855D_4E22_A215_D7BA155C0632_.wvu.PrintTitles" sId="3"/>
    <undo index="0" exp="area" ref3D="1" dr="$A$2:$XFD$3" dn="Z_0807BC37_3C63_4F33_8764_08C0EDADAA6D_.wvu.PrintTitles" sId="3"/>
    <rfmt sheetId="3" xfDxf="1" sqref="F1:F1048576" start="0" length="0">
      <dxf>
        <font>
          <sz val="10"/>
          <name val="Times New Roman"/>
          <scheme val="none"/>
        </font>
      </dxf>
    </rfmt>
    <rfmt sheetId="3" sqref="F673" start="0" length="0">
      <dxf>
        <fill>
          <patternFill patternType="solid">
            <bgColor theme="0"/>
          </patternFill>
        </fill>
      </dxf>
    </rfmt>
    <rfmt sheetId="3" sqref="F674" start="0" length="0">
      <dxf>
        <font>
          <sz val="10"/>
          <color auto="1"/>
          <name val="Times New Roman"/>
          <scheme val="none"/>
        </font>
      </dxf>
    </rfmt>
    <rfmt sheetId="3" sqref="F677" start="0" length="0">
      <dxf>
        <font>
          <sz val="10"/>
          <color auto="1"/>
          <name val="Times New Roman"/>
          <scheme val="none"/>
        </font>
      </dxf>
    </rfmt>
    <rcc rId="0" sId="3" dxf="1" numFmtId="4">
      <nc r="F678">
        <v>19800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79">
        <v>6745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0">
        <v>7300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1">
        <v>39000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2">
        <v>22200</v>
      </nc>
      <ndxf>
        <font>
          <sz val="12"/>
          <color rgb="FFFF0000"/>
          <name val="Times New Roman"/>
          <scheme val="none"/>
        </font>
        <numFmt numFmtId="2" formatCode="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3">
        <v>13800</v>
      </nc>
      <ndxf>
        <font>
          <sz val="12"/>
          <color rgb="FFFF0000"/>
          <name val="Times New Roman"/>
          <scheme val="none"/>
        </font>
        <numFmt numFmtId="2" formatCode="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4">
        <v>59400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5">
        <v>10375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6">
        <v>113370</v>
      </nc>
      <ndxf>
        <font>
          <sz val="12"/>
          <color rgb="FFFF0000"/>
          <name val="Times New Roman"/>
          <scheme val="none"/>
        </font>
        <numFmt numFmtId="2" formatCode="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7">
        <v>9650</v>
      </nc>
      <ndxf>
        <font>
          <sz val="12"/>
          <color rgb="FFFF0000"/>
          <name val="Times New Roman"/>
          <scheme val="none"/>
        </font>
        <numFmt numFmtId="2" formatCode="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8">
        <v>7460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89">
        <v>43800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90">
        <v>68520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691">
        <v>15680</v>
      </nc>
      <ndxf>
        <font>
          <sz val="12"/>
          <color rgb="FFFF0000"/>
          <name val="Times New Roman"/>
          <scheme val="none"/>
        </font>
        <numFmt numFmtId="164" formatCode="0.0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692">
        <f>SUM(F678:F691)</f>
      </nc>
      <ndxf>
        <font>
          <b/>
          <sz val="10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F693" start="0" length="0">
      <dxf>
        <font>
          <sz val="10"/>
          <color auto="1"/>
          <name val="Times New Roman"/>
          <scheme val="none"/>
        </font>
      </dxf>
    </rfmt>
    <rfmt sheetId="3" sqref="F694" start="0" length="0">
      <dxf>
        <font>
          <sz val="10"/>
          <color auto="1"/>
          <name val="Times New Roman"/>
          <scheme val="none"/>
        </font>
      </dxf>
    </rfmt>
    <rfmt sheetId="3" sqref="F695" start="0" length="0">
      <dxf>
        <font>
          <sz val="10"/>
          <color auto="1"/>
          <name val="Times New Roman"/>
          <scheme val="none"/>
        </font>
      </dxf>
    </rfmt>
  </rrc>
  <rfmt sheetId="3" sqref="A1:XFD1048576" start="0" length="2147483647">
    <dxf>
      <font>
        <sz val="12"/>
      </font>
    </dxf>
  </rfmt>
  <rfmt sheetId="3" sqref="A1:XFD1048576" start="0" length="2147483647">
    <dxf>
      <font>
        <color auto="1"/>
      </font>
    </dxf>
  </rfmt>
  <rfmt sheetId="3" sqref="D610:D628">
    <dxf>
      <numFmt numFmtId="4" formatCode="#,##0.00"/>
    </dxf>
  </rfmt>
  <rfmt sheetId="3" sqref="D610:D628">
    <dxf>
      <numFmt numFmtId="165" formatCode="#,##0.000"/>
    </dxf>
  </rfmt>
  <rfmt sheetId="3" sqref="A610:XFD628">
    <dxf>
      <fill>
        <patternFill patternType="none">
          <bgColor auto="1"/>
        </patternFill>
      </fill>
    </dxf>
  </rfmt>
  <rfmt sheetId="3" sqref="A1:XFD1048576" start="0" length="2147483647">
    <dxf>
      <font/>
    </dxf>
  </rfmt>
  <rrc rId="1660" sId="3" ref="F1:F1048576" action="deleteCol">
    <undo index="0" exp="area" ref3D="1" dr="$A$2:$XFD$3" dn="Z_C431141F_117F_49C7_B3E7_D4961D1E781E_.wvu.PrintTitles" sId="3"/>
    <undo index="0" exp="area" ref3D="1" dr="$A$2:$XFD$3" dn="Заголовки_для_печати" sId="3"/>
    <undo index="0" exp="area" ref3D="1" dr="$A$2:$XFD$3" dn="Z_EED4C4C4_2768_4906_8D20_11DE2EB8B1AD_.wvu.PrintTitles" sId="3"/>
    <undo index="0" exp="area" ref3D="1" dr="$A$2:$XFD$3" dn="Z_C08C5C12_FFBC_4F4C_9138_5D34ADCEB223_.wvu.PrintTitles" sId="3"/>
    <undo index="0" exp="area" ref3D="1" dr="$A$2:$XFD$3" dn="Z_6C4C0A1E_9F55_46A5_9256_CBEA636F78CA_.wvu.PrintTitles" sId="3"/>
    <undo index="0" exp="area" ref3D="1" dr="$A$2:$XFD$3" dn="Z_63624039_79B7_4B53_8C9B_62AEAD1FE854_.wvu.PrintTitles" sId="3"/>
    <undo index="0" exp="area" ref3D="1" dr="$A$2:$XFD$3" dn="Z_237E48EE_855D_4E22_A215_D7BA155C0632_.wvu.PrintTitles" sId="3"/>
    <undo index="0" exp="area" ref3D="1" dr="$A$2:$XFD$3" dn="Z_0807BC37_3C63_4F33_8764_08C0EDADAA6D_.wvu.PrintTitles" sId="3"/>
    <rfmt sheetId="3" xfDxf="1" sqref="F1:F1048576" start="0" length="0">
      <dxf>
        <font>
          <sz val="12"/>
          <color auto="1"/>
          <name val="Times New Roman"/>
          <scheme val="none"/>
        </font>
      </dxf>
    </rfmt>
  </rrc>
  <rfmt sheetId="3" sqref="F1:F1048576">
    <dxf>
      <fill>
        <patternFill patternType="none">
          <bgColor auto="1"/>
        </patternFill>
      </fill>
    </dxf>
  </rfmt>
  <rfmt sheetId="3" sqref="B1:B1048576">
    <dxf>
      <alignment horizontal="general" readingOrder="0"/>
    </dxf>
  </rfmt>
  <rfmt sheetId="3" sqref="B2:B3">
    <dxf>
      <alignment horizontal="center" readingOrder="0"/>
    </dxf>
  </rfmt>
  <rfmt sheetId="3" sqref="A1:A1048576">
    <dxf>
      <alignment horizontal="general" readingOrder="0"/>
    </dxf>
  </rfmt>
  <rfmt sheetId="3" sqref="A2:A3">
    <dxf>
      <alignment horizontal="center" readingOrder="0"/>
    </dxf>
  </rfmt>
  <rcv guid="{C431141F-117F-49C7-B3E7-D4961D1E781E}" action="delete"/>
  <rdn rId="0" localSheetId="1" customView="1" name="Z_C431141F_117F_49C7_B3E7_D4961D1E781E_.wvu.PrintTitles" hidden="1" oldHidden="1">
    <formula>'Поточні ремонти'!$3:$4</formula>
    <oldFormula>'Поточні ремонти'!$3:$4</oldFormula>
  </rdn>
  <rdn rId="0" localSheetId="1" customView="1" name="Z_C431141F_117F_49C7_B3E7_D4961D1E781E_.wvu.FilterData" hidden="1" oldHidden="1">
    <formula>'Поточні ремонти'!$A$3:$E$1882</formula>
    <oldFormula>'Поточні ремонти'!$A$3:$E$1882</oldFormula>
  </rdn>
  <rdn rId="0" localSheetId="2" customView="1" name="Z_C431141F_117F_49C7_B3E7_D4961D1E781E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C431141F_117F_49C7_B3E7_D4961D1E781E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C431141F_117F_49C7_B3E7_D4961D1E781E_.wvu.PrintTitles" hidden="1" oldHidden="1">
    <formula>'Придбання ОЗ'!$2:$3</formula>
    <oldFormula>'Придбання ОЗ'!$2:$3</oldFormula>
  </rdn>
  <rdn rId="0" localSheetId="3" customView="1" name="Z_C431141F_117F_49C7_B3E7_D4961D1E781E_.wvu.FilterData" hidden="1" oldHidden="1">
    <formula>'Придбання ОЗ'!$A$2:$E$729</formula>
    <oldFormula>'Придбання ОЗ'!$A$2:$E$729</oldFormula>
  </rdn>
  <rdn rId="0" localSheetId="4" customView="1" name="Z_C431141F_117F_49C7_B3E7_D4961D1E781E_.wvu.PrintTitles" hidden="1" oldHidden="1">
    <formula>'Невикористані залишки'!$6:$6</formula>
    <oldFormula>'Невикористані залишки'!$6:$6</oldFormula>
  </rdn>
  <rcv guid="{C431141F-117F-49C7-B3E7-D4961D1E781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rc rId="1617" sId="1" ref="F1:F1048576" action="deleteCol">
    <undo index="0" exp="area" ref3D="1" dr="$A$3:$XFD$4" dn="Z_C431141F_117F_49C7_B3E7_D4961D1E781E_.wvu.PrintTitles" sId="1"/>
    <undo index="0" exp="area" ref3D="1" dr="$A$3:$XFD$4" dn="Заголовки_для_печати" sId="1"/>
    <undo index="0" exp="area" ref3D="1" dr="$A$3:$XFD$4" dn="Z_EED4C4C4_2768_4906_8D20_11DE2EB8B1AD_.wvu.PrintTitles" sId="1"/>
    <undo index="0" exp="area" ref3D="1" dr="$A$3:$XFD$4" dn="Z_C08C5C12_FFBC_4F4C_9138_5D34ADCEB223_.wvu.PrintTitles" sId="1"/>
    <undo index="0" exp="area" ref3D="1" dr="$A$3:$XFD$4" dn="Z_6C4C0A1E_9F55_46A5_9256_CBEA636F78CA_.wvu.PrintTitles" sId="1"/>
    <undo index="0" exp="area" ref3D="1" dr="$A$3:$XFD$4" dn="Z_63624039_79B7_4B53_8C9B_62AEAD1FE854_.wvu.PrintTitles" sId="1"/>
    <undo index="0" exp="area" ref3D="1" dr="$A$3:$XFD$4" dn="Z_237E48EE_855D_4E22_A215_D7BA155C0632_.wvu.PrintTitles" sId="1"/>
    <undo index="0" exp="area" ref3D="1" dr="$A$3:$XFD$4" dn="Z_0807BC37_3C63_4F33_8764_08C0EDADAA6D_.wvu.PrintTitles" sId="1"/>
    <rfmt sheetId="1" xfDxf="1" sqref="F1:F1048576" start="0" length="0">
      <dxf>
        <font>
          <sz val="12"/>
          <name val="Times New Roman"/>
          <scheme val="none"/>
        </font>
      </dxf>
    </rfmt>
    <rfmt sheetId="1" sqref="F3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F4" start="0" length="0">
      <dxf>
        <alignment horizontal="center" vertical="top" readingOrder="0"/>
      </dxf>
    </rfmt>
    <rfmt sheetId="1" sqref="F5" start="0" length="0">
      <dxf>
        <font>
          <sz val="12"/>
          <color auto="1"/>
          <name val="Times New Roman"/>
          <scheme val="none"/>
        </font>
      </dxf>
    </rfmt>
    <rfmt sheetId="1" sqref="F15" start="0" length="0">
      <dxf>
        <font>
          <sz val="12"/>
          <color auto="1"/>
          <name val="Times New Roman"/>
          <scheme val="none"/>
        </font>
      </dxf>
    </rfmt>
    <rfmt sheetId="1" sqref="F16" start="0" length="0">
      <dxf>
        <font>
          <sz val="12"/>
          <color auto="1"/>
          <name val="Times New Roman"/>
          <scheme val="none"/>
        </font>
      </dxf>
    </rfmt>
    <rfmt sheetId="1" sqref="F321" start="0" length="0">
      <dxf>
        <font>
          <sz val="12"/>
          <color auto="1"/>
          <name val="Times New Roman"/>
          <scheme val="none"/>
        </font>
      </dxf>
    </rfmt>
    <rfmt sheetId="1" sqref="F322" start="0" length="0">
      <dxf>
        <font>
          <sz val="12"/>
          <color auto="1"/>
          <name val="Times New Roman"/>
          <scheme val="none"/>
        </font>
      </dxf>
    </rfmt>
    <rfmt sheetId="1" sqref="F323" start="0" length="0">
      <dxf>
        <font>
          <sz val="12"/>
          <color auto="1"/>
          <name val="Times New Roman"/>
          <scheme val="none"/>
        </font>
      </dxf>
    </rfmt>
    <rfmt sheetId="1" sqref="F324" start="0" length="0">
      <dxf>
        <font>
          <sz val="12"/>
          <color auto="1"/>
          <name val="Times New Roman"/>
          <scheme val="none"/>
        </font>
      </dxf>
    </rfmt>
    <rfmt sheetId="1" sqref="F325" start="0" length="0">
      <dxf>
        <font>
          <sz val="12"/>
          <color auto="1"/>
          <name val="Times New Roman"/>
          <scheme val="none"/>
        </font>
      </dxf>
    </rfmt>
    <rfmt sheetId="1" sqref="F326" start="0" length="0">
      <dxf>
        <font>
          <sz val="12"/>
          <color auto="1"/>
          <name val="Times New Roman"/>
          <scheme val="none"/>
        </font>
      </dxf>
    </rfmt>
    <rfmt sheetId="1" sqref="F327" start="0" length="0">
      <dxf>
        <font>
          <sz val="12"/>
          <color auto="1"/>
          <name val="Times New Roman"/>
          <scheme val="none"/>
        </font>
      </dxf>
    </rfmt>
    <rfmt sheetId="1" sqref="F328" start="0" length="0">
      <dxf>
        <font>
          <sz val="12"/>
          <color auto="1"/>
          <name val="Times New Roman"/>
          <scheme val="none"/>
        </font>
      </dxf>
    </rfmt>
    <rfmt sheetId="1" sqref="F329" start="0" length="0">
      <dxf>
        <font>
          <sz val="12"/>
          <color auto="1"/>
          <name val="Times New Roman"/>
          <scheme val="none"/>
        </font>
      </dxf>
    </rfmt>
    <rfmt sheetId="1" sqref="F330" start="0" length="0">
      <dxf>
        <font>
          <sz val="12"/>
          <color auto="1"/>
          <name val="Times New Roman"/>
          <scheme val="none"/>
        </font>
      </dxf>
    </rfmt>
    <rfmt sheetId="1" sqref="F331" start="0" length="0">
      <dxf>
        <font>
          <sz val="12"/>
          <color auto="1"/>
          <name val="Times New Roman"/>
          <scheme val="none"/>
        </font>
      </dxf>
    </rfmt>
    <rfmt sheetId="1" sqref="F332" start="0" length="0">
      <dxf>
        <font>
          <sz val="12"/>
          <color auto="1"/>
          <name val="Times New Roman"/>
          <scheme val="none"/>
        </font>
      </dxf>
    </rfmt>
    <rfmt sheetId="1" sqref="F333" start="0" length="0">
      <dxf>
        <font>
          <sz val="12"/>
          <color indexed="8"/>
          <name val="Times New Roman"/>
          <scheme val="none"/>
        </font>
      </dxf>
    </rfmt>
    <rfmt sheetId="1" sqref="F334" start="0" length="0">
      <dxf>
        <font>
          <sz val="12"/>
          <color auto="1"/>
          <name val="Times New Roman"/>
          <scheme val="none"/>
        </font>
      </dxf>
    </rfmt>
    <rfmt sheetId="1" sqref="F335" start="0" length="0">
      <dxf>
        <font>
          <sz val="12"/>
          <color auto="1"/>
          <name val="Times New Roman"/>
          <scheme val="none"/>
        </font>
      </dxf>
    </rfmt>
    <rfmt sheetId="1" sqref="F336" start="0" length="0">
      <dxf>
        <font>
          <sz val="12"/>
          <color auto="1"/>
          <name val="Times New Roman"/>
          <scheme val="none"/>
        </font>
      </dxf>
    </rfmt>
    <rfmt sheetId="1" sqref="F353" start="0" length="0">
      <dxf>
        <font>
          <sz val="12"/>
          <color auto="1"/>
          <name val="Times New Roman"/>
          <scheme val="none"/>
        </font>
      </dxf>
    </rfmt>
    <rfmt sheetId="1" sqref="F354" start="0" length="0">
      <dxf>
        <font>
          <sz val="12"/>
          <color auto="1"/>
          <name val="Times New Roman"/>
          <scheme val="none"/>
        </font>
      </dxf>
    </rfmt>
    <rfmt sheetId="1" sqref="F355" start="0" length="0">
      <dxf>
        <font>
          <sz val="12"/>
          <color auto="1"/>
          <name val="Times New Roman"/>
          <scheme val="none"/>
        </font>
      </dxf>
    </rfmt>
    <rfmt sheetId="1" sqref="F356" start="0" length="0">
      <dxf>
        <font>
          <sz val="12"/>
          <color auto="1"/>
          <name val="Times New Roman"/>
          <scheme val="none"/>
        </font>
      </dxf>
    </rfmt>
    <rfmt sheetId="1" sqref="F357" start="0" length="0">
      <dxf>
        <font>
          <sz val="12"/>
          <color auto="1"/>
          <name val="Times New Roman"/>
          <scheme val="none"/>
        </font>
      </dxf>
    </rfmt>
    <rfmt sheetId="1" sqref="F358" start="0" length="0">
      <dxf>
        <font>
          <sz val="12"/>
          <color auto="1"/>
          <name val="Times New Roman"/>
          <scheme val="none"/>
        </font>
      </dxf>
    </rfmt>
    <rfmt sheetId="1" sqref="F359" start="0" length="0">
      <dxf>
        <font>
          <sz val="12"/>
          <color auto="1"/>
          <name val="Times New Roman"/>
          <scheme val="none"/>
        </font>
      </dxf>
    </rfmt>
    <rfmt sheetId="1" sqref="F360" start="0" length="0">
      <dxf>
        <font>
          <sz val="12"/>
          <color auto="1"/>
          <name val="Times New Roman"/>
          <scheme val="none"/>
        </font>
      </dxf>
    </rfmt>
    <rfmt sheetId="1" sqref="F361" start="0" length="0">
      <dxf>
        <font>
          <sz val="12"/>
          <color auto="1"/>
          <name val="Times New Roman"/>
          <scheme val="none"/>
        </font>
      </dxf>
    </rfmt>
    <rfmt sheetId="1" sqref="F362" start="0" length="0">
      <dxf>
        <font>
          <sz val="12"/>
          <color auto="1"/>
          <name val="Times New Roman"/>
          <scheme val="none"/>
        </font>
      </dxf>
    </rfmt>
    <rfmt sheetId="1" sqref="F363" start="0" length="0">
      <dxf>
        <font>
          <sz val="12"/>
          <color auto="1"/>
          <name val="Times New Roman"/>
          <scheme val="none"/>
        </font>
      </dxf>
    </rfmt>
    <rfmt sheetId="1" sqref="F371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372" start="0" length="0">
      <dxf>
        <font>
          <b/>
          <sz val="12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374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379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385" start="0" length="0">
      <dxf>
        <font>
          <sz val="12"/>
          <color auto="1"/>
          <name val="Times New Roman"/>
          <scheme val="none"/>
        </font>
      </dxf>
    </rfmt>
    <rfmt sheetId="1" sqref="F386" start="0" length="0">
      <dxf>
        <font>
          <sz val="12"/>
          <color auto="1"/>
          <name val="Times New Roman"/>
          <scheme val="none"/>
        </font>
      </dxf>
    </rfmt>
    <rfmt sheetId="1" sqref="F387" start="0" length="0">
      <dxf>
        <font>
          <sz val="12"/>
          <color auto="1"/>
          <name val="Times New Roman"/>
          <scheme val="none"/>
        </font>
      </dxf>
    </rfmt>
    <rfmt sheetId="1" sqref="F388" start="0" length="0">
      <dxf>
        <font>
          <sz val="12"/>
          <color auto="1"/>
          <name val="Times New Roman"/>
          <scheme val="none"/>
        </font>
      </dxf>
    </rfmt>
    <rfmt sheetId="1" sqref="F390" start="0" length="0">
      <dxf>
        <font>
          <sz val="12"/>
          <color auto="1"/>
          <name val="Times New Roman"/>
          <scheme val="none"/>
        </font>
      </dxf>
    </rfmt>
    <rfmt sheetId="1" sqref="F391" start="0" length="0">
      <dxf>
        <font>
          <sz val="12"/>
          <color auto="1"/>
          <name val="Times New Roman"/>
          <scheme val="none"/>
        </font>
      </dxf>
    </rfmt>
    <rfmt sheetId="1" sqref="F392" start="0" length="0">
      <dxf>
        <font>
          <sz val="12"/>
          <color auto="1"/>
          <name val="Times New Roman"/>
          <scheme val="none"/>
        </font>
      </dxf>
    </rfmt>
    <rfmt sheetId="1" sqref="F393" start="0" length="0">
      <dxf>
        <font>
          <sz val="12"/>
          <color auto="1"/>
          <name val="Times New Roman"/>
          <scheme val="none"/>
        </font>
      </dxf>
    </rfmt>
    <rfmt sheetId="1" sqref="F394" start="0" length="0">
      <dxf>
        <font>
          <sz val="12"/>
          <color auto="1"/>
          <name val="Times New Roman"/>
          <scheme val="none"/>
        </font>
      </dxf>
    </rfmt>
    <rfmt sheetId="1" sqref="F395" start="0" length="0">
      <dxf>
        <font>
          <sz val="12"/>
          <color auto="1"/>
          <name val="Times New Roman"/>
          <scheme val="none"/>
        </font>
      </dxf>
    </rfmt>
    <rfmt sheetId="1" sqref="F396" start="0" length="0">
      <dxf>
        <font>
          <sz val="12"/>
          <color auto="1"/>
          <name val="Times New Roman"/>
          <scheme val="none"/>
        </font>
      </dxf>
    </rfmt>
    <rfmt sheetId="1" sqref="F397" start="0" length="0">
      <dxf>
        <font>
          <sz val="12"/>
          <color auto="1"/>
          <name val="Times New Roman"/>
          <scheme val="none"/>
        </font>
      </dxf>
    </rfmt>
    <rfmt sheetId="1" sqref="F398" start="0" length="0">
      <dxf>
        <font>
          <sz val="12"/>
          <color auto="1"/>
          <name val="Times New Roman"/>
          <scheme val="none"/>
        </font>
      </dxf>
    </rfmt>
    <rfmt sheetId="1" sqref="F399" start="0" length="0">
      <dxf>
        <font>
          <sz val="12"/>
          <color auto="1"/>
          <name val="Times New Roman"/>
          <scheme val="none"/>
        </font>
      </dxf>
    </rfmt>
    <rfmt sheetId="1" sqref="F400" start="0" length="0">
      <dxf>
        <font>
          <sz val="12"/>
          <color auto="1"/>
          <name val="Times New Roman"/>
          <scheme val="none"/>
        </font>
      </dxf>
    </rfmt>
    <rfmt sheetId="1" sqref="F417" start="0" length="0">
      <dxf>
        <font>
          <sz val="12"/>
          <color auto="1"/>
          <name val="Times New Roman"/>
          <scheme val="none"/>
        </font>
      </dxf>
    </rfmt>
    <rfmt sheetId="1" sqref="F418" start="0" length="0">
      <dxf>
        <font>
          <sz val="12"/>
          <color auto="1"/>
          <name val="Times New Roman"/>
          <scheme val="none"/>
        </font>
      </dxf>
    </rfmt>
    <rfmt sheetId="1" sqref="F419" start="0" length="0">
      <dxf>
        <font>
          <sz val="12"/>
          <color auto="1"/>
          <name val="Times New Roman"/>
          <scheme val="none"/>
        </font>
      </dxf>
    </rfmt>
    <rfmt sheetId="1" sqref="F421" start="0" length="0">
      <dxf>
        <font>
          <sz val="12"/>
          <color auto="1"/>
          <name val="Times New Roman"/>
          <scheme val="none"/>
        </font>
      </dxf>
    </rfmt>
    <rfmt sheetId="1" sqref="F422" start="0" length="0">
      <dxf>
        <font>
          <sz val="12"/>
          <name val="Times New Roman"/>
          <scheme val="minor"/>
        </font>
      </dxf>
    </rfmt>
    <rfmt sheetId="1" sqref="F423" start="0" length="0">
      <dxf>
        <font>
          <sz val="12"/>
          <name val="Times New Roman"/>
          <scheme val="minor"/>
        </font>
      </dxf>
    </rfmt>
    <rfmt sheetId="1" sqref="F424" start="0" length="0">
      <dxf>
        <font>
          <sz val="12"/>
          <name val="Times New Roman"/>
          <scheme val="minor"/>
        </font>
      </dxf>
    </rfmt>
    <rfmt sheetId="1" sqref="F425" start="0" length="0">
      <dxf>
        <font>
          <sz val="12"/>
          <name val="Times New Roman"/>
          <scheme val="minor"/>
        </font>
      </dxf>
    </rfmt>
    <rfmt sheetId="1" sqref="F426" start="0" length="0">
      <dxf>
        <font>
          <sz val="12"/>
          <name val="Times New Roman"/>
          <scheme val="minor"/>
        </font>
      </dxf>
    </rfmt>
    <rfmt sheetId="1" sqref="F427" start="0" length="0">
      <dxf>
        <font>
          <sz val="12"/>
          <name val="Times New Roman"/>
          <scheme val="minor"/>
        </font>
      </dxf>
    </rfmt>
    <rfmt sheetId="1" sqref="F428" start="0" length="0">
      <dxf>
        <font>
          <sz val="12"/>
          <name val="Times New Roman"/>
          <scheme val="minor"/>
        </font>
      </dxf>
    </rfmt>
    <rfmt sheetId="1" sqref="F429" start="0" length="0">
      <dxf>
        <font>
          <sz val="12"/>
          <name val="Times New Roman"/>
          <scheme val="minor"/>
        </font>
      </dxf>
    </rfmt>
    <rfmt sheetId="1" sqref="F430" start="0" length="0">
      <dxf>
        <font>
          <sz val="12"/>
          <name val="Times New Roman"/>
          <scheme val="minor"/>
        </font>
      </dxf>
    </rfmt>
    <rfmt sheetId="1" sqref="F431" start="0" length="0">
      <dxf>
        <font>
          <sz val="12"/>
          <name val="Times New Roman"/>
          <scheme val="minor"/>
        </font>
      </dxf>
    </rfmt>
    <rfmt sheetId="1" sqref="F432" start="0" length="0">
      <dxf>
        <font>
          <sz val="12"/>
          <name val="Times New Roman"/>
          <scheme val="minor"/>
        </font>
      </dxf>
    </rfmt>
    <rfmt sheetId="1" sqref="F433" start="0" length="0">
      <dxf>
        <font>
          <sz val="12"/>
          <name val="Times New Roman"/>
          <scheme val="minor"/>
        </font>
      </dxf>
    </rfmt>
    <rfmt sheetId="1" sqref="F434" start="0" length="0">
      <dxf>
        <font>
          <sz val="12"/>
          <name val="Times New Roman"/>
          <scheme val="minor"/>
        </font>
      </dxf>
    </rfmt>
    <rfmt sheetId="1" sqref="F435" start="0" length="0">
      <dxf>
        <font>
          <sz val="12"/>
          <name val="Times New Roman"/>
          <scheme val="minor"/>
        </font>
      </dxf>
    </rfmt>
    <rfmt sheetId="1" sqref="F436" start="0" length="0">
      <dxf>
        <font>
          <sz val="12"/>
          <name val="Times New Roman"/>
          <scheme val="minor"/>
        </font>
      </dxf>
    </rfmt>
    <rfmt sheetId="1" sqref="F437" start="0" length="0">
      <dxf>
        <font>
          <sz val="12"/>
          <name val="Times New Roman"/>
          <scheme val="minor"/>
        </font>
      </dxf>
    </rfmt>
    <rfmt sheetId="1" sqref="F438" start="0" length="0">
      <dxf>
        <font>
          <sz val="12"/>
          <name val="Times New Roman"/>
          <scheme val="minor"/>
        </font>
      </dxf>
    </rfmt>
    <rfmt sheetId="1" sqref="F439" start="0" length="0">
      <dxf>
        <font>
          <sz val="12"/>
          <name val="Times New Roman"/>
          <scheme val="minor"/>
        </font>
      </dxf>
    </rfmt>
    <rfmt sheetId="1" sqref="F440" start="0" length="0">
      <dxf>
        <font>
          <sz val="12"/>
          <name val="Times New Roman"/>
          <scheme val="minor"/>
        </font>
      </dxf>
    </rfmt>
    <rfmt sheetId="1" sqref="F441" start="0" length="0">
      <dxf>
        <font>
          <sz val="12"/>
          <name val="Times New Roman"/>
          <scheme val="minor"/>
        </font>
      </dxf>
    </rfmt>
    <rfmt sheetId="1" sqref="F442" start="0" length="0">
      <dxf>
        <font>
          <sz val="12"/>
          <name val="Times New Roman"/>
          <scheme val="minor"/>
        </font>
      </dxf>
    </rfmt>
    <rfmt sheetId="1" sqref="F443" start="0" length="0">
      <dxf>
        <font>
          <sz val="12"/>
          <name val="Times New Roman"/>
          <scheme val="minor"/>
        </font>
      </dxf>
    </rfmt>
    <rfmt sheetId="1" sqref="F444" start="0" length="0">
      <dxf>
        <font>
          <sz val="12"/>
          <name val="Times New Roman"/>
          <scheme val="minor"/>
        </font>
      </dxf>
    </rfmt>
    <rfmt sheetId="1" sqref="F445" start="0" length="0">
      <dxf>
        <font>
          <sz val="12"/>
          <name val="Times New Roman"/>
          <scheme val="minor"/>
        </font>
      </dxf>
    </rfmt>
    <rfmt sheetId="1" sqref="F446" start="0" length="0">
      <dxf>
        <font>
          <sz val="12"/>
          <name val="Times New Roman"/>
          <scheme val="minor"/>
        </font>
      </dxf>
    </rfmt>
    <rfmt sheetId="1" sqref="F447" start="0" length="0">
      <dxf>
        <font>
          <sz val="12"/>
          <name val="Times New Roman"/>
          <scheme val="minor"/>
        </font>
      </dxf>
    </rfmt>
    <rfmt sheetId="1" sqref="F448" start="0" length="0">
      <dxf>
        <font>
          <sz val="12"/>
          <name val="Times New Roman"/>
          <scheme val="minor"/>
        </font>
      </dxf>
    </rfmt>
    <rfmt sheetId="1" sqref="F449" start="0" length="0">
      <dxf>
        <font>
          <sz val="12"/>
          <name val="Times New Roman"/>
          <scheme val="minor"/>
        </font>
      </dxf>
    </rfmt>
    <rfmt sheetId="1" sqref="F450" start="0" length="0">
      <dxf>
        <font>
          <sz val="12"/>
          <name val="Times New Roman"/>
          <scheme val="minor"/>
        </font>
      </dxf>
    </rfmt>
    <rfmt sheetId="1" sqref="F451" start="0" length="0">
      <dxf>
        <font>
          <sz val="12"/>
          <name val="Times New Roman"/>
          <scheme val="minor"/>
        </font>
      </dxf>
    </rfmt>
    <rfmt sheetId="1" sqref="F452" start="0" length="0">
      <dxf>
        <font>
          <sz val="12"/>
          <name val="Times New Roman"/>
          <scheme val="minor"/>
        </font>
      </dxf>
    </rfmt>
    <rfmt sheetId="1" sqref="F453" start="0" length="0">
      <dxf>
        <font>
          <sz val="12"/>
          <name val="Times New Roman"/>
          <scheme val="minor"/>
        </font>
      </dxf>
    </rfmt>
    <rfmt sheetId="1" sqref="F454" start="0" length="0">
      <dxf>
        <font>
          <sz val="12"/>
          <name val="Times New Roman"/>
          <scheme val="minor"/>
        </font>
      </dxf>
    </rfmt>
    <rfmt sheetId="1" sqref="F455" start="0" length="0">
      <dxf>
        <font>
          <sz val="12"/>
          <name val="Times New Roman"/>
          <scheme val="minor"/>
        </font>
      </dxf>
    </rfmt>
    <rfmt sheetId="1" sqref="F456" start="0" length="0">
      <dxf>
        <font>
          <sz val="12"/>
          <name val="Times New Roman"/>
          <scheme val="minor"/>
        </font>
      </dxf>
    </rfmt>
    <rfmt sheetId="1" sqref="F457" start="0" length="0">
      <dxf>
        <font>
          <sz val="12"/>
          <name val="Times New Roman"/>
          <scheme val="minor"/>
        </font>
      </dxf>
    </rfmt>
    <rfmt sheetId="1" sqref="F458" start="0" length="0">
      <dxf>
        <font>
          <sz val="12"/>
          <name val="Times New Roman"/>
          <scheme val="minor"/>
        </font>
      </dxf>
    </rfmt>
    <rfmt sheetId="1" sqref="F459" start="0" length="0">
      <dxf>
        <font>
          <sz val="12"/>
          <name val="Times New Roman"/>
          <scheme val="minor"/>
        </font>
      </dxf>
    </rfmt>
    <rfmt sheetId="1" sqref="F460" start="0" length="0">
      <dxf>
        <font>
          <sz val="12"/>
          <name val="Times New Roman"/>
          <scheme val="minor"/>
        </font>
      </dxf>
    </rfmt>
    <rfmt sheetId="1" sqref="F461" start="0" length="0">
      <dxf>
        <font>
          <sz val="12"/>
          <name val="Times New Roman"/>
          <scheme val="minor"/>
        </font>
      </dxf>
    </rfmt>
    <rfmt sheetId="1" sqref="F462" start="0" length="0">
      <dxf>
        <font>
          <sz val="12"/>
          <name val="Times New Roman"/>
          <scheme val="minor"/>
        </font>
      </dxf>
    </rfmt>
    <rfmt sheetId="1" sqref="F463" start="0" length="0">
      <dxf>
        <font>
          <sz val="12"/>
          <name val="Times New Roman"/>
          <scheme val="minor"/>
        </font>
      </dxf>
    </rfmt>
    <rfmt sheetId="1" sqref="F464" start="0" length="0">
      <dxf>
        <font>
          <sz val="12"/>
          <name val="Times New Roman"/>
          <scheme val="minor"/>
        </font>
      </dxf>
    </rfmt>
    <rfmt sheetId="1" sqref="F465" start="0" length="0">
      <dxf>
        <font>
          <sz val="12"/>
          <name val="Times New Roman"/>
          <scheme val="minor"/>
        </font>
      </dxf>
    </rfmt>
    <rfmt sheetId="1" sqref="F466" start="0" length="0">
      <dxf>
        <font>
          <sz val="12"/>
          <name val="Times New Roman"/>
          <scheme val="minor"/>
        </font>
      </dxf>
    </rfmt>
    <rfmt sheetId="1" sqref="F467" start="0" length="0">
      <dxf>
        <font>
          <sz val="12"/>
          <name val="Times New Roman"/>
          <scheme val="minor"/>
        </font>
      </dxf>
    </rfmt>
    <rfmt sheetId="1" sqref="F468" start="0" length="0">
      <dxf>
        <font>
          <sz val="12"/>
          <name val="Times New Roman"/>
          <scheme val="minor"/>
        </font>
      </dxf>
    </rfmt>
    <rfmt sheetId="1" sqref="F469" start="0" length="0">
      <dxf>
        <font>
          <sz val="12"/>
          <name val="Times New Roman"/>
          <scheme val="minor"/>
        </font>
      </dxf>
    </rfmt>
    <rfmt sheetId="1" sqref="F470" start="0" length="0">
      <dxf>
        <font>
          <sz val="12"/>
          <name val="Times New Roman"/>
          <scheme val="minor"/>
        </font>
      </dxf>
    </rfmt>
    <rfmt sheetId="1" sqref="F471" start="0" length="0">
      <dxf>
        <font>
          <sz val="12"/>
          <name val="Times New Roman"/>
          <scheme val="minor"/>
        </font>
      </dxf>
    </rfmt>
    <rfmt sheetId="1" sqref="F472" start="0" length="0">
      <dxf>
        <font>
          <sz val="12"/>
          <name val="Times New Roman"/>
          <scheme val="minor"/>
        </font>
      </dxf>
    </rfmt>
    <rfmt sheetId="1" sqref="F473" start="0" length="0">
      <dxf>
        <font>
          <sz val="12"/>
          <name val="Times New Roman"/>
          <scheme val="minor"/>
        </font>
      </dxf>
    </rfmt>
    <rfmt sheetId="1" sqref="F474" start="0" length="0">
      <dxf>
        <font>
          <sz val="12"/>
          <name val="Times New Roman"/>
          <scheme val="minor"/>
        </font>
      </dxf>
    </rfmt>
    <rfmt sheetId="1" sqref="F475" start="0" length="0">
      <dxf>
        <font>
          <sz val="12"/>
          <name val="Times New Roman"/>
          <scheme val="minor"/>
        </font>
      </dxf>
    </rfmt>
    <rfmt sheetId="1" sqref="F476" start="0" length="0">
      <dxf>
        <font>
          <sz val="12"/>
          <name val="Times New Roman"/>
          <scheme val="minor"/>
        </font>
      </dxf>
    </rfmt>
    <rfmt sheetId="1" sqref="F477" start="0" length="0">
      <dxf>
        <font>
          <sz val="12"/>
          <name val="Times New Roman"/>
          <scheme val="minor"/>
        </font>
      </dxf>
    </rfmt>
    <rfmt sheetId="1" sqref="F478" start="0" length="0">
      <dxf>
        <font>
          <sz val="12"/>
          <name val="Times New Roman"/>
          <scheme val="minor"/>
        </font>
      </dxf>
    </rfmt>
    <rfmt sheetId="1" sqref="F479" start="0" length="0">
      <dxf>
        <font>
          <sz val="12"/>
          <name val="Times New Roman"/>
          <scheme val="minor"/>
        </font>
      </dxf>
    </rfmt>
    <rfmt sheetId="1" sqref="F480" start="0" length="0">
      <dxf>
        <font>
          <sz val="12"/>
          <name val="Times New Roman"/>
          <scheme val="minor"/>
        </font>
      </dxf>
    </rfmt>
    <rfmt sheetId="1" sqref="F481" start="0" length="0">
      <dxf>
        <font>
          <sz val="12"/>
          <name val="Times New Roman"/>
          <scheme val="minor"/>
        </font>
      </dxf>
    </rfmt>
    <rfmt sheetId="1" sqref="F482" start="0" length="0">
      <dxf>
        <font>
          <sz val="12"/>
          <name val="Times New Roman"/>
          <scheme val="minor"/>
        </font>
      </dxf>
    </rfmt>
    <rfmt sheetId="1" sqref="F483" start="0" length="0">
      <dxf>
        <font>
          <sz val="12"/>
          <name val="Times New Roman"/>
          <scheme val="minor"/>
        </font>
      </dxf>
    </rfmt>
    <rfmt sheetId="1" sqref="F484" start="0" length="0">
      <dxf>
        <font>
          <sz val="12"/>
          <name val="Times New Roman"/>
          <scheme val="minor"/>
        </font>
      </dxf>
    </rfmt>
    <rfmt sheetId="1" sqref="F485" start="0" length="0">
      <dxf>
        <font>
          <sz val="12"/>
          <name val="Times New Roman"/>
          <scheme val="minor"/>
        </font>
      </dxf>
    </rfmt>
    <rfmt sheetId="1" sqref="F486" start="0" length="0">
      <dxf>
        <font>
          <sz val="12"/>
          <name val="Times New Roman"/>
          <scheme val="minor"/>
        </font>
      </dxf>
    </rfmt>
    <rfmt sheetId="1" sqref="F487" start="0" length="0">
      <dxf>
        <font>
          <sz val="12"/>
          <name val="Times New Roman"/>
          <scheme val="minor"/>
        </font>
      </dxf>
    </rfmt>
    <rfmt sheetId="1" sqref="F488" start="0" length="0">
      <dxf>
        <font>
          <sz val="12"/>
          <name val="Times New Roman"/>
          <scheme val="minor"/>
        </font>
      </dxf>
    </rfmt>
    <rfmt sheetId="1" sqref="F489" start="0" length="0">
      <dxf>
        <font>
          <sz val="12"/>
          <name val="Times New Roman"/>
          <scheme val="minor"/>
        </font>
      </dxf>
    </rfmt>
    <rfmt sheetId="1" sqref="F490" start="0" length="0">
      <dxf>
        <font>
          <sz val="12"/>
          <name val="Times New Roman"/>
          <scheme val="minor"/>
        </font>
      </dxf>
    </rfmt>
    <rfmt sheetId="1" sqref="F491" start="0" length="0">
      <dxf>
        <font>
          <sz val="12"/>
          <name val="Times New Roman"/>
          <scheme val="minor"/>
        </font>
      </dxf>
    </rfmt>
    <rfmt sheetId="1" sqref="F492" start="0" length="0">
      <dxf>
        <font>
          <sz val="12"/>
          <name val="Times New Roman"/>
          <scheme val="minor"/>
        </font>
      </dxf>
    </rfmt>
    <rfmt sheetId="1" sqref="F493" start="0" length="0">
      <dxf>
        <font>
          <sz val="12"/>
          <name val="Times New Roman"/>
          <scheme val="minor"/>
        </font>
      </dxf>
    </rfmt>
    <rfmt sheetId="1" sqref="F494" start="0" length="0">
      <dxf>
        <font>
          <sz val="12"/>
          <name val="Times New Roman"/>
          <scheme val="minor"/>
        </font>
      </dxf>
    </rfmt>
    <rfmt sheetId="1" sqref="F495" start="0" length="0">
      <dxf>
        <font>
          <sz val="12"/>
          <name val="Times New Roman"/>
          <scheme val="minor"/>
        </font>
      </dxf>
    </rfmt>
    <rfmt sheetId="1" sqref="F496" start="0" length="0">
      <dxf>
        <font>
          <sz val="12"/>
          <name val="Times New Roman"/>
          <scheme val="minor"/>
        </font>
      </dxf>
    </rfmt>
    <rfmt sheetId="1" sqref="F497" start="0" length="0">
      <dxf>
        <font>
          <sz val="12"/>
          <name val="Times New Roman"/>
          <scheme val="minor"/>
        </font>
      </dxf>
    </rfmt>
    <rfmt sheetId="1" sqref="F498" start="0" length="0">
      <dxf>
        <font>
          <sz val="12"/>
          <name val="Times New Roman"/>
          <scheme val="minor"/>
        </font>
      </dxf>
    </rfmt>
    <rfmt sheetId="1" sqref="F499" start="0" length="0">
      <dxf>
        <font>
          <sz val="12"/>
          <name val="Times New Roman"/>
          <scheme val="minor"/>
        </font>
      </dxf>
    </rfmt>
    <rfmt sheetId="1" sqref="F500" start="0" length="0">
      <dxf>
        <font>
          <sz val="12"/>
          <name val="Times New Roman"/>
          <scheme val="minor"/>
        </font>
      </dxf>
    </rfmt>
    <rfmt sheetId="1" sqref="F501" start="0" length="0">
      <dxf>
        <font>
          <sz val="12"/>
          <name val="Times New Roman"/>
          <scheme val="minor"/>
        </font>
      </dxf>
    </rfmt>
    <rfmt sheetId="1" sqref="F502" start="0" length="0">
      <dxf>
        <font>
          <sz val="12"/>
          <name val="Times New Roman"/>
          <scheme val="minor"/>
        </font>
      </dxf>
    </rfmt>
    <rfmt sheetId="1" sqref="F503" start="0" length="0">
      <dxf>
        <font>
          <sz val="12"/>
          <name val="Times New Roman"/>
          <scheme val="minor"/>
        </font>
      </dxf>
    </rfmt>
    <rfmt sheetId="1" sqref="F504" start="0" length="0">
      <dxf>
        <font>
          <sz val="12"/>
          <name val="Times New Roman"/>
          <scheme val="minor"/>
        </font>
      </dxf>
    </rfmt>
    <rfmt sheetId="1" sqref="F505" start="0" length="0">
      <dxf>
        <font>
          <sz val="12"/>
          <name val="Times New Roman"/>
          <scheme val="minor"/>
        </font>
      </dxf>
    </rfmt>
    <rfmt sheetId="1" sqref="F506" start="0" length="0">
      <dxf>
        <font>
          <sz val="12"/>
          <name val="Times New Roman"/>
          <scheme val="minor"/>
        </font>
      </dxf>
    </rfmt>
    <rfmt sheetId="1" sqref="F507" start="0" length="0">
      <dxf>
        <font>
          <sz val="12"/>
          <name val="Times New Roman"/>
          <scheme val="minor"/>
        </font>
      </dxf>
    </rfmt>
    <rfmt sheetId="1" sqref="F508" start="0" length="0">
      <dxf>
        <font>
          <sz val="12"/>
          <name val="Times New Roman"/>
          <scheme val="minor"/>
        </font>
      </dxf>
    </rfmt>
    <rfmt sheetId="1" sqref="F509" start="0" length="0">
      <dxf>
        <font>
          <sz val="12"/>
          <name val="Times New Roman"/>
          <scheme val="minor"/>
        </font>
      </dxf>
    </rfmt>
    <rfmt sheetId="1" sqref="F510" start="0" length="0">
      <dxf>
        <font>
          <sz val="12"/>
          <name val="Times New Roman"/>
          <scheme val="minor"/>
        </font>
      </dxf>
    </rfmt>
    <rfmt sheetId="1" sqref="F511" start="0" length="0">
      <dxf>
        <font>
          <sz val="12"/>
          <name val="Times New Roman"/>
          <scheme val="minor"/>
        </font>
      </dxf>
    </rfmt>
    <rfmt sheetId="1" sqref="F512" start="0" length="0">
      <dxf>
        <font>
          <sz val="12"/>
          <name val="Times New Roman"/>
          <scheme val="minor"/>
        </font>
      </dxf>
    </rfmt>
    <rfmt sheetId="1" sqref="F513" start="0" length="0">
      <dxf>
        <font>
          <sz val="12"/>
          <name val="Times New Roman"/>
          <scheme val="minor"/>
        </font>
      </dxf>
    </rfmt>
    <rfmt sheetId="1" sqref="F514" start="0" length="0">
      <dxf>
        <font>
          <sz val="12"/>
          <name val="Times New Roman"/>
          <scheme val="minor"/>
        </font>
      </dxf>
    </rfmt>
    <rfmt sheetId="1" sqref="F515" start="0" length="0">
      <dxf>
        <font>
          <sz val="12"/>
          <name val="Times New Roman"/>
          <scheme val="minor"/>
        </font>
      </dxf>
    </rfmt>
    <rfmt sheetId="1" sqref="F516" start="0" length="0">
      <dxf>
        <font>
          <sz val="12"/>
          <name val="Times New Roman"/>
          <scheme val="minor"/>
        </font>
      </dxf>
    </rfmt>
    <rfmt sheetId="1" sqref="F517" start="0" length="0">
      <dxf>
        <font>
          <sz val="12"/>
          <name val="Times New Roman"/>
          <scheme val="minor"/>
        </font>
      </dxf>
    </rfmt>
    <rfmt sheetId="1" sqref="F518" start="0" length="0">
      <dxf>
        <font>
          <sz val="12"/>
          <name val="Times New Roman"/>
          <scheme val="minor"/>
        </font>
      </dxf>
    </rfmt>
    <rfmt sheetId="1" sqref="F519" start="0" length="0">
      <dxf>
        <font>
          <sz val="12"/>
          <name val="Times New Roman"/>
          <scheme val="minor"/>
        </font>
      </dxf>
    </rfmt>
    <rfmt sheetId="1" sqref="F520" start="0" length="0">
      <dxf>
        <font>
          <sz val="12"/>
          <name val="Times New Roman"/>
          <scheme val="minor"/>
        </font>
      </dxf>
    </rfmt>
    <rfmt sheetId="1" sqref="F521" start="0" length="0">
      <dxf>
        <font>
          <sz val="12"/>
          <name val="Times New Roman"/>
          <scheme val="minor"/>
        </font>
      </dxf>
    </rfmt>
    <rfmt sheetId="1" sqref="F522" start="0" length="0">
      <dxf>
        <font>
          <sz val="12"/>
          <name val="Times New Roman"/>
          <scheme val="minor"/>
        </font>
      </dxf>
    </rfmt>
    <rfmt sheetId="1" sqref="F523" start="0" length="0">
      <dxf>
        <font>
          <sz val="12"/>
          <name val="Times New Roman"/>
          <scheme val="minor"/>
        </font>
      </dxf>
    </rfmt>
    <rfmt sheetId="1" sqref="F524" start="0" length="0">
      <dxf>
        <font>
          <sz val="12"/>
          <name val="Times New Roman"/>
          <scheme val="minor"/>
        </font>
      </dxf>
    </rfmt>
    <rfmt sheetId="1" sqref="F525" start="0" length="0">
      <dxf>
        <font>
          <sz val="12"/>
          <name val="Times New Roman"/>
          <scheme val="minor"/>
        </font>
      </dxf>
    </rfmt>
    <rfmt sheetId="1" sqref="F526" start="0" length="0">
      <dxf>
        <font>
          <sz val="12"/>
          <name val="Times New Roman"/>
          <scheme val="minor"/>
        </font>
      </dxf>
    </rfmt>
    <rfmt sheetId="1" sqref="F527" start="0" length="0">
      <dxf>
        <font>
          <sz val="12"/>
          <name val="Times New Roman"/>
          <scheme val="minor"/>
        </font>
      </dxf>
    </rfmt>
    <rfmt sheetId="1" sqref="F528" start="0" length="0">
      <dxf>
        <font>
          <sz val="12"/>
          <name val="Times New Roman"/>
          <scheme val="minor"/>
        </font>
      </dxf>
    </rfmt>
    <rfmt sheetId="1" sqref="F529" start="0" length="0">
      <dxf>
        <font>
          <sz val="12"/>
          <name val="Times New Roman"/>
          <scheme val="minor"/>
        </font>
      </dxf>
    </rfmt>
    <rfmt sheetId="1" sqref="F530" start="0" length="0">
      <dxf>
        <font>
          <sz val="12"/>
          <name val="Times New Roman"/>
          <scheme val="minor"/>
        </font>
      </dxf>
    </rfmt>
    <rfmt sheetId="1" sqref="F531" start="0" length="0">
      <dxf>
        <font>
          <sz val="12"/>
          <name val="Times New Roman"/>
          <scheme val="minor"/>
        </font>
      </dxf>
    </rfmt>
    <rfmt sheetId="1" sqref="F532" start="0" length="0">
      <dxf>
        <font>
          <sz val="12"/>
          <name val="Times New Roman"/>
          <scheme val="minor"/>
        </font>
      </dxf>
    </rfmt>
    <rfmt sheetId="1" sqref="F533" start="0" length="0">
      <dxf>
        <font>
          <sz val="12"/>
          <name val="Times New Roman"/>
          <scheme val="minor"/>
        </font>
      </dxf>
    </rfmt>
    <rfmt sheetId="1" sqref="F534" start="0" length="0">
      <dxf>
        <font>
          <sz val="12"/>
          <name val="Times New Roman"/>
          <scheme val="minor"/>
        </font>
      </dxf>
    </rfmt>
    <rfmt sheetId="1" sqref="F535" start="0" length="0">
      <dxf>
        <font>
          <sz val="12"/>
          <name val="Times New Roman"/>
          <scheme val="minor"/>
        </font>
      </dxf>
    </rfmt>
    <rfmt sheetId="1" sqref="F536" start="0" length="0">
      <dxf>
        <font>
          <sz val="12"/>
          <name val="Times New Roman"/>
          <scheme val="minor"/>
        </font>
      </dxf>
    </rfmt>
    <rfmt sheetId="1" sqref="F537" start="0" length="0">
      <dxf>
        <font>
          <sz val="12"/>
          <name val="Times New Roman"/>
          <scheme val="minor"/>
        </font>
      </dxf>
    </rfmt>
    <rfmt sheetId="1" sqref="F538" start="0" length="0">
      <dxf>
        <font>
          <sz val="12"/>
          <name val="Times New Roman"/>
          <scheme val="minor"/>
        </font>
      </dxf>
    </rfmt>
    <rfmt sheetId="1" sqref="F539" start="0" length="0">
      <dxf>
        <font>
          <sz val="12"/>
          <name val="Times New Roman"/>
          <scheme val="minor"/>
        </font>
      </dxf>
    </rfmt>
    <rfmt sheetId="1" sqref="F540" start="0" length="0">
      <dxf>
        <font>
          <sz val="12"/>
          <name val="Times New Roman"/>
          <scheme val="minor"/>
        </font>
      </dxf>
    </rfmt>
    <rfmt sheetId="1" sqref="F541" start="0" length="0">
      <dxf>
        <font>
          <sz val="12"/>
          <name val="Times New Roman"/>
          <scheme val="minor"/>
        </font>
      </dxf>
    </rfmt>
    <rfmt sheetId="1" sqref="F542" start="0" length="0">
      <dxf>
        <font>
          <sz val="12"/>
          <name val="Times New Roman"/>
          <scheme val="minor"/>
        </font>
      </dxf>
    </rfmt>
    <rfmt sheetId="1" sqref="F543" start="0" length="0">
      <dxf>
        <font>
          <sz val="12"/>
          <name val="Times New Roman"/>
          <scheme val="minor"/>
        </font>
      </dxf>
    </rfmt>
    <rfmt sheetId="1" sqref="F544" start="0" length="0">
      <dxf>
        <font>
          <sz val="12"/>
          <name val="Times New Roman"/>
          <scheme val="minor"/>
        </font>
      </dxf>
    </rfmt>
    <rfmt sheetId="1" sqref="F545" start="0" length="0">
      <dxf>
        <font>
          <sz val="12"/>
          <name val="Times New Roman"/>
          <scheme val="minor"/>
        </font>
      </dxf>
    </rfmt>
    <rfmt sheetId="1" sqref="F546" start="0" length="0">
      <dxf>
        <font>
          <sz val="12"/>
          <name val="Times New Roman"/>
          <scheme val="minor"/>
        </font>
      </dxf>
    </rfmt>
    <rfmt sheetId="1" sqref="F547" start="0" length="0">
      <dxf>
        <font>
          <sz val="12"/>
          <name val="Times New Roman"/>
          <scheme val="minor"/>
        </font>
      </dxf>
    </rfmt>
    <rfmt sheetId="1" sqref="F548" start="0" length="0">
      <dxf>
        <font>
          <sz val="12"/>
          <name val="Times New Roman"/>
          <scheme val="minor"/>
        </font>
      </dxf>
    </rfmt>
    <rfmt sheetId="1" sqref="F549" start="0" length="0">
      <dxf>
        <font>
          <sz val="12"/>
          <name val="Times New Roman"/>
          <scheme val="minor"/>
        </font>
      </dxf>
    </rfmt>
    <rfmt sheetId="1" sqref="F550" start="0" length="0">
      <dxf>
        <font>
          <sz val="12"/>
          <name val="Times New Roman"/>
          <scheme val="minor"/>
        </font>
      </dxf>
    </rfmt>
    <rfmt sheetId="1" sqref="F551" start="0" length="0">
      <dxf>
        <font>
          <sz val="12"/>
          <name val="Times New Roman"/>
          <scheme val="minor"/>
        </font>
      </dxf>
    </rfmt>
    <rfmt sheetId="1" sqref="F552" start="0" length="0">
      <dxf>
        <font>
          <sz val="12"/>
          <name val="Times New Roman"/>
          <scheme val="minor"/>
        </font>
      </dxf>
    </rfmt>
    <rfmt sheetId="1" sqref="F553" start="0" length="0">
      <dxf>
        <font>
          <sz val="12"/>
          <name val="Times New Roman"/>
          <scheme val="minor"/>
        </font>
      </dxf>
    </rfmt>
    <rfmt sheetId="1" sqref="F554" start="0" length="0">
      <dxf>
        <font>
          <sz val="12"/>
          <name val="Times New Roman"/>
          <scheme val="minor"/>
        </font>
      </dxf>
    </rfmt>
    <rfmt sheetId="1" sqref="F555" start="0" length="0">
      <dxf>
        <font>
          <sz val="12"/>
          <name val="Times New Roman"/>
          <scheme val="minor"/>
        </font>
      </dxf>
    </rfmt>
    <rfmt sheetId="1" sqref="F556" start="0" length="0">
      <dxf>
        <font>
          <sz val="12"/>
          <name val="Times New Roman"/>
          <scheme val="minor"/>
        </font>
      </dxf>
    </rfmt>
    <rfmt sheetId="1" sqref="F557" start="0" length="0">
      <dxf>
        <font>
          <sz val="12"/>
          <name val="Times New Roman"/>
          <scheme val="minor"/>
        </font>
      </dxf>
    </rfmt>
    <rfmt sheetId="1" sqref="F558" start="0" length="0">
      <dxf>
        <font>
          <sz val="12"/>
          <name val="Times New Roman"/>
          <scheme val="minor"/>
        </font>
      </dxf>
    </rfmt>
    <rfmt sheetId="1" sqref="F559" start="0" length="0">
      <dxf>
        <font>
          <sz val="12"/>
          <name val="Times New Roman"/>
          <scheme val="minor"/>
        </font>
      </dxf>
    </rfmt>
    <rfmt sheetId="1" sqref="F560" start="0" length="0">
      <dxf>
        <font>
          <sz val="12"/>
          <name val="Times New Roman"/>
          <scheme val="minor"/>
        </font>
      </dxf>
    </rfmt>
    <rfmt sheetId="1" sqref="F561" start="0" length="0">
      <dxf>
        <font>
          <sz val="12"/>
          <name val="Times New Roman"/>
          <scheme val="minor"/>
        </font>
      </dxf>
    </rfmt>
    <rfmt sheetId="1" sqref="F562" start="0" length="0">
      <dxf>
        <font>
          <sz val="12"/>
          <name val="Times New Roman"/>
          <scheme val="minor"/>
        </font>
      </dxf>
    </rfmt>
    <rfmt sheetId="1" sqref="F563" start="0" length="0">
      <dxf>
        <font>
          <sz val="12"/>
          <name val="Times New Roman"/>
          <scheme val="minor"/>
        </font>
      </dxf>
    </rfmt>
    <rfmt sheetId="1" sqref="F564" start="0" length="0">
      <dxf>
        <font>
          <sz val="12"/>
          <name val="Times New Roman"/>
          <scheme val="minor"/>
        </font>
      </dxf>
    </rfmt>
    <rfmt sheetId="1" sqref="F565" start="0" length="0">
      <dxf>
        <font>
          <sz val="12"/>
          <name val="Times New Roman"/>
          <scheme val="minor"/>
        </font>
      </dxf>
    </rfmt>
    <rfmt sheetId="1" sqref="F566" start="0" length="0">
      <dxf>
        <font>
          <sz val="12"/>
          <name val="Times New Roman"/>
          <scheme val="minor"/>
        </font>
      </dxf>
    </rfmt>
    <rfmt sheetId="1" sqref="F567" start="0" length="0">
      <dxf>
        <font>
          <sz val="12"/>
          <name val="Times New Roman"/>
          <scheme val="minor"/>
        </font>
      </dxf>
    </rfmt>
    <rfmt sheetId="1" sqref="F568" start="0" length="0">
      <dxf>
        <font>
          <sz val="12"/>
          <name val="Times New Roman"/>
          <scheme val="minor"/>
        </font>
      </dxf>
    </rfmt>
    <rfmt sheetId="1" sqref="F569" start="0" length="0">
      <dxf>
        <font>
          <sz val="12"/>
          <name val="Times New Roman"/>
          <scheme val="minor"/>
        </font>
      </dxf>
    </rfmt>
    <rfmt sheetId="1" sqref="F570" start="0" length="0">
      <dxf>
        <font>
          <sz val="12"/>
          <name val="Times New Roman"/>
          <scheme val="minor"/>
        </font>
      </dxf>
    </rfmt>
    <rfmt sheetId="1" sqref="F571" start="0" length="0">
      <dxf>
        <font>
          <sz val="12"/>
          <name val="Times New Roman"/>
          <scheme val="minor"/>
        </font>
      </dxf>
    </rfmt>
    <rfmt sheetId="1" sqref="F572" start="0" length="0">
      <dxf>
        <font>
          <sz val="12"/>
          <name val="Times New Roman"/>
          <scheme val="minor"/>
        </font>
      </dxf>
    </rfmt>
    <rfmt sheetId="1" sqref="F573" start="0" length="0">
      <dxf>
        <font>
          <sz val="12"/>
          <name val="Times New Roman"/>
          <scheme val="minor"/>
        </font>
      </dxf>
    </rfmt>
    <rfmt sheetId="1" sqref="F574" start="0" length="0">
      <dxf>
        <font>
          <sz val="12"/>
          <name val="Times New Roman"/>
          <scheme val="minor"/>
        </font>
      </dxf>
    </rfmt>
    <rfmt sheetId="1" sqref="F575" start="0" length="0">
      <dxf>
        <font>
          <sz val="12"/>
          <name val="Times New Roman"/>
          <scheme val="minor"/>
        </font>
      </dxf>
    </rfmt>
    <rfmt sheetId="1" sqref="F576" start="0" length="0">
      <dxf>
        <font>
          <sz val="12"/>
          <name val="Times New Roman"/>
          <scheme val="minor"/>
        </font>
      </dxf>
    </rfmt>
    <rfmt sheetId="1" sqref="F577" start="0" length="0">
      <dxf>
        <font>
          <sz val="12"/>
          <name val="Times New Roman"/>
          <scheme val="minor"/>
        </font>
      </dxf>
    </rfmt>
    <rfmt sheetId="1" sqref="F578" start="0" length="0">
      <dxf>
        <font>
          <sz val="12"/>
          <name val="Times New Roman"/>
          <scheme val="minor"/>
        </font>
      </dxf>
    </rfmt>
    <rfmt sheetId="1" sqref="F579" start="0" length="0">
      <dxf>
        <font>
          <sz val="12"/>
          <name val="Times New Roman"/>
          <scheme val="minor"/>
        </font>
      </dxf>
    </rfmt>
    <rfmt sheetId="1" sqref="F580" start="0" length="0">
      <dxf>
        <font>
          <sz val="12"/>
          <name val="Times New Roman"/>
          <scheme val="minor"/>
        </font>
      </dxf>
    </rfmt>
    <rfmt sheetId="1" sqref="F581" start="0" length="0">
      <dxf>
        <font>
          <sz val="12"/>
          <name val="Times New Roman"/>
          <scheme val="minor"/>
        </font>
      </dxf>
    </rfmt>
    <rfmt sheetId="1" sqref="F582" start="0" length="0">
      <dxf>
        <font>
          <sz val="12"/>
          <name val="Times New Roman"/>
          <scheme val="minor"/>
        </font>
      </dxf>
    </rfmt>
    <rfmt sheetId="1" sqref="F583" start="0" length="0">
      <dxf>
        <font>
          <sz val="12"/>
          <name val="Times New Roman"/>
          <scheme val="minor"/>
        </font>
      </dxf>
    </rfmt>
    <rfmt sheetId="1" sqref="F584" start="0" length="0">
      <dxf>
        <font>
          <sz val="12"/>
          <name val="Times New Roman"/>
          <scheme val="minor"/>
        </font>
      </dxf>
    </rfmt>
    <rfmt sheetId="1" sqref="F585" start="0" length="0">
      <dxf>
        <font>
          <sz val="12"/>
          <name val="Times New Roman"/>
          <scheme val="minor"/>
        </font>
      </dxf>
    </rfmt>
    <rfmt sheetId="1" sqref="F586" start="0" length="0">
      <dxf>
        <font>
          <sz val="12"/>
          <name val="Times New Roman"/>
          <scheme val="minor"/>
        </font>
      </dxf>
    </rfmt>
    <rfmt sheetId="1" sqref="F587" start="0" length="0">
      <dxf>
        <font>
          <sz val="12"/>
          <name val="Times New Roman"/>
          <scheme val="minor"/>
        </font>
      </dxf>
    </rfmt>
    <rfmt sheetId="1" sqref="F588" start="0" length="0">
      <dxf>
        <font>
          <sz val="12"/>
          <name val="Times New Roman"/>
          <scheme val="minor"/>
        </font>
      </dxf>
    </rfmt>
    <rfmt sheetId="1" sqref="F589" start="0" length="0">
      <dxf>
        <font>
          <sz val="12"/>
          <name val="Times New Roman"/>
          <scheme val="minor"/>
        </font>
      </dxf>
    </rfmt>
    <rfmt sheetId="1" sqref="F590" start="0" length="0">
      <dxf>
        <font>
          <sz val="12"/>
          <name val="Times New Roman"/>
          <scheme val="minor"/>
        </font>
      </dxf>
    </rfmt>
    <rfmt sheetId="1" sqref="F591" start="0" length="0">
      <dxf>
        <font>
          <sz val="12"/>
          <name val="Times New Roman"/>
          <scheme val="minor"/>
        </font>
      </dxf>
    </rfmt>
    <rfmt sheetId="1" sqref="F592" start="0" length="0">
      <dxf>
        <font>
          <sz val="12"/>
          <name val="Times New Roman"/>
          <scheme val="minor"/>
        </font>
      </dxf>
    </rfmt>
    <rfmt sheetId="1" sqref="F593" start="0" length="0">
      <dxf>
        <font>
          <sz val="12"/>
          <name val="Times New Roman"/>
          <scheme val="minor"/>
        </font>
      </dxf>
    </rfmt>
    <rfmt sheetId="1" sqref="F594" start="0" length="0">
      <dxf>
        <font>
          <sz val="12"/>
          <name val="Times New Roman"/>
          <scheme val="minor"/>
        </font>
      </dxf>
    </rfmt>
    <rfmt sheetId="1" sqref="F595" start="0" length="0">
      <dxf>
        <font>
          <sz val="12"/>
          <name val="Times New Roman"/>
          <scheme val="minor"/>
        </font>
      </dxf>
    </rfmt>
    <rfmt sheetId="1" sqref="F596" start="0" length="0">
      <dxf>
        <font>
          <sz val="12"/>
          <name val="Times New Roman"/>
          <scheme val="minor"/>
        </font>
      </dxf>
    </rfmt>
    <rfmt sheetId="1" sqref="F597" start="0" length="0">
      <dxf>
        <font>
          <sz val="12"/>
          <name val="Times New Roman"/>
          <scheme val="minor"/>
        </font>
      </dxf>
    </rfmt>
    <rfmt sheetId="1" sqref="F598" start="0" length="0">
      <dxf>
        <font>
          <sz val="12"/>
          <name val="Times New Roman"/>
          <scheme val="minor"/>
        </font>
      </dxf>
    </rfmt>
    <rfmt sheetId="1" sqref="F599" start="0" length="0">
      <dxf>
        <font>
          <sz val="12"/>
          <name val="Times New Roman"/>
          <scheme val="minor"/>
        </font>
      </dxf>
    </rfmt>
    <rfmt sheetId="1" sqref="F600" start="0" length="0">
      <dxf>
        <font>
          <sz val="12"/>
          <name val="Times New Roman"/>
          <scheme val="minor"/>
        </font>
      </dxf>
    </rfmt>
    <rfmt sheetId="1" sqref="F601" start="0" length="0">
      <dxf>
        <font>
          <sz val="12"/>
          <name val="Times New Roman"/>
          <scheme val="minor"/>
        </font>
      </dxf>
    </rfmt>
    <rfmt sheetId="1" sqref="F602" start="0" length="0">
      <dxf>
        <font>
          <sz val="12"/>
          <name val="Times New Roman"/>
          <scheme val="minor"/>
        </font>
      </dxf>
    </rfmt>
    <rfmt sheetId="1" sqref="F603" start="0" length="0">
      <dxf>
        <font>
          <sz val="12"/>
          <name val="Times New Roman"/>
          <scheme val="minor"/>
        </font>
      </dxf>
    </rfmt>
    <rfmt sheetId="1" sqref="F604" start="0" length="0">
      <dxf>
        <font>
          <sz val="12"/>
          <name val="Times New Roman"/>
          <scheme val="minor"/>
        </font>
      </dxf>
    </rfmt>
    <rfmt sheetId="1" sqref="F605" start="0" length="0">
      <dxf>
        <font>
          <sz val="12"/>
          <name val="Times New Roman"/>
          <scheme val="minor"/>
        </font>
      </dxf>
    </rfmt>
    <rfmt sheetId="1" sqref="F606" start="0" length="0">
      <dxf>
        <font>
          <sz val="12"/>
          <name val="Times New Roman"/>
          <scheme val="minor"/>
        </font>
      </dxf>
    </rfmt>
    <rfmt sheetId="1" sqref="F607" start="0" length="0">
      <dxf>
        <font>
          <sz val="12"/>
          <name val="Times New Roman"/>
          <scheme val="minor"/>
        </font>
      </dxf>
    </rfmt>
    <rfmt sheetId="1" sqref="F608" start="0" length="0">
      <dxf>
        <font>
          <sz val="12"/>
          <name val="Times New Roman"/>
          <scheme val="minor"/>
        </font>
      </dxf>
    </rfmt>
    <rfmt sheetId="1" sqref="F609" start="0" length="0">
      <dxf>
        <font>
          <sz val="12"/>
          <name val="Times New Roman"/>
          <scheme val="minor"/>
        </font>
      </dxf>
    </rfmt>
    <rfmt sheetId="1" sqref="F610" start="0" length="0">
      <dxf>
        <font>
          <sz val="12"/>
          <name val="Times New Roman"/>
          <scheme val="minor"/>
        </font>
      </dxf>
    </rfmt>
    <rfmt sheetId="1" sqref="F611" start="0" length="0">
      <dxf>
        <font>
          <sz val="12"/>
          <name val="Times New Roman"/>
          <scheme val="minor"/>
        </font>
      </dxf>
    </rfmt>
    <rfmt sheetId="1" sqref="F612" start="0" length="0">
      <dxf>
        <font>
          <sz val="12"/>
          <name val="Times New Roman"/>
          <scheme val="minor"/>
        </font>
      </dxf>
    </rfmt>
    <rfmt sheetId="1" sqref="F613" start="0" length="0">
      <dxf>
        <font>
          <sz val="12"/>
          <name val="Times New Roman"/>
          <scheme val="minor"/>
        </font>
      </dxf>
    </rfmt>
    <rfmt sheetId="1" sqref="F614" start="0" length="0">
      <dxf>
        <font>
          <sz val="12"/>
          <name val="Times New Roman"/>
          <scheme val="minor"/>
        </font>
      </dxf>
    </rfmt>
    <rfmt sheetId="1" sqref="F615" start="0" length="0">
      <dxf>
        <font>
          <sz val="12"/>
          <name val="Times New Roman"/>
          <scheme val="minor"/>
        </font>
      </dxf>
    </rfmt>
    <rfmt sheetId="1" sqref="F616" start="0" length="0">
      <dxf>
        <font>
          <sz val="12"/>
          <name val="Times New Roman"/>
          <scheme val="minor"/>
        </font>
      </dxf>
    </rfmt>
    <rfmt sheetId="1" sqref="F617" start="0" length="0">
      <dxf>
        <font>
          <sz val="12"/>
          <name val="Times New Roman"/>
          <scheme val="minor"/>
        </font>
      </dxf>
    </rfmt>
    <rfmt sheetId="1" sqref="F618" start="0" length="0">
      <dxf>
        <font>
          <sz val="12"/>
          <name val="Times New Roman"/>
          <scheme val="minor"/>
        </font>
      </dxf>
    </rfmt>
    <rfmt sheetId="1" sqref="F619" start="0" length="0">
      <dxf>
        <font>
          <sz val="12"/>
          <name val="Times New Roman"/>
          <scheme val="minor"/>
        </font>
      </dxf>
    </rfmt>
    <rfmt sheetId="1" sqref="F620" start="0" length="0">
      <dxf>
        <font>
          <sz val="12"/>
          <name val="Times New Roman"/>
          <scheme val="minor"/>
        </font>
      </dxf>
    </rfmt>
    <rfmt sheetId="1" sqref="F621" start="0" length="0">
      <dxf>
        <font>
          <sz val="12"/>
          <name val="Times New Roman"/>
          <scheme val="minor"/>
        </font>
      </dxf>
    </rfmt>
    <rfmt sheetId="1" sqref="F622" start="0" length="0">
      <dxf>
        <font>
          <sz val="12"/>
          <name val="Times New Roman"/>
          <scheme val="minor"/>
        </font>
      </dxf>
    </rfmt>
    <rfmt sheetId="1" sqref="F623" start="0" length="0">
      <dxf>
        <font>
          <sz val="12"/>
          <name val="Times New Roman"/>
          <scheme val="minor"/>
        </font>
      </dxf>
    </rfmt>
    <rfmt sheetId="1" sqref="F624" start="0" length="0">
      <dxf>
        <font>
          <sz val="12"/>
          <name val="Times New Roman"/>
          <scheme val="minor"/>
        </font>
      </dxf>
    </rfmt>
    <rfmt sheetId="1" sqref="F625" start="0" length="0">
      <dxf>
        <font>
          <sz val="12"/>
          <name val="Times New Roman"/>
          <scheme val="minor"/>
        </font>
      </dxf>
    </rfmt>
    <rfmt sheetId="1" sqref="F626" start="0" length="0">
      <dxf>
        <font>
          <sz val="12"/>
          <name val="Times New Roman"/>
          <scheme val="minor"/>
        </font>
      </dxf>
    </rfmt>
    <rfmt sheetId="1" sqref="F627" start="0" length="0">
      <dxf>
        <font>
          <sz val="12"/>
          <name val="Times New Roman"/>
          <scheme val="minor"/>
        </font>
      </dxf>
    </rfmt>
    <rfmt sheetId="1" sqref="F628" start="0" length="0">
      <dxf>
        <font>
          <sz val="12"/>
          <name val="Times New Roman"/>
          <scheme val="minor"/>
        </font>
      </dxf>
    </rfmt>
    <rfmt sheetId="1" sqref="F629" start="0" length="0">
      <dxf>
        <font>
          <sz val="12"/>
          <name val="Times New Roman"/>
          <scheme val="minor"/>
        </font>
      </dxf>
    </rfmt>
    <rfmt sheetId="1" sqref="F630" start="0" length="0">
      <dxf>
        <font>
          <sz val="12"/>
          <name val="Times New Roman"/>
          <scheme val="minor"/>
        </font>
      </dxf>
    </rfmt>
    <rfmt sheetId="1" sqref="F631" start="0" length="0">
      <dxf>
        <font>
          <sz val="12"/>
          <name val="Times New Roman"/>
          <scheme val="minor"/>
        </font>
      </dxf>
    </rfmt>
    <rfmt sheetId="1" sqref="F632" start="0" length="0">
      <dxf>
        <font>
          <sz val="12"/>
          <name val="Times New Roman"/>
          <scheme val="minor"/>
        </font>
      </dxf>
    </rfmt>
    <rfmt sheetId="1" sqref="F633" start="0" length="0">
      <dxf>
        <font>
          <sz val="12"/>
          <name val="Times New Roman"/>
          <scheme val="minor"/>
        </font>
      </dxf>
    </rfmt>
    <rfmt sheetId="1" sqref="F634" start="0" length="0">
      <dxf>
        <font>
          <sz val="12"/>
          <name val="Times New Roman"/>
          <scheme val="minor"/>
        </font>
      </dxf>
    </rfmt>
    <rfmt sheetId="1" sqref="F635" start="0" length="0">
      <dxf>
        <font>
          <sz val="12"/>
          <name val="Times New Roman"/>
          <scheme val="minor"/>
        </font>
      </dxf>
    </rfmt>
    <rfmt sheetId="1" sqref="F636" start="0" length="0">
      <dxf>
        <font>
          <sz val="12"/>
          <name val="Times New Roman"/>
          <scheme val="minor"/>
        </font>
      </dxf>
    </rfmt>
    <rfmt sheetId="1" sqref="F637" start="0" length="0">
      <dxf>
        <font>
          <sz val="12"/>
          <name val="Times New Roman"/>
          <scheme val="minor"/>
        </font>
      </dxf>
    </rfmt>
    <rfmt sheetId="1" sqref="F638" start="0" length="0">
      <dxf>
        <font>
          <sz val="12"/>
          <name val="Times New Roman"/>
          <scheme val="minor"/>
        </font>
      </dxf>
    </rfmt>
    <rfmt sheetId="1" sqref="F639" start="0" length="0">
      <dxf>
        <font>
          <sz val="12"/>
          <name val="Times New Roman"/>
          <scheme val="minor"/>
        </font>
      </dxf>
    </rfmt>
    <rfmt sheetId="1" sqref="F640" start="0" length="0">
      <dxf>
        <font>
          <sz val="12"/>
          <name val="Times New Roman"/>
          <scheme val="minor"/>
        </font>
      </dxf>
    </rfmt>
    <rfmt sheetId="1" sqref="F641" start="0" length="0">
      <dxf>
        <font>
          <sz val="12"/>
          <name val="Times New Roman"/>
          <scheme val="minor"/>
        </font>
      </dxf>
    </rfmt>
    <rfmt sheetId="1" sqref="F642" start="0" length="0">
      <dxf>
        <font>
          <sz val="12"/>
          <name val="Times New Roman"/>
          <scheme val="minor"/>
        </font>
      </dxf>
    </rfmt>
    <rfmt sheetId="1" sqref="F643" start="0" length="0">
      <dxf>
        <font>
          <sz val="12"/>
          <name val="Times New Roman"/>
          <scheme val="minor"/>
        </font>
      </dxf>
    </rfmt>
    <rfmt sheetId="1" sqref="F644" start="0" length="0">
      <dxf>
        <font>
          <sz val="12"/>
          <name val="Times New Roman"/>
          <scheme val="minor"/>
        </font>
      </dxf>
    </rfmt>
    <rfmt sheetId="1" sqref="F645" start="0" length="0">
      <dxf>
        <font>
          <sz val="12"/>
          <name val="Times New Roman"/>
          <scheme val="minor"/>
        </font>
      </dxf>
    </rfmt>
    <rfmt sheetId="1" sqref="F646" start="0" length="0">
      <dxf>
        <font>
          <sz val="12"/>
          <name val="Times New Roman"/>
          <scheme val="minor"/>
        </font>
      </dxf>
    </rfmt>
    <rfmt sheetId="1" sqref="F647" start="0" length="0">
      <dxf>
        <font>
          <sz val="12"/>
          <name val="Times New Roman"/>
          <scheme val="minor"/>
        </font>
      </dxf>
    </rfmt>
    <rfmt sheetId="1" sqref="F648" start="0" length="0">
      <dxf>
        <font>
          <sz val="12"/>
          <name val="Times New Roman"/>
          <scheme val="minor"/>
        </font>
      </dxf>
    </rfmt>
    <rfmt sheetId="1" sqref="F649" start="0" length="0">
      <dxf>
        <font>
          <sz val="12"/>
          <name val="Times New Roman"/>
          <scheme val="minor"/>
        </font>
      </dxf>
    </rfmt>
    <rfmt sheetId="1" sqref="F650" start="0" length="0">
      <dxf>
        <font>
          <sz val="12"/>
          <name val="Times New Roman"/>
          <scheme val="minor"/>
        </font>
      </dxf>
    </rfmt>
    <rfmt sheetId="1" sqref="F651" start="0" length="0">
      <dxf>
        <font>
          <sz val="12"/>
          <name val="Times New Roman"/>
          <scheme val="minor"/>
        </font>
      </dxf>
    </rfmt>
    <rfmt sheetId="1" sqref="F652" start="0" length="0">
      <dxf>
        <font>
          <sz val="12"/>
          <name val="Times New Roman"/>
          <scheme val="minor"/>
        </font>
      </dxf>
    </rfmt>
    <rfmt sheetId="1" sqref="F653" start="0" length="0">
      <dxf>
        <font>
          <sz val="12"/>
          <name val="Times New Roman"/>
          <scheme val="minor"/>
        </font>
      </dxf>
    </rfmt>
    <rfmt sheetId="1" sqref="F654" start="0" length="0">
      <dxf>
        <font>
          <sz val="12"/>
          <name val="Times New Roman"/>
          <scheme val="minor"/>
        </font>
      </dxf>
    </rfmt>
    <rfmt sheetId="1" sqref="F655" start="0" length="0">
      <dxf>
        <font>
          <sz val="12"/>
          <name val="Times New Roman"/>
          <scheme val="minor"/>
        </font>
      </dxf>
    </rfmt>
    <rfmt sheetId="1" sqref="F656" start="0" length="0">
      <dxf>
        <font>
          <sz val="12"/>
          <name val="Times New Roman"/>
          <scheme val="minor"/>
        </font>
      </dxf>
    </rfmt>
    <rfmt sheetId="1" sqref="F657" start="0" length="0">
      <dxf>
        <font>
          <sz val="12"/>
          <name val="Times New Roman"/>
          <scheme val="minor"/>
        </font>
      </dxf>
    </rfmt>
    <rfmt sheetId="1" sqref="F658" start="0" length="0">
      <dxf>
        <font>
          <sz val="12"/>
          <name val="Times New Roman"/>
          <scheme val="minor"/>
        </font>
      </dxf>
    </rfmt>
    <rfmt sheetId="1" sqref="F659" start="0" length="0">
      <dxf>
        <font>
          <sz val="12"/>
          <name val="Times New Roman"/>
          <scheme val="minor"/>
        </font>
      </dxf>
    </rfmt>
    <rfmt sheetId="1" sqref="F660" start="0" length="0">
      <dxf>
        <font>
          <sz val="12"/>
          <name val="Times New Roman"/>
          <scheme val="minor"/>
        </font>
      </dxf>
    </rfmt>
    <rfmt sheetId="1" sqref="F661" start="0" length="0">
      <dxf>
        <font>
          <sz val="12"/>
          <name val="Times New Roman"/>
          <scheme val="minor"/>
        </font>
      </dxf>
    </rfmt>
    <rfmt sheetId="1" sqref="F662" start="0" length="0">
      <dxf>
        <font>
          <sz val="12"/>
          <name val="Times New Roman"/>
          <scheme val="minor"/>
        </font>
      </dxf>
    </rfmt>
    <rfmt sheetId="1" sqref="F663" start="0" length="0">
      <dxf>
        <font>
          <sz val="12"/>
          <name val="Times New Roman"/>
          <scheme val="minor"/>
        </font>
      </dxf>
    </rfmt>
    <rfmt sheetId="1" sqref="F664" start="0" length="0">
      <dxf>
        <font>
          <sz val="12"/>
          <name val="Times New Roman"/>
          <scheme val="minor"/>
        </font>
      </dxf>
    </rfmt>
    <rfmt sheetId="1" sqref="F665" start="0" length="0">
      <dxf>
        <font>
          <sz val="12"/>
          <name val="Times New Roman"/>
          <scheme val="minor"/>
        </font>
      </dxf>
    </rfmt>
    <rfmt sheetId="1" sqref="F666" start="0" length="0">
      <dxf>
        <font>
          <sz val="12"/>
          <name val="Times New Roman"/>
          <scheme val="minor"/>
        </font>
      </dxf>
    </rfmt>
    <rfmt sheetId="1" sqref="F667" start="0" length="0">
      <dxf>
        <font>
          <sz val="12"/>
          <name val="Times New Roman"/>
          <scheme val="minor"/>
        </font>
      </dxf>
    </rfmt>
    <rfmt sheetId="1" sqref="F668" start="0" length="0">
      <dxf>
        <font>
          <sz val="12"/>
          <name val="Times New Roman"/>
          <scheme val="minor"/>
        </font>
      </dxf>
    </rfmt>
    <rfmt sheetId="1" sqref="F669" start="0" length="0">
      <dxf>
        <font>
          <sz val="12"/>
          <name val="Times New Roman"/>
          <scheme val="minor"/>
        </font>
      </dxf>
    </rfmt>
    <rfmt sheetId="1" sqref="F670" start="0" length="0">
      <dxf>
        <font>
          <sz val="12"/>
          <name val="Times New Roman"/>
          <scheme val="minor"/>
        </font>
      </dxf>
    </rfmt>
    <rfmt sheetId="1" sqref="F671" start="0" length="0">
      <dxf>
        <font>
          <sz val="12"/>
          <name val="Times New Roman"/>
          <scheme val="minor"/>
        </font>
      </dxf>
    </rfmt>
    <rfmt sheetId="1" sqref="F672" start="0" length="0">
      <dxf>
        <font>
          <sz val="12"/>
          <name val="Times New Roman"/>
          <scheme val="minor"/>
        </font>
      </dxf>
    </rfmt>
    <rfmt sheetId="1" sqref="F673" start="0" length="0">
      <dxf>
        <font>
          <sz val="12"/>
          <name val="Times New Roman"/>
          <scheme val="minor"/>
        </font>
      </dxf>
    </rfmt>
    <rfmt sheetId="1" sqref="F674" start="0" length="0">
      <dxf>
        <font>
          <sz val="12"/>
          <name val="Times New Roman"/>
          <scheme val="minor"/>
        </font>
      </dxf>
    </rfmt>
    <rfmt sheetId="1" sqref="F675" start="0" length="0">
      <dxf>
        <font>
          <sz val="12"/>
          <name val="Times New Roman"/>
          <scheme val="minor"/>
        </font>
      </dxf>
    </rfmt>
    <rfmt sheetId="1" sqref="F676" start="0" length="0">
      <dxf>
        <font>
          <sz val="12"/>
          <name val="Times New Roman"/>
          <scheme val="minor"/>
        </font>
      </dxf>
    </rfmt>
    <rfmt sheetId="1" sqref="F677" start="0" length="0">
      <dxf>
        <font>
          <sz val="12"/>
          <name val="Times New Roman"/>
          <scheme val="minor"/>
        </font>
      </dxf>
    </rfmt>
    <rfmt sheetId="1" sqref="F678" start="0" length="0">
      <dxf>
        <font>
          <sz val="12"/>
          <name val="Times New Roman"/>
          <scheme val="minor"/>
        </font>
      </dxf>
    </rfmt>
    <rfmt sheetId="1" sqref="F679" start="0" length="0">
      <dxf>
        <font>
          <sz val="12"/>
          <name val="Times New Roman"/>
          <scheme val="minor"/>
        </font>
      </dxf>
    </rfmt>
    <rfmt sheetId="1" sqref="F680" start="0" length="0">
      <dxf>
        <font>
          <sz val="12"/>
          <name val="Times New Roman"/>
          <scheme val="minor"/>
        </font>
      </dxf>
    </rfmt>
    <rfmt sheetId="1" sqref="F681" start="0" length="0">
      <dxf>
        <font>
          <sz val="12"/>
          <name val="Times New Roman"/>
          <scheme val="minor"/>
        </font>
      </dxf>
    </rfmt>
    <rfmt sheetId="1" sqref="F682" start="0" length="0">
      <dxf>
        <font>
          <sz val="12"/>
          <name val="Times New Roman"/>
          <scheme val="minor"/>
        </font>
      </dxf>
    </rfmt>
    <rfmt sheetId="1" sqref="F683" start="0" length="0">
      <dxf>
        <font>
          <sz val="12"/>
          <name val="Times New Roman"/>
          <scheme val="minor"/>
        </font>
      </dxf>
    </rfmt>
    <rfmt sheetId="1" sqref="F684" start="0" length="0">
      <dxf>
        <font>
          <sz val="12"/>
          <name val="Times New Roman"/>
          <scheme val="minor"/>
        </font>
      </dxf>
    </rfmt>
    <rfmt sheetId="1" sqref="F685" start="0" length="0">
      <dxf>
        <font>
          <sz val="12"/>
          <name val="Times New Roman"/>
          <scheme val="minor"/>
        </font>
      </dxf>
    </rfmt>
    <rfmt sheetId="1" sqref="F686" start="0" length="0">
      <dxf>
        <font>
          <sz val="12"/>
          <name val="Times New Roman"/>
          <scheme val="minor"/>
        </font>
      </dxf>
    </rfmt>
    <rfmt sheetId="1" sqref="F687" start="0" length="0">
      <dxf>
        <font>
          <sz val="12"/>
          <name val="Times New Roman"/>
          <scheme val="minor"/>
        </font>
      </dxf>
    </rfmt>
    <rfmt sheetId="1" sqref="F688" start="0" length="0">
      <dxf>
        <font>
          <sz val="12"/>
          <name val="Times New Roman"/>
          <scheme val="minor"/>
        </font>
      </dxf>
    </rfmt>
    <rfmt sheetId="1" sqref="F689" start="0" length="0">
      <dxf>
        <font>
          <sz val="12"/>
          <name val="Times New Roman"/>
          <scheme val="minor"/>
        </font>
      </dxf>
    </rfmt>
    <rfmt sheetId="1" sqref="F690" start="0" length="0">
      <dxf>
        <font>
          <sz val="12"/>
          <name val="Times New Roman"/>
          <scheme val="minor"/>
        </font>
      </dxf>
    </rfmt>
    <rfmt sheetId="1" sqref="F691" start="0" length="0">
      <dxf>
        <font>
          <sz val="12"/>
          <name val="Times New Roman"/>
          <scheme val="minor"/>
        </font>
      </dxf>
    </rfmt>
    <rfmt sheetId="1" sqref="F692" start="0" length="0">
      <dxf>
        <font>
          <sz val="12"/>
          <name val="Times New Roman"/>
          <scheme val="minor"/>
        </font>
      </dxf>
    </rfmt>
    <rfmt sheetId="1" sqref="F693" start="0" length="0">
      <dxf>
        <font>
          <sz val="12"/>
          <name val="Times New Roman"/>
          <scheme val="minor"/>
        </font>
      </dxf>
    </rfmt>
    <rfmt sheetId="1" sqref="F694" start="0" length="0">
      <dxf>
        <font>
          <sz val="12"/>
          <name val="Times New Roman"/>
          <scheme val="minor"/>
        </font>
      </dxf>
    </rfmt>
    <rfmt sheetId="1" sqref="F695" start="0" length="0">
      <dxf>
        <font>
          <sz val="12"/>
          <name val="Times New Roman"/>
          <scheme val="minor"/>
        </font>
      </dxf>
    </rfmt>
    <rfmt sheetId="1" sqref="F696" start="0" length="0">
      <dxf>
        <font>
          <sz val="12"/>
          <name val="Times New Roman"/>
          <scheme val="minor"/>
        </font>
      </dxf>
    </rfmt>
    <rfmt sheetId="1" sqref="F697" start="0" length="0">
      <dxf>
        <font>
          <sz val="12"/>
          <name val="Times New Roman"/>
          <scheme val="minor"/>
        </font>
      </dxf>
    </rfmt>
    <rfmt sheetId="1" sqref="F698" start="0" length="0">
      <dxf>
        <font>
          <sz val="12"/>
          <name val="Times New Roman"/>
          <scheme val="minor"/>
        </font>
      </dxf>
    </rfmt>
    <rfmt sheetId="1" sqref="F699" start="0" length="0">
      <dxf>
        <font>
          <sz val="12"/>
          <name val="Times New Roman"/>
          <scheme val="minor"/>
        </font>
      </dxf>
    </rfmt>
    <rfmt sheetId="1" sqref="F700" start="0" length="0">
      <dxf>
        <font>
          <sz val="12"/>
          <name val="Times New Roman"/>
          <scheme val="minor"/>
        </font>
      </dxf>
    </rfmt>
    <rfmt sheetId="1" sqref="F701" start="0" length="0">
      <dxf>
        <font>
          <sz val="12"/>
          <name val="Times New Roman"/>
          <scheme val="minor"/>
        </font>
      </dxf>
    </rfmt>
    <rfmt sheetId="1" sqref="F702" start="0" length="0">
      <dxf>
        <font>
          <sz val="12"/>
          <name val="Times New Roman"/>
          <scheme val="minor"/>
        </font>
      </dxf>
    </rfmt>
    <rfmt sheetId="1" sqref="F703" start="0" length="0">
      <dxf>
        <font>
          <sz val="12"/>
          <name val="Times New Roman"/>
          <scheme val="minor"/>
        </font>
      </dxf>
    </rfmt>
    <rfmt sheetId="1" sqref="F704" start="0" length="0">
      <dxf>
        <font>
          <sz val="12"/>
          <name val="Times New Roman"/>
          <scheme val="minor"/>
        </font>
      </dxf>
    </rfmt>
    <rfmt sheetId="1" sqref="F705" start="0" length="0">
      <dxf>
        <font>
          <sz val="12"/>
          <color auto="1"/>
          <name val="Arial"/>
          <scheme val="none"/>
        </font>
        <alignment horizontal="center" vertical="top" readingOrder="0"/>
      </dxf>
    </rfmt>
    <rfmt sheetId="1" sqref="F706" start="0" length="0">
      <dxf>
        <font>
          <sz val="12"/>
          <name val="Times New Roman"/>
          <scheme val="minor"/>
        </font>
        <alignment horizontal="center" vertical="top" readingOrder="0"/>
      </dxf>
    </rfmt>
    <rfmt sheetId="1" sqref="F707" start="0" length="0">
      <dxf>
        <font>
          <sz val="12"/>
          <name val="Times New Roman"/>
          <scheme val="minor"/>
        </font>
      </dxf>
    </rfmt>
    <rfmt sheetId="1" sqref="F708" start="0" length="0">
      <dxf>
        <font>
          <sz val="12"/>
          <name val="Times New Roman"/>
          <scheme val="minor"/>
        </font>
      </dxf>
    </rfmt>
    <rfmt sheetId="1" sqref="F709" start="0" length="0">
      <dxf>
        <font>
          <sz val="12"/>
          <name val="Times New Roman"/>
          <scheme val="minor"/>
        </font>
      </dxf>
    </rfmt>
    <rfmt sheetId="1" sqref="F710" start="0" length="0">
      <dxf>
        <font>
          <sz val="12"/>
          <name val="Times New Roman"/>
          <scheme val="minor"/>
        </font>
      </dxf>
    </rfmt>
    <rfmt sheetId="1" sqref="F711" start="0" length="0">
      <dxf>
        <font>
          <sz val="12"/>
          <name val="Times New Roman"/>
          <scheme val="minor"/>
        </font>
      </dxf>
    </rfmt>
    <rfmt sheetId="1" sqref="F712" start="0" length="0">
      <dxf>
        <font>
          <sz val="12"/>
          <name val="Times New Roman"/>
          <scheme val="minor"/>
        </font>
      </dxf>
    </rfmt>
    <rfmt sheetId="1" sqref="F713" start="0" length="0">
      <dxf>
        <font>
          <sz val="12"/>
          <name val="Times New Roman"/>
          <scheme val="minor"/>
        </font>
      </dxf>
    </rfmt>
    <rfmt sheetId="1" sqref="F714" start="0" length="0">
      <dxf>
        <font>
          <sz val="12"/>
          <name val="Times New Roman"/>
          <scheme val="minor"/>
        </font>
      </dxf>
    </rfmt>
    <rfmt sheetId="1" sqref="F715" start="0" length="0">
      <dxf>
        <font>
          <sz val="12"/>
          <name val="Times New Roman"/>
          <scheme val="minor"/>
        </font>
      </dxf>
    </rfmt>
    <rfmt sheetId="1" sqref="F716" start="0" length="0">
      <dxf>
        <font>
          <sz val="12"/>
          <name val="Times New Roman"/>
          <scheme val="minor"/>
        </font>
      </dxf>
    </rfmt>
    <rfmt sheetId="1" sqref="F717" start="0" length="0">
      <dxf>
        <font>
          <sz val="12"/>
          <name val="Times New Roman"/>
          <scheme val="minor"/>
        </font>
      </dxf>
    </rfmt>
    <rfmt sheetId="1" sqref="F718" start="0" length="0">
      <dxf>
        <font>
          <sz val="12"/>
          <name val="Times New Roman"/>
          <scheme val="minor"/>
        </font>
      </dxf>
    </rfmt>
    <rfmt sheetId="1" sqref="F719" start="0" length="0">
      <dxf>
        <font>
          <sz val="12"/>
          <name val="Times New Roman"/>
          <scheme val="minor"/>
        </font>
      </dxf>
    </rfmt>
    <rfmt sheetId="1" sqref="F720" start="0" length="0">
      <dxf>
        <font>
          <sz val="12"/>
          <name val="Times New Roman"/>
          <scheme val="minor"/>
        </font>
      </dxf>
    </rfmt>
    <rfmt sheetId="1" sqref="F721" start="0" length="0">
      <dxf>
        <font>
          <sz val="12"/>
          <name val="Times New Roman"/>
          <scheme val="minor"/>
        </font>
      </dxf>
    </rfmt>
    <rfmt sheetId="1" sqref="F722" start="0" length="0">
      <dxf>
        <font>
          <sz val="12"/>
          <name val="Times New Roman"/>
          <scheme val="minor"/>
        </font>
      </dxf>
    </rfmt>
    <rfmt sheetId="1" sqref="F723" start="0" length="0">
      <dxf>
        <font>
          <sz val="12"/>
          <name val="Times New Roman"/>
          <scheme val="minor"/>
        </font>
      </dxf>
    </rfmt>
    <rfmt sheetId="1" sqref="F724" start="0" length="0">
      <dxf>
        <font>
          <sz val="12"/>
          <name val="Times New Roman"/>
          <scheme val="minor"/>
        </font>
      </dxf>
    </rfmt>
    <rfmt sheetId="1" sqref="F725" start="0" length="0">
      <dxf>
        <font>
          <sz val="12"/>
          <name val="Times New Roman"/>
          <scheme val="minor"/>
        </font>
      </dxf>
    </rfmt>
    <rfmt sheetId="1" sqref="F726" start="0" length="0">
      <dxf>
        <font>
          <sz val="12"/>
          <name val="Times New Roman"/>
          <scheme val="minor"/>
        </font>
      </dxf>
    </rfmt>
    <rfmt sheetId="1" sqref="F727" start="0" length="0">
      <dxf>
        <font>
          <sz val="12"/>
          <name val="Times New Roman"/>
          <scheme val="minor"/>
        </font>
      </dxf>
    </rfmt>
    <rfmt sheetId="1" sqref="F728" start="0" length="0">
      <dxf>
        <font>
          <sz val="12"/>
          <name val="Times New Roman"/>
          <scheme val="minor"/>
        </font>
      </dxf>
    </rfmt>
    <rfmt sheetId="1" sqref="F729" start="0" length="0">
      <dxf>
        <font>
          <sz val="12"/>
          <name val="Times New Roman"/>
          <scheme val="minor"/>
        </font>
      </dxf>
    </rfmt>
    <rfmt sheetId="1" sqref="F730" start="0" length="0">
      <dxf>
        <font>
          <sz val="12"/>
          <name val="Times New Roman"/>
          <scheme val="minor"/>
        </font>
      </dxf>
    </rfmt>
    <rfmt sheetId="1" sqref="F731" start="0" length="0">
      <dxf>
        <font>
          <sz val="12"/>
          <name val="Times New Roman"/>
          <scheme val="minor"/>
        </font>
      </dxf>
    </rfmt>
    <rfmt sheetId="1" sqref="F732" start="0" length="0">
      <dxf>
        <font>
          <sz val="12"/>
          <name val="Times New Roman"/>
          <scheme val="minor"/>
        </font>
      </dxf>
    </rfmt>
    <rfmt sheetId="1" sqref="F733" start="0" length="0">
      <dxf>
        <font>
          <sz val="12"/>
          <name val="Times New Roman"/>
          <scheme val="minor"/>
        </font>
      </dxf>
    </rfmt>
    <rfmt sheetId="1" sqref="F734" start="0" length="0">
      <dxf>
        <font>
          <sz val="12"/>
          <name val="Times New Roman"/>
          <scheme val="minor"/>
        </font>
      </dxf>
    </rfmt>
    <rfmt sheetId="1" sqref="F735" start="0" length="0">
      <dxf>
        <font>
          <sz val="12"/>
          <name val="Times New Roman"/>
          <scheme val="minor"/>
        </font>
      </dxf>
    </rfmt>
    <rfmt sheetId="1" sqref="F736" start="0" length="0">
      <dxf>
        <font>
          <sz val="12"/>
          <name val="Times New Roman"/>
          <scheme val="minor"/>
        </font>
      </dxf>
    </rfmt>
    <rfmt sheetId="1" sqref="F737" start="0" length="0">
      <dxf>
        <font>
          <sz val="12"/>
          <name val="Times New Roman"/>
          <scheme val="minor"/>
        </font>
      </dxf>
    </rfmt>
    <rfmt sheetId="1" sqref="F738" start="0" length="0">
      <dxf>
        <font>
          <sz val="12"/>
          <name val="Times New Roman"/>
          <scheme val="minor"/>
        </font>
      </dxf>
    </rfmt>
    <rfmt sheetId="1" sqref="F739" start="0" length="0">
      <dxf>
        <font>
          <sz val="12"/>
          <name val="Times New Roman"/>
          <scheme val="minor"/>
        </font>
      </dxf>
    </rfmt>
    <rfmt sheetId="1" sqref="F740" start="0" length="0">
      <dxf>
        <font>
          <sz val="12"/>
          <name val="Times New Roman"/>
          <scheme val="minor"/>
        </font>
      </dxf>
    </rfmt>
    <rfmt sheetId="1" sqref="F741" start="0" length="0">
      <dxf>
        <font>
          <sz val="12"/>
          <name val="Times New Roman"/>
          <scheme val="minor"/>
        </font>
      </dxf>
    </rfmt>
    <rfmt sheetId="1" sqref="F742" start="0" length="0">
      <dxf>
        <font>
          <sz val="12"/>
          <name val="Times New Roman"/>
          <scheme val="minor"/>
        </font>
      </dxf>
    </rfmt>
    <rfmt sheetId="1" sqref="F743" start="0" length="0">
      <dxf>
        <font>
          <sz val="12"/>
          <name val="Times New Roman"/>
          <scheme val="minor"/>
        </font>
      </dxf>
    </rfmt>
    <rfmt sheetId="1" sqref="F744" start="0" length="0">
      <dxf>
        <font>
          <sz val="12"/>
          <name val="Times New Roman"/>
          <scheme val="minor"/>
        </font>
      </dxf>
    </rfmt>
    <rfmt sheetId="1" sqref="F745" start="0" length="0">
      <dxf>
        <font>
          <sz val="12"/>
          <name val="Times New Roman"/>
          <scheme val="minor"/>
        </font>
      </dxf>
    </rfmt>
    <rfmt sheetId="1" sqref="F746" start="0" length="0">
      <dxf>
        <font>
          <sz val="12"/>
          <name val="Times New Roman"/>
          <scheme val="minor"/>
        </font>
      </dxf>
    </rfmt>
    <rfmt sheetId="1" sqref="F747" start="0" length="0">
      <dxf>
        <font>
          <sz val="12"/>
          <name val="Times New Roman"/>
          <scheme val="minor"/>
        </font>
      </dxf>
    </rfmt>
    <rfmt sheetId="1" sqref="F748" start="0" length="0">
      <dxf>
        <font>
          <sz val="12"/>
          <name val="Times New Roman"/>
          <scheme val="minor"/>
        </font>
      </dxf>
    </rfmt>
    <rfmt sheetId="1" sqref="F749" start="0" length="0">
      <dxf>
        <font>
          <sz val="12"/>
          <name val="Times New Roman"/>
          <scheme val="minor"/>
        </font>
      </dxf>
    </rfmt>
    <rfmt sheetId="1" sqref="F750" start="0" length="0">
      <dxf>
        <font>
          <sz val="12"/>
          <name val="Times New Roman"/>
          <scheme val="minor"/>
        </font>
      </dxf>
    </rfmt>
    <rfmt sheetId="1" sqref="F751" start="0" length="0">
      <dxf>
        <font>
          <sz val="12"/>
          <name val="Times New Roman"/>
          <scheme val="minor"/>
        </font>
      </dxf>
    </rfmt>
    <rfmt sheetId="1" sqref="F752" start="0" length="0">
      <dxf>
        <font>
          <sz val="12"/>
          <name val="Times New Roman"/>
          <scheme val="minor"/>
        </font>
      </dxf>
    </rfmt>
    <rfmt sheetId="1" sqref="F753" start="0" length="0">
      <dxf>
        <font>
          <sz val="12"/>
          <name val="Times New Roman"/>
          <scheme val="minor"/>
        </font>
      </dxf>
    </rfmt>
    <rfmt sheetId="1" sqref="F754" start="0" length="0">
      <dxf>
        <font>
          <sz val="12"/>
          <name val="Times New Roman"/>
          <scheme val="minor"/>
        </font>
      </dxf>
    </rfmt>
    <rfmt sheetId="1" sqref="F755" start="0" length="0">
      <dxf>
        <font>
          <sz val="12"/>
          <name val="Times New Roman"/>
          <scheme val="minor"/>
        </font>
      </dxf>
    </rfmt>
    <rfmt sheetId="1" sqref="F756" start="0" length="0">
      <dxf>
        <font>
          <sz val="12"/>
          <name val="Times New Roman"/>
          <scheme val="minor"/>
        </font>
      </dxf>
    </rfmt>
    <rfmt sheetId="1" sqref="F757" start="0" length="0">
      <dxf>
        <font>
          <sz val="12"/>
          <name val="Times New Roman"/>
          <scheme val="minor"/>
        </font>
      </dxf>
    </rfmt>
    <rfmt sheetId="1" sqref="F758" start="0" length="0">
      <dxf>
        <font>
          <sz val="12"/>
          <name val="Times New Roman"/>
          <scheme val="minor"/>
        </font>
      </dxf>
    </rfmt>
    <rfmt sheetId="1" sqref="F759" start="0" length="0">
      <dxf>
        <font>
          <sz val="12"/>
          <name val="Times New Roman"/>
          <scheme val="minor"/>
        </font>
      </dxf>
    </rfmt>
    <rfmt sheetId="1" sqref="F760" start="0" length="0">
      <dxf>
        <font>
          <sz val="12"/>
          <name val="Times New Roman"/>
          <scheme val="minor"/>
        </font>
      </dxf>
    </rfmt>
    <rfmt sheetId="1" sqref="F761" start="0" length="0">
      <dxf>
        <font>
          <sz val="12"/>
          <name val="Times New Roman"/>
          <scheme val="minor"/>
        </font>
      </dxf>
    </rfmt>
    <rfmt sheetId="1" sqref="F762" start="0" length="0">
      <dxf>
        <font>
          <sz val="12"/>
          <name val="Times New Roman"/>
          <scheme val="minor"/>
        </font>
      </dxf>
    </rfmt>
    <rfmt sheetId="1" sqref="F763" start="0" length="0">
      <dxf>
        <font>
          <sz val="12"/>
          <name val="Times New Roman"/>
          <scheme val="minor"/>
        </font>
      </dxf>
    </rfmt>
    <rfmt sheetId="1" sqref="F764" start="0" length="0">
      <dxf>
        <font>
          <sz val="12"/>
          <name val="Times New Roman"/>
          <scheme val="minor"/>
        </font>
      </dxf>
    </rfmt>
    <rfmt sheetId="1" sqref="F765" start="0" length="0">
      <dxf>
        <font>
          <sz val="12"/>
          <name val="Times New Roman"/>
          <scheme val="minor"/>
        </font>
      </dxf>
    </rfmt>
    <rfmt sheetId="1" sqref="F766" start="0" length="0">
      <dxf>
        <font>
          <sz val="12"/>
          <name val="Times New Roman"/>
          <scheme val="minor"/>
        </font>
      </dxf>
    </rfmt>
    <rfmt sheetId="1" sqref="F767" start="0" length="0">
      <dxf>
        <font>
          <sz val="12"/>
          <name val="Times New Roman"/>
          <scheme val="minor"/>
        </font>
      </dxf>
    </rfmt>
    <rfmt sheetId="1" sqref="F768" start="0" length="0">
      <dxf>
        <font>
          <sz val="12"/>
          <name val="Times New Roman"/>
          <scheme val="minor"/>
        </font>
      </dxf>
    </rfmt>
    <rfmt sheetId="1" sqref="F769" start="0" length="0">
      <dxf>
        <font>
          <sz val="12"/>
          <name val="Times New Roman"/>
          <scheme val="minor"/>
        </font>
      </dxf>
    </rfmt>
    <rfmt sheetId="1" sqref="F770" start="0" length="0">
      <dxf>
        <font>
          <sz val="12"/>
          <name val="Times New Roman"/>
          <scheme val="minor"/>
        </font>
      </dxf>
    </rfmt>
    <rfmt sheetId="1" sqref="F771" start="0" length="0">
      <dxf>
        <font>
          <sz val="12"/>
          <name val="Times New Roman"/>
          <scheme val="minor"/>
        </font>
      </dxf>
    </rfmt>
    <rfmt sheetId="1" sqref="F772" start="0" length="0">
      <dxf>
        <font>
          <sz val="12"/>
          <name val="Times New Roman"/>
          <scheme val="minor"/>
        </font>
      </dxf>
    </rfmt>
    <rfmt sheetId="1" sqref="F773" start="0" length="0">
      <dxf>
        <font>
          <sz val="12"/>
          <name val="Times New Roman"/>
          <scheme val="minor"/>
        </font>
      </dxf>
    </rfmt>
    <rfmt sheetId="1" sqref="F774" start="0" length="0">
      <dxf>
        <font>
          <sz val="12"/>
          <name val="Times New Roman"/>
          <scheme val="minor"/>
        </font>
      </dxf>
    </rfmt>
    <rfmt sheetId="1" sqref="F775" start="0" length="0">
      <dxf>
        <font>
          <sz val="12"/>
          <name val="Times New Roman"/>
          <scheme val="minor"/>
        </font>
      </dxf>
    </rfmt>
    <rfmt sheetId="1" sqref="F776" start="0" length="0">
      <dxf>
        <font>
          <sz val="12"/>
          <name val="Times New Roman"/>
          <scheme val="minor"/>
        </font>
      </dxf>
    </rfmt>
    <rfmt sheetId="1" sqref="F777" start="0" length="0">
      <dxf>
        <font>
          <sz val="12"/>
          <name val="Times New Roman"/>
          <scheme val="minor"/>
        </font>
      </dxf>
    </rfmt>
    <rfmt sheetId="1" sqref="F778" start="0" length="0">
      <dxf>
        <font>
          <sz val="12"/>
          <name val="Times New Roman"/>
          <scheme val="minor"/>
        </font>
      </dxf>
    </rfmt>
    <rfmt sheetId="1" sqref="F779" start="0" length="0">
      <dxf>
        <font>
          <sz val="12"/>
          <name val="Times New Roman"/>
          <scheme val="minor"/>
        </font>
      </dxf>
    </rfmt>
    <rfmt sheetId="1" sqref="F780" start="0" length="0">
      <dxf>
        <font>
          <sz val="12"/>
          <name val="Times New Roman"/>
          <scheme val="minor"/>
        </font>
      </dxf>
    </rfmt>
    <rfmt sheetId="1" sqref="F781" start="0" length="0">
      <dxf>
        <font>
          <sz val="12"/>
          <name val="Times New Roman"/>
          <scheme val="minor"/>
        </font>
      </dxf>
    </rfmt>
    <rfmt sheetId="1" sqref="F782" start="0" length="0">
      <dxf>
        <font>
          <sz val="12"/>
          <name val="Times New Roman"/>
          <scheme val="minor"/>
        </font>
      </dxf>
    </rfmt>
    <rfmt sheetId="1" sqref="F783" start="0" length="0">
      <dxf>
        <font>
          <sz val="12"/>
          <name val="Times New Roman"/>
          <scheme val="minor"/>
        </font>
      </dxf>
    </rfmt>
    <rfmt sheetId="1" sqref="F784" start="0" length="0">
      <dxf>
        <font>
          <sz val="12"/>
          <name val="Times New Roman"/>
          <scheme val="minor"/>
        </font>
      </dxf>
    </rfmt>
    <rfmt sheetId="1" sqref="F785" start="0" length="0">
      <dxf>
        <font>
          <sz val="12"/>
          <name val="Times New Roman"/>
          <scheme val="minor"/>
        </font>
      </dxf>
    </rfmt>
    <rfmt sheetId="1" sqref="F786" start="0" length="0">
      <dxf>
        <font>
          <sz val="12"/>
          <name val="Times New Roman"/>
          <scheme val="minor"/>
        </font>
      </dxf>
    </rfmt>
    <rfmt sheetId="1" sqref="F787" start="0" length="0">
      <dxf>
        <font>
          <sz val="12"/>
          <name val="Times New Roman"/>
          <scheme val="minor"/>
        </font>
      </dxf>
    </rfmt>
    <rfmt sheetId="1" sqref="F788" start="0" length="0">
      <dxf>
        <font>
          <sz val="12"/>
          <name val="Times New Roman"/>
          <scheme val="minor"/>
        </font>
      </dxf>
    </rfmt>
    <rfmt sheetId="1" sqref="F789" start="0" length="0">
      <dxf>
        <font>
          <sz val="12"/>
          <name val="Times New Roman"/>
          <scheme val="minor"/>
        </font>
      </dxf>
    </rfmt>
    <rfmt sheetId="1" sqref="F790" start="0" length="0">
      <dxf>
        <font>
          <sz val="12"/>
          <name val="Times New Roman"/>
          <scheme val="minor"/>
        </font>
      </dxf>
    </rfmt>
    <rfmt sheetId="1" sqref="F791" start="0" length="0">
      <dxf>
        <font>
          <sz val="12"/>
          <name val="Times New Roman"/>
          <scheme val="minor"/>
        </font>
      </dxf>
    </rfmt>
    <rfmt sheetId="1" sqref="F792" start="0" length="0">
      <dxf>
        <font>
          <sz val="12"/>
          <name val="Times New Roman"/>
          <scheme val="minor"/>
        </font>
      </dxf>
    </rfmt>
    <rfmt sheetId="1" sqref="F793" start="0" length="0">
      <dxf>
        <font>
          <sz val="12"/>
          <name val="Times New Roman"/>
          <scheme val="minor"/>
        </font>
      </dxf>
    </rfmt>
    <rfmt sheetId="1" sqref="F794" start="0" length="0">
      <dxf>
        <font>
          <sz val="12"/>
          <name val="Times New Roman"/>
          <scheme val="minor"/>
        </font>
      </dxf>
    </rfmt>
    <rfmt sheetId="1" sqref="F795" start="0" length="0">
      <dxf>
        <font>
          <sz val="12"/>
          <name val="Times New Roman"/>
          <scheme val="minor"/>
        </font>
      </dxf>
    </rfmt>
    <rfmt sheetId="1" sqref="F796" start="0" length="0">
      <dxf>
        <font>
          <sz val="12"/>
          <name val="Times New Roman"/>
          <scheme val="minor"/>
        </font>
      </dxf>
    </rfmt>
    <rfmt sheetId="1" sqref="F797" start="0" length="0">
      <dxf>
        <font>
          <sz val="12"/>
          <name val="Times New Roman"/>
          <scheme val="minor"/>
        </font>
      </dxf>
    </rfmt>
    <rfmt sheetId="1" sqref="F798" start="0" length="0">
      <dxf>
        <font>
          <sz val="12"/>
          <name val="Times New Roman"/>
          <scheme val="minor"/>
        </font>
      </dxf>
    </rfmt>
    <rfmt sheetId="1" sqref="F799" start="0" length="0">
      <dxf>
        <font>
          <sz val="12"/>
          <name val="Times New Roman"/>
          <scheme val="minor"/>
        </font>
      </dxf>
    </rfmt>
    <rfmt sheetId="1" sqref="F800" start="0" length="0">
      <dxf>
        <font>
          <sz val="12"/>
          <name val="Times New Roman"/>
          <scheme val="minor"/>
        </font>
      </dxf>
    </rfmt>
    <rfmt sheetId="1" sqref="F801" start="0" length="0">
      <dxf>
        <font>
          <sz val="12"/>
          <name val="Times New Roman"/>
          <scheme val="minor"/>
        </font>
      </dxf>
    </rfmt>
    <rfmt sheetId="1" sqref="F802" start="0" length="0">
      <dxf>
        <font>
          <sz val="12"/>
          <name val="Times New Roman"/>
          <scheme val="minor"/>
        </font>
      </dxf>
    </rfmt>
    <rfmt sheetId="1" sqref="F803" start="0" length="0">
      <dxf>
        <font>
          <sz val="12"/>
          <name val="Times New Roman"/>
          <scheme val="minor"/>
        </font>
      </dxf>
    </rfmt>
    <rfmt sheetId="1" sqref="F804" start="0" length="0">
      <dxf>
        <font>
          <sz val="12"/>
          <name val="Times New Roman"/>
          <scheme val="minor"/>
        </font>
      </dxf>
    </rfmt>
    <rfmt sheetId="1" sqref="F805" start="0" length="0">
      <dxf>
        <font>
          <sz val="12"/>
          <name val="Times New Roman"/>
          <scheme val="minor"/>
        </font>
      </dxf>
    </rfmt>
    <rfmt sheetId="1" sqref="F806" start="0" length="0">
      <dxf>
        <font>
          <sz val="12"/>
          <name val="Times New Roman"/>
          <scheme val="minor"/>
        </font>
      </dxf>
    </rfmt>
    <rfmt sheetId="1" sqref="F807" start="0" length="0">
      <dxf>
        <font>
          <sz val="12"/>
          <name val="Times New Roman"/>
          <scheme val="minor"/>
        </font>
      </dxf>
    </rfmt>
    <rfmt sheetId="1" sqref="F808" start="0" length="0">
      <dxf>
        <font>
          <sz val="12"/>
          <name val="Times New Roman"/>
          <scheme val="minor"/>
        </font>
      </dxf>
    </rfmt>
    <rfmt sheetId="1" sqref="F809" start="0" length="0">
      <dxf>
        <font>
          <sz val="12"/>
          <name val="Times New Roman"/>
          <scheme val="minor"/>
        </font>
      </dxf>
    </rfmt>
    <rfmt sheetId="1" sqref="F810" start="0" length="0">
      <dxf>
        <font>
          <sz val="12"/>
          <name val="Times New Roman"/>
          <scheme val="minor"/>
        </font>
      </dxf>
    </rfmt>
    <rfmt sheetId="1" sqref="F811" start="0" length="0">
      <dxf>
        <font>
          <sz val="12"/>
          <name val="Times New Roman"/>
          <scheme val="minor"/>
        </font>
      </dxf>
    </rfmt>
    <rfmt sheetId="1" sqref="F812" start="0" length="0">
      <dxf>
        <font>
          <sz val="12"/>
          <name val="Times New Roman"/>
          <scheme val="minor"/>
        </font>
      </dxf>
    </rfmt>
    <rfmt sheetId="1" sqref="F813" start="0" length="0">
      <dxf>
        <font>
          <sz val="12"/>
          <name val="Times New Roman"/>
          <scheme val="minor"/>
        </font>
      </dxf>
    </rfmt>
    <rfmt sheetId="1" sqref="F814" start="0" length="0">
      <dxf>
        <font>
          <sz val="12"/>
          <name val="Times New Roman"/>
          <scheme val="minor"/>
        </font>
      </dxf>
    </rfmt>
    <rfmt sheetId="1" sqref="F815" start="0" length="0">
      <dxf>
        <font>
          <sz val="12"/>
          <name val="Times New Roman"/>
          <scheme val="minor"/>
        </font>
      </dxf>
    </rfmt>
    <rfmt sheetId="1" sqref="F816" start="0" length="0">
      <dxf>
        <font>
          <sz val="12"/>
          <name val="Times New Roman"/>
          <scheme val="minor"/>
        </font>
      </dxf>
    </rfmt>
    <rfmt sheetId="1" sqref="F817" start="0" length="0">
      <dxf>
        <font>
          <sz val="12"/>
          <name val="Times New Roman"/>
          <scheme val="minor"/>
        </font>
      </dxf>
    </rfmt>
    <rfmt sheetId="1" sqref="F818" start="0" length="0">
      <dxf>
        <font>
          <sz val="12"/>
          <name val="Times New Roman"/>
          <scheme val="minor"/>
        </font>
      </dxf>
    </rfmt>
    <rfmt sheetId="1" sqref="F819" start="0" length="0">
      <dxf>
        <font>
          <sz val="12"/>
          <name val="Times New Roman"/>
          <scheme val="minor"/>
        </font>
      </dxf>
    </rfmt>
    <rfmt sheetId="1" sqref="F820" start="0" length="0">
      <dxf>
        <font>
          <sz val="12"/>
          <name val="Times New Roman"/>
          <scheme val="minor"/>
        </font>
      </dxf>
    </rfmt>
    <rfmt sheetId="1" sqref="F821" start="0" length="0">
      <dxf>
        <font>
          <sz val="12"/>
          <name val="Times New Roman"/>
          <scheme val="minor"/>
        </font>
      </dxf>
    </rfmt>
    <rfmt sheetId="1" sqref="F822" start="0" length="0">
      <dxf>
        <font>
          <sz val="12"/>
          <name val="Times New Roman"/>
          <scheme val="minor"/>
        </font>
      </dxf>
    </rfmt>
    <rfmt sheetId="1" sqref="F823" start="0" length="0">
      <dxf>
        <font>
          <sz val="12"/>
          <name val="Times New Roman"/>
          <scheme val="minor"/>
        </font>
      </dxf>
    </rfmt>
    <rfmt sheetId="1" sqref="F824" start="0" length="0">
      <dxf>
        <font>
          <sz val="12"/>
          <name val="Times New Roman"/>
          <scheme val="minor"/>
        </font>
      </dxf>
    </rfmt>
    <rfmt sheetId="1" sqref="F825" start="0" length="0">
      <dxf>
        <font>
          <sz val="12"/>
          <name val="Times New Roman"/>
          <scheme val="minor"/>
        </font>
      </dxf>
    </rfmt>
    <rfmt sheetId="1" sqref="F826" start="0" length="0">
      <dxf>
        <font>
          <sz val="12"/>
          <name val="Times New Roman"/>
          <scheme val="minor"/>
        </font>
      </dxf>
    </rfmt>
    <rfmt sheetId="1" sqref="F827" start="0" length="0">
      <dxf>
        <font>
          <sz val="12"/>
          <name val="Times New Roman"/>
          <scheme val="minor"/>
        </font>
      </dxf>
    </rfmt>
    <rfmt sheetId="1" sqref="F828" start="0" length="0">
      <dxf>
        <font>
          <sz val="12"/>
          <name val="Times New Roman"/>
          <scheme val="minor"/>
        </font>
      </dxf>
    </rfmt>
    <rfmt sheetId="1" sqref="F829" start="0" length="0">
      <dxf>
        <font>
          <sz val="12"/>
          <name val="Times New Roman"/>
          <scheme val="minor"/>
        </font>
      </dxf>
    </rfmt>
    <rfmt sheetId="1" sqref="F830" start="0" length="0">
      <dxf>
        <font>
          <sz val="12"/>
          <name val="Times New Roman"/>
          <scheme val="minor"/>
        </font>
      </dxf>
    </rfmt>
    <rfmt sheetId="1" sqref="F831" start="0" length="0">
      <dxf>
        <font>
          <sz val="12"/>
          <name val="Times New Roman"/>
          <scheme val="minor"/>
        </font>
      </dxf>
    </rfmt>
    <rfmt sheetId="1" sqref="F832" start="0" length="0">
      <dxf>
        <font>
          <sz val="12"/>
          <name val="Times New Roman"/>
          <scheme val="minor"/>
        </font>
      </dxf>
    </rfmt>
    <rfmt sheetId="1" sqref="F833" start="0" length="0">
      <dxf>
        <font>
          <sz val="12"/>
          <name val="Times New Roman"/>
          <scheme val="minor"/>
        </font>
      </dxf>
    </rfmt>
    <rfmt sheetId="1" sqref="F834" start="0" length="0">
      <dxf>
        <font>
          <sz val="12"/>
          <name val="Times New Roman"/>
          <scheme val="minor"/>
        </font>
      </dxf>
    </rfmt>
    <rfmt sheetId="1" sqref="F835" start="0" length="0">
      <dxf>
        <font>
          <sz val="12"/>
          <name val="Times New Roman"/>
          <scheme val="minor"/>
        </font>
      </dxf>
    </rfmt>
    <rfmt sheetId="1" sqref="F836" start="0" length="0">
      <dxf>
        <font>
          <sz val="12"/>
          <name val="Times New Roman"/>
          <scheme val="minor"/>
        </font>
      </dxf>
    </rfmt>
    <rfmt sheetId="1" sqref="F837" start="0" length="0">
      <dxf>
        <font>
          <sz val="12"/>
          <name val="Times New Roman"/>
          <scheme val="minor"/>
        </font>
      </dxf>
    </rfmt>
    <rfmt sheetId="1" sqref="F838" start="0" length="0">
      <dxf>
        <font>
          <sz val="12"/>
          <name val="Times New Roman"/>
          <scheme val="minor"/>
        </font>
      </dxf>
    </rfmt>
    <rfmt sheetId="1" sqref="F839" start="0" length="0">
      <dxf>
        <font>
          <sz val="12"/>
          <name val="Times New Roman"/>
          <scheme val="minor"/>
        </font>
      </dxf>
    </rfmt>
    <rfmt sheetId="1" sqref="F840" start="0" length="0">
      <dxf>
        <font>
          <sz val="12"/>
          <name val="Times New Roman"/>
          <scheme val="minor"/>
        </font>
      </dxf>
    </rfmt>
    <rfmt sheetId="1" sqref="F841" start="0" length="0">
      <dxf>
        <font>
          <sz val="12"/>
          <name val="Times New Roman"/>
          <scheme val="minor"/>
        </font>
      </dxf>
    </rfmt>
    <rfmt sheetId="1" sqref="F842" start="0" length="0">
      <dxf>
        <font>
          <sz val="12"/>
          <name val="Times New Roman"/>
          <scheme val="minor"/>
        </font>
      </dxf>
    </rfmt>
    <rfmt sheetId="1" sqref="F843" start="0" length="0">
      <dxf>
        <font>
          <sz val="12"/>
          <name val="Times New Roman"/>
          <scheme val="minor"/>
        </font>
      </dxf>
    </rfmt>
    <rfmt sheetId="1" sqref="F844" start="0" length="0">
      <dxf>
        <font>
          <sz val="12"/>
          <name val="Times New Roman"/>
          <scheme val="minor"/>
        </font>
      </dxf>
    </rfmt>
    <rfmt sheetId="1" sqref="F845" start="0" length="0">
      <dxf>
        <font>
          <sz val="12"/>
          <name val="Times New Roman"/>
          <scheme val="minor"/>
        </font>
      </dxf>
    </rfmt>
    <rfmt sheetId="1" sqref="F846" start="0" length="0">
      <dxf>
        <font>
          <sz val="12"/>
          <name val="Times New Roman"/>
          <scheme val="minor"/>
        </font>
      </dxf>
    </rfmt>
    <rfmt sheetId="1" sqref="F847" start="0" length="0">
      <dxf>
        <font>
          <sz val="12"/>
          <name val="Times New Roman"/>
          <scheme val="minor"/>
        </font>
      </dxf>
    </rfmt>
    <rfmt sheetId="1" sqref="F848" start="0" length="0">
      <dxf>
        <font>
          <sz val="12"/>
          <name val="Times New Roman"/>
          <scheme val="minor"/>
        </font>
      </dxf>
    </rfmt>
    <rfmt sheetId="1" sqref="F849" start="0" length="0">
      <dxf>
        <font>
          <sz val="12"/>
          <name val="Times New Roman"/>
          <scheme val="minor"/>
        </font>
      </dxf>
    </rfmt>
    <rfmt sheetId="1" sqref="F850" start="0" length="0">
      <dxf>
        <font>
          <sz val="12"/>
          <name val="Times New Roman"/>
          <scheme val="minor"/>
        </font>
      </dxf>
    </rfmt>
    <rfmt sheetId="1" sqref="F851" start="0" length="0">
      <dxf>
        <font>
          <sz val="12"/>
          <name val="Times New Roman"/>
          <scheme val="minor"/>
        </font>
      </dxf>
    </rfmt>
    <rfmt sheetId="1" sqref="F852" start="0" length="0">
      <dxf>
        <font>
          <sz val="12"/>
          <name val="Times New Roman"/>
          <scheme val="minor"/>
        </font>
      </dxf>
    </rfmt>
    <rfmt sheetId="1" sqref="F853" start="0" length="0">
      <dxf>
        <font>
          <sz val="12"/>
          <name val="Times New Roman"/>
          <scheme val="minor"/>
        </font>
      </dxf>
    </rfmt>
    <rfmt sheetId="1" sqref="F854" start="0" length="0">
      <dxf>
        <font>
          <sz val="12"/>
          <name val="Times New Roman"/>
          <scheme val="minor"/>
        </font>
      </dxf>
    </rfmt>
    <rfmt sheetId="1" sqref="F855" start="0" length="0">
      <dxf>
        <font>
          <sz val="12"/>
          <name val="Times New Roman"/>
          <scheme val="minor"/>
        </font>
      </dxf>
    </rfmt>
    <rfmt sheetId="1" sqref="F856" start="0" length="0">
      <dxf>
        <font>
          <sz val="12"/>
          <name val="Times New Roman"/>
          <scheme val="minor"/>
        </font>
      </dxf>
    </rfmt>
    <rfmt sheetId="1" sqref="F857" start="0" length="0">
      <dxf>
        <font>
          <sz val="12"/>
          <name val="Times New Roman"/>
          <scheme val="minor"/>
        </font>
      </dxf>
    </rfmt>
    <rfmt sheetId="1" sqref="F858" start="0" length="0">
      <dxf>
        <font>
          <sz val="12"/>
          <name val="Times New Roman"/>
          <scheme val="minor"/>
        </font>
      </dxf>
    </rfmt>
    <rfmt sheetId="1" sqref="F859" start="0" length="0">
      <dxf>
        <font>
          <sz val="12"/>
          <name val="Times New Roman"/>
          <scheme val="minor"/>
        </font>
      </dxf>
    </rfmt>
    <rfmt sheetId="1" sqref="F860" start="0" length="0">
      <dxf>
        <font>
          <sz val="12"/>
          <name val="Times New Roman"/>
          <scheme val="minor"/>
        </font>
      </dxf>
    </rfmt>
    <rfmt sheetId="1" sqref="F861" start="0" length="0">
      <dxf>
        <font>
          <sz val="12"/>
          <name val="Times New Roman"/>
          <scheme val="minor"/>
        </font>
      </dxf>
    </rfmt>
    <rfmt sheetId="1" sqref="F862" start="0" length="0">
      <dxf>
        <font>
          <sz val="12"/>
          <name val="Times New Roman"/>
          <scheme val="minor"/>
        </font>
      </dxf>
    </rfmt>
    <rfmt sheetId="1" sqref="F863" start="0" length="0">
      <dxf>
        <font>
          <sz val="12"/>
          <name val="Times New Roman"/>
          <scheme val="minor"/>
        </font>
      </dxf>
    </rfmt>
    <rfmt sheetId="1" sqref="F864" start="0" length="0">
      <dxf>
        <font>
          <sz val="12"/>
          <name val="Times New Roman"/>
          <scheme val="minor"/>
        </font>
      </dxf>
    </rfmt>
    <rfmt sheetId="1" sqref="F865" start="0" length="0">
      <dxf>
        <font>
          <sz val="12"/>
          <name val="Times New Roman"/>
          <scheme val="minor"/>
        </font>
      </dxf>
    </rfmt>
    <rfmt sheetId="1" sqref="F866" start="0" length="0">
      <dxf>
        <font>
          <sz val="12"/>
          <name val="Times New Roman"/>
          <scheme val="minor"/>
        </font>
      </dxf>
    </rfmt>
    <rfmt sheetId="1" sqref="F867" start="0" length="0">
      <dxf>
        <font>
          <sz val="12"/>
          <name val="Times New Roman"/>
          <scheme val="minor"/>
        </font>
      </dxf>
    </rfmt>
    <rfmt sheetId="1" sqref="F868" start="0" length="0">
      <dxf>
        <font>
          <sz val="12"/>
          <name val="Times New Roman"/>
          <scheme val="minor"/>
        </font>
      </dxf>
    </rfmt>
    <rfmt sheetId="1" sqref="F869" start="0" length="0">
      <dxf>
        <font>
          <sz val="12"/>
          <name val="Times New Roman"/>
          <scheme val="minor"/>
        </font>
      </dxf>
    </rfmt>
    <rfmt sheetId="1" sqref="F870" start="0" length="0">
      <dxf>
        <font>
          <sz val="12"/>
          <name val="Times New Roman"/>
          <scheme val="minor"/>
        </font>
      </dxf>
    </rfmt>
    <rfmt sheetId="1" sqref="F871" start="0" length="0">
      <dxf>
        <font>
          <sz val="12"/>
          <name val="Times New Roman"/>
          <scheme val="minor"/>
        </font>
      </dxf>
    </rfmt>
    <rfmt sheetId="1" sqref="F872" start="0" length="0">
      <dxf>
        <font>
          <sz val="12"/>
          <name val="Times New Roman"/>
          <scheme val="minor"/>
        </font>
      </dxf>
    </rfmt>
    <rfmt sheetId="1" sqref="F873" start="0" length="0">
      <dxf>
        <font>
          <sz val="12"/>
          <name val="Times New Roman"/>
          <scheme val="minor"/>
        </font>
      </dxf>
    </rfmt>
    <rfmt sheetId="1" sqref="F874" start="0" length="0">
      <dxf>
        <font>
          <sz val="12"/>
          <name val="Times New Roman"/>
          <scheme val="minor"/>
        </font>
      </dxf>
    </rfmt>
    <rfmt sheetId="1" sqref="F875" start="0" length="0">
      <dxf>
        <font>
          <sz val="12"/>
          <name val="Times New Roman"/>
          <scheme val="minor"/>
        </font>
      </dxf>
    </rfmt>
    <rfmt sheetId="1" sqref="F876" start="0" length="0">
      <dxf>
        <font>
          <sz val="12"/>
          <name val="Times New Roman"/>
          <scheme val="minor"/>
        </font>
      </dxf>
    </rfmt>
    <rfmt sheetId="1" sqref="F877" start="0" length="0">
      <dxf>
        <font>
          <sz val="12"/>
          <name val="Times New Roman"/>
          <scheme val="minor"/>
        </font>
      </dxf>
    </rfmt>
    <rfmt sheetId="1" sqref="F878" start="0" length="0">
      <dxf>
        <font>
          <sz val="12"/>
          <name val="Times New Roman"/>
          <scheme val="minor"/>
        </font>
      </dxf>
    </rfmt>
    <rfmt sheetId="1" sqref="F879" start="0" length="0">
      <dxf>
        <font>
          <sz val="12"/>
          <name val="Times New Roman"/>
          <scheme val="minor"/>
        </font>
      </dxf>
    </rfmt>
    <rfmt sheetId="1" sqref="F880" start="0" length="0">
      <dxf>
        <font>
          <sz val="12"/>
          <name val="Times New Roman"/>
          <scheme val="minor"/>
        </font>
      </dxf>
    </rfmt>
    <rfmt sheetId="1" sqref="F881" start="0" length="0">
      <dxf>
        <font>
          <sz val="12"/>
          <name val="Times New Roman"/>
          <scheme val="minor"/>
        </font>
      </dxf>
    </rfmt>
    <rfmt sheetId="1" sqref="F882" start="0" length="0">
      <dxf>
        <font>
          <sz val="12"/>
          <name val="Times New Roman"/>
          <scheme val="minor"/>
        </font>
      </dxf>
    </rfmt>
    <rfmt sheetId="1" sqref="F883" start="0" length="0">
      <dxf>
        <font>
          <sz val="12"/>
          <name val="Times New Roman"/>
          <scheme val="minor"/>
        </font>
      </dxf>
    </rfmt>
    <rfmt sheetId="1" sqref="F884" start="0" length="0">
      <dxf>
        <font>
          <sz val="12"/>
          <name val="Times New Roman"/>
          <scheme val="minor"/>
        </font>
      </dxf>
    </rfmt>
    <rfmt sheetId="1" sqref="F885" start="0" length="0">
      <dxf>
        <font>
          <sz val="12"/>
          <name val="Times New Roman"/>
          <scheme val="minor"/>
        </font>
      </dxf>
    </rfmt>
    <rfmt sheetId="1" sqref="F886" start="0" length="0">
      <dxf>
        <font>
          <sz val="12"/>
          <name val="Times New Roman"/>
          <scheme val="minor"/>
        </font>
      </dxf>
    </rfmt>
    <rfmt sheetId="1" sqref="F887" start="0" length="0">
      <dxf>
        <font>
          <sz val="12"/>
          <name val="Times New Roman"/>
          <scheme val="minor"/>
        </font>
      </dxf>
    </rfmt>
    <rfmt sheetId="1" sqref="F888" start="0" length="0">
      <dxf>
        <font>
          <sz val="12"/>
          <name val="Times New Roman"/>
          <scheme val="minor"/>
        </font>
      </dxf>
    </rfmt>
    <rfmt sheetId="1" sqref="F889" start="0" length="0">
      <dxf>
        <font>
          <sz val="12"/>
          <name val="Times New Roman"/>
          <scheme val="minor"/>
        </font>
      </dxf>
    </rfmt>
    <rfmt sheetId="1" sqref="F890" start="0" length="0">
      <dxf>
        <font>
          <sz val="12"/>
          <name val="Times New Roman"/>
          <scheme val="minor"/>
        </font>
      </dxf>
    </rfmt>
    <rfmt sheetId="1" sqref="F891" start="0" length="0">
      <dxf>
        <font>
          <sz val="12"/>
          <name val="Times New Roman"/>
          <scheme val="minor"/>
        </font>
      </dxf>
    </rfmt>
    <rfmt sheetId="1" sqref="F892" start="0" length="0">
      <dxf>
        <font>
          <sz val="12"/>
          <name val="Times New Roman"/>
          <scheme val="minor"/>
        </font>
      </dxf>
    </rfmt>
    <rfmt sheetId="1" sqref="F893" start="0" length="0">
      <dxf>
        <font>
          <sz val="12"/>
          <name val="Times New Roman"/>
          <scheme val="minor"/>
        </font>
      </dxf>
    </rfmt>
    <rfmt sheetId="1" sqref="F894" start="0" length="0">
      <dxf>
        <font>
          <sz val="12"/>
          <name val="Times New Roman"/>
          <scheme val="minor"/>
        </font>
      </dxf>
    </rfmt>
    <rfmt sheetId="1" sqref="F895" start="0" length="0">
      <dxf>
        <font>
          <sz val="12"/>
          <name val="Times New Roman"/>
          <scheme val="minor"/>
        </font>
      </dxf>
    </rfmt>
    <rfmt sheetId="1" sqref="F896" start="0" length="0">
      <dxf>
        <font>
          <sz val="12"/>
          <name val="Times New Roman"/>
          <scheme val="minor"/>
        </font>
      </dxf>
    </rfmt>
    <rfmt sheetId="1" sqref="F897" start="0" length="0">
      <dxf>
        <font>
          <sz val="12"/>
          <name val="Times New Roman"/>
          <scheme val="minor"/>
        </font>
      </dxf>
    </rfmt>
    <rfmt sheetId="1" sqref="F898" start="0" length="0">
      <dxf>
        <font>
          <sz val="12"/>
          <name val="Times New Roman"/>
          <scheme val="minor"/>
        </font>
      </dxf>
    </rfmt>
    <rfmt sheetId="1" sqref="F899" start="0" length="0">
      <dxf>
        <font>
          <sz val="12"/>
          <name val="Times New Roman"/>
          <scheme val="minor"/>
        </font>
      </dxf>
    </rfmt>
    <rfmt sheetId="1" sqref="F900" start="0" length="0">
      <dxf>
        <font>
          <sz val="12"/>
          <name val="Times New Roman"/>
          <scheme val="minor"/>
        </font>
      </dxf>
    </rfmt>
    <rfmt sheetId="1" sqref="F901" start="0" length="0">
      <dxf>
        <font>
          <sz val="12"/>
          <name val="Times New Roman"/>
          <scheme val="minor"/>
        </font>
      </dxf>
    </rfmt>
    <rfmt sheetId="1" sqref="F902" start="0" length="0">
      <dxf>
        <font>
          <sz val="12"/>
          <name val="Times New Roman"/>
          <scheme val="minor"/>
        </font>
      </dxf>
    </rfmt>
    <rfmt sheetId="1" sqref="F903" start="0" length="0">
      <dxf>
        <font>
          <sz val="12"/>
          <name val="Times New Roman"/>
          <scheme val="minor"/>
        </font>
      </dxf>
    </rfmt>
    <rfmt sheetId="1" sqref="F904" start="0" length="0">
      <dxf>
        <font>
          <sz val="12"/>
          <name val="Times New Roman"/>
          <scheme val="minor"/>
        </font>
      </dxf>
    </rfmt>
    <rfmt sheetId="1" sqref="F905" start="0" length="0">
      <dxf>
        <font>
          <sz val="12"/>
          <name val="Times New Roman"/>
          <scheme val="minor"/>
        </font>
      </dxf>
    </rfmt>
    <rfmt sheetId="1" sqref="F906" start="0" length="0">
      <dxf>
        <font>
          <sz val="12"/>
          <name val="Times New Roman"/>
          <scheme val="minor"/>
        </font>
      </dxf>
    </rfmt>
    <rfmt sheetId="1" sqref="F907" start="0" length="0">
      <dxf>
        <font>
          <sz val="12"/>
          <name val="Times New Roman"/>
          <scheme val="minor"/>
        </font>
      </dxf>
    </rfmt>
    <rfmt sheetId="1" sqref="F908" start="0" length="0">
      <dxf>
        <font>
          <sz val="12"/>
          <name val="Times New Roman"/>
          <scheme val="minor"/>
        </font>
      </dxf>
    </rfmt>
    <rfmt sheetId="1" sqref="F909" start="0" length="0">
      <dxf>
        <font>
          <sz val="12"/>
          <name val="Times New Roman"/>
          <scheme val="minor"/>
        </font>
      </dxf>
    </rfmt>
    <rfmt sheetId="1" sqref="F910" start="0" length="0">
      <dxf>
        <font>
          <sz val="12"/>
          <name val="Times New Roman"/>
          <scheme val="minor"/>
        </font>
      </dxf>
    </rfmt>
    <rfmt sheetId="1" sqref="F911" start="0" length="0">
      <dxf>
        <font>
          <sz val="12"/>
          <name val="Times New Roman"/>
          <scheme val="minor"/>
        </font>
      </dxf>
    </rfmt>
    <rfmt sheetId="1" sqref="F912" start="0" length="0">
      <dxf>
        <font>
          <sz val="12"/>
          <name val="Times New Roman"/>
          <scheme val="minor"/>
        </font>
      </dxf>
    </rfmt>
    <rfmt sheetId="1" sqref="F913" start="0" length="0">
      <dxf>
        <font>
          <sz val="12"/>
          <name val="Times New Roman"/>
          <scheme val="minor"/>
        </font>
      </dxf>
    </rfmt>
    <rfmt sheetId="1" sqref="F914" start="0" length="0">
      <dxf>
        <font>
          <sz val="12"/>
          <name val="Times New Roman"/>
          <scheme val="minor"/>
        </font>
      </dxf>
    </rfmt>
    <rfmt sheetId="1" sqref="F915" start="0" length="0">
      <dxf>
        <font>
          <sz val="12"/>
          <name val="Times New Roman"/>
          <scheme val="minor"/>
        </font>
      </dxf>
    </rfmt>
    <rfmt sheetId="1" sqref="F916" start="0" length="0">
      <dxf>
        <font>
          <sz val="12"/>
          <name val="Times New Roman"/>
          <scheme val="minor"/>
        </font>
      </dxf>
    </rfmt>
    <rfmt sheetId="1" sqref="F917" start="0" length="0">
      <dxf>
        <font>
          <sz val="12"/>
          <name val="Times New Roman"/>
          <scheme val="minor"/>
        </font>
      </dxf>
    </rfmt>
    <rfmt sheetId="1" sqref="F918" start="0" length="0">
      <dxf>
        <font>
          <sz val="12"/>
          <name val="Times New Roman"/>
          <scheme val="minor"/>
        </font>
      </dxf>
    </rfmt>
    <rfmt sheetId="1" sqref="F919" start="0" length="0">
      <dxf>
        <font>
          <sz val="12"/>
          <name val="Times New Roman"/>
          <scheme val="minor"/>
        </font>
      </dxf>
    </rfmt>
    <rfmt sheetId="1" sqref="F920" start="0" length="0">
      <dxf>
        <font>
          <sz val="12"/>
          <name val="Times New Roman"/>
          <scheme val="minor"/>
        </font>
      </dxf>
    </rfmt>
    <rfmt sheetId="1" sqref="F921" start="0" length="0">
      <dxf>
        <font>
          <sz val="12"/>
          <name val="Times New Roman"/>
          <scheme val="minor"/>
        </font>
      </dxf>
    </rfmt>
    <rfmt sheetId="1" sqref="F922" start="0" length="0">
      <dxf>
        <font>
          <sz val="12"/>
          <name val="Times New Roman"/>
          <scheme val="minor"/>
        </font>
      </dxf>
    </rfmt>
    <rfmt sheetId="1" sqref="F923" start="0" length="0">
      <dxf>
        <font>
          <sz val="12"/>
          <name val="Times New Roman"/>
          <scheme val="minor"/>
        </font>
      </dxf>
    </rfmt>
    <rfmt sheetId="1" sqref="F924" start="0" length="0">
      <dxf>
        <font>
          <sz val="12"/>
          <name val="Times New Roman"/>
          <scheme val="minor"/>
        </font>
      </dxf>
    </rfmt>
    <rfmt sheetId="1" sqref="F925" start="0" length="0">
      <dxf>
        <font>
          <sz val="12"/>
          <name val="Times New Roman"/>
          <scheme val="minor"/>
        </font>
      </dxf>
    </rfmt>
    <rfmt sheetId="1" sqref="F926" start="0" length="0">
      <dxf>
        <font>
          <sz val="12"/>
          <name val="Times New Roman"/>
          <scheme val="minor"/>
        </font>
      </dxf>
    </rfmt>
    <rfmt sheetId="1" sqref="F927" start="0" length="0">
      <dxf>
        <font>
          <sz val="12"/>
          <name val="Times New Roman"/>
          <scheme val="minor"/>
        </font>
      </dxf>
    </rfmt>
    <rfmt sheetId="1" sqref="F928" start="0" length="0">
      <dxf>
        <font>
          <sz val="12"/>
          <name val="Times New Roman"/>
          <scheme val="minor"/>
        </font>
      </dxf>
    </rfmt>
    <rfmt sheetId="1" sqref="F929" start="0" length="0">
      <dxf>
        <font>
          <sz val="12"/>
          <name val="Times New Roman"/>
          <scheme val="minor"/>
        </font>
      </dxf>
    </rfmt>
    <rfmt sheetId="1" sqref="F930" start="0" length="0">
      <dxf>
        <font>
          <sz val="12"/>
          <name val="Times New Roman"/>
          <scheme val="minor"/>
        </font>
      </dxf>
    </rfmt>
    <rfmt sheetId="1" sqref="F931" start="0" length="0">
      <dxf>
        <font>
          <sz val="12"/>
          <name val="Times New Roman"/>
          <scheme val="minor"/>
        </font>
      </dxf>
    </rfmt>
    <rfmt sheetId="1" sqref="F932" start="0" length="0">
      <dxf>
        <font>
          <sz val="12"/>
          <name val="Times New Roman"/>
          <scheme val="minor"/>
        </font>
      </dxf>
    </rfmt>
    <rfmt sheetId="1" sqref="F933" start="0" length="0">
      <dxf>
        <font>
          <sz val="12"/>
          <name val="Times New Roman"/>
          <scheme val="minor"/>
        </font>
      </dxf>
    </rfmt>
    <rfmt sheetId="1" sqref="F934" start="0" length="0">
      <dxf>
        <font>
          <sz val="12"/>
          <name val="Times New Roman"/>
          <scheme val="minor"/>
        </font>
      </dxf>
    </rfmt>
    <rfmt sheetId="1" sqref="F935" start="0" length="0">
      <dxf>
        <font>
          <sz val="12"/>
          <name val="Times New Roman"/>
          <scheme val="minor"/>
        </font>
      </dxf>
    </rfmt>
    <rfmt sheetId="1" sqref="F936" start="0" length="0">
      <dxf>
        <font>
          <sz val="12"/>
          <name val="Times New Roman"/>
          <scheme val="minor"/>
        </font>
      </dxf>
    </rfmt>
    <rfmt sheetId="1" sqref="F937" start="0" length="0">
      <dxf>
        <font>
          <sz val="12"/>
          <name val="Times New Roman"/>
          <scheme val="minor"/>
        </font>
      </dxf>
    </rfmt>
    <rfmt sheetId="1" sqref="F938" start="0" length="0">
      <dxf>
        <font>
          <sz val="12"/>
          <name val="Times New Roman"/>
          <scheme val="minor"/>
        </font>
      </dxf>
    </rfmt>
    <rfmt sheetId="1" sqref="F939" start="0" length="0">
      <dxf>
        <font>
          <sz val="12"/>
          <name val="Times New Roman"/>
          <scheme val="minor"/>
        </font>
      </dxf>
    </rfmt>
    <rfmt sheetId="1" sqref="F940" start="0" length="0">
      <dxf>
        <font>
          <sz val="12"/>
          <name val="Times New Roman"/>
          <scheme val="minor"/>
        </font>
      </dxf>
    </rfmt>
    <rfmt sheetId="1" sqref="F941" start="0" length="0">
      <dxf>
        <font>
          <sz val="12"/>
          <name val="Times New Roman"/>
          <scheme val="minor"/>
        </font>
      </dxf>
    </rfmt>
    <rfmt sheetId="1" sqref="F942" start="0" length="0">
      <dxf>
        <font>
          <sz val="12"/>
          <name val="Times New Roman"/>
          <scheme val="minor"/>
        </font>
      </dxf>
    </rfmt>
    <rfmt sheetId="1" sqref="F943" start="0" length="0">
      <dxf>
        <font>
          <sz val="12"/>
          <name val="Times New Roman"/>
          <scheme val="minor"/>
        </font>
      </dxf>
    </rfmt>
    <rfmt sheetId="1" sqref="F944" start="0" length="0">
      <dxf>
        <font>
          <sz val="12"/>
          <name val="Times New Roman"/>
          <scheme val="minor"/>
        </font>
      </dxf>
    </rfmt>
    <rfmt sheetId="1" sqref="F945" start="0" length="0">
      <dxf>
        <font>
          <sz val="12"/>
          <name val="Times New Roman"/>
          <scheme val="minor"/>
        </font>
      </dxf>
    </rfmt>
    <rfmt sheetId="1" sqref="F946" start="0" length="0">
      <dxf>
        <font>
          <sz val="12"/>
          <name val="Times New Roman"/>
          <scheme val="minor"/>
        </font>
      </dxf>
    </rfmt>
    <rfmt sheetId="1" sqref="F947" start="0" length="0">
      <dxf>
        <font>
          <sz val="12"/>
          <name val="Times New Roman"/>
          <scheme val="minor"/>
        </font>
      </dxf>
    </rfmt>
    <rfmt sheetId="1" sqref="F948" start="0" length="0">
      <dxf>
        <font>
          <sz val="12"/>
          <name val="Times New Roman"/>
          <scheme val="minor"/>
        </font>
      </dxf>
    </rfmt>
    <rfmt sheetId="1" sqref="F949" start="0" length="0">
      <dxf>
        <font>
          <sz val="12"/>
          <name val="Times New Roman"/>
          <scheme val="minor"/>
        </font>
      </dxf>
    </rfmt>
    <rfmt sheetId="1" sqref="F950" start="0" length="0">
      <dxf>
        <font>
          <sz val="12"/>
          <name val="Times New Roman"/>
          <scheme val="minor"/>
        </font>
      </dxf>
    </rfmt>
    <rfmt sheetId="1" sqref="F951" start="0" length="0">
      <dxf>
        <font>
          <sz val="12"/>
          <name val="Times New Roman"/>
          <scheme val="minor"/>
        </font>
      </dxf>
    </rfmt>
    <rfmt sheetId="1" sqref="F952" start="0" length="0">
      <dxf>
        <font>
          <sz val="12"/>
          <name val="Times New Roman"/>
          <scheme val="minor"/>
        </font>
      </dxf>
    </rfmt>
    <rfmt sheetId="1" sqref="F953" start="0" length="0">
      <dxf>
        <font>
          <sz val="12"/>
          <name val="Times New Roman"/>
          <scheme val="minor"/>
        </font>
      </dxf>
    </rfmt>
    <rfmt sheetId="1" sqref="F954" start="0" length="0">
      <dxf>
        <font>
          <sz val="12"/>
          <name val="Times New Roman"/>
          <scheme val="minor"/>
        </font>
      </dxf>
    </rfmt>
    <rfmt sheetId="1" sqref="F955" start="0" length="0">
      <dxf>
        <font>
          <sz val="12"/>
          <name val="Times New Roman"/>
          <scheme val="minor"/>
        </font>
      </dxf>
    </rfmt>
    <rfmt sheetId="1" sqref="F956" start="0" length="0">
      <dxf>
        <font>
          <sz val="12"/>
          <name val="Times New Roman"/>
          <scheme val="minor"/>
        </font>
      </dxf>
    </rfmt>
    <rfmt sheetId="1" sqref="F957" start="0" length="0">
      <dxf>
        <font>
          <sz val="12"/>
          <name val="Times New Roman"/>
          <scheme val="minor"/>
        </font>
      </dxf>
    </rfmt>
    <rfmt sheetId="1" sqref="F958" start="0" length="0">
      <dxf>
        <font>
          <sz val="12"/>
          <name val="Times New Roman"/>
          <scheme val="minor"/>
        </font>
      </dxf>
    </rfmt>
    <rfmt sheetId="1" sqref="F959" start="0" length="0">
      <dxf>
        <font>
          <sz val="12"/>
          <name val="Times New Roman"/>
          <scheme val="minor"/>
        </font>
      </dxf>
    </rfmt>
    <rfmt sheetId="1" sqref="F960" start="0" length="0">
      <dxf>
        <font>
          <sz val="12"/>
          <name val="Times New Roman"/>
          <scheme val="minor"/>
        </font>
      </dxf>
    </rfmt>
    <rfmt sheetId="1" sqref="F961" start="0" length="0">
      <dxf>
        <font>
          <sz val="12"/>
          <name val="Times New Roman"/>
          <scheme val="minor"/>
        </font>
      </dxf>
    </rfmt>
    <rfmt sheetId="1" sqref="F962" start="0" length="0">
      <dxf>
        <font>
          <sz val="12"/>
          <name val="Times New Roman"/>
          <scheme val="minor"/>
        </font>
      </dxf>
    </rfmt>
    <rfmt sheetId="1" sqref="F963" start="0" length="0">
      <dxf>
        <font>
          <sz val="12"/>
          <name val="Times New Roman"/>
          <scheme val="minor"/>
        </font>
      </dxf>
    </rfmt>
    <rfmt sheetId="1" sqref="F964" start="0" length="0">
      <dxf>
        <font>
          <sz val="12"/>
          <name val="Times New Roman"/>
          <scheme val="minor"/>
        </font>
      </dxf>
    </rfmt>
    <rfmt sheetId="1" sqref="F965" start="0" length="0">
      <dxf>
        <font>
          <sz val="12"/>
          <name val="Times New Roman"/>
          <scheme val="minor"/>
        </font>
      </dxf>
    </rfmt>
    <rfmt sheetId="1" sqref="F966" start="0" length="0">
      <dxf>
        <font>
          <sz val="12"/>
          <name val="Times New Roman"/>
          <scheme val="minor"/>
        </font>
      </dxf>
    </rfmt>
    <rfmt sheetId="1" sqref="F967" start="0" length="0">
      <dxf>
        <font>
          <sz val="12"/>
          <name val="Times New Roman"/>
          <scheme val="minor"/>
        </font>
      </dxf>
    </rfmt>
    <rfmt sheetId="1" sqref="F968" start="0" length="0">
      <dxf>
        <font>
          <sz val="12"/>
          <name val="Times New Roman"/>
          <scheme val="minor"/>
        </font>
      </dxf>
    </rfmt>
    <rfmt sheetId="1" sqref="F969" start="0" length="0">
      <dxf>
        <font>
          <sz val="12"/>
          <name val="Times New Roman"/>
          <scheme val="minor"/>
        </font>
      </dxf>
    </rfmt>
    <rfmt sheetId="1" sqref="F970" start="0" length="0">
      <dxf>
        <font>
          <sz val="12"/>
          <name val="Times New Roman"/>
          <scheme val="minor"/>
        </font>
      </dxf>
    </rfmt>
    <rfmt sheetId="1" sqref="F971" start="0" length="0">
      <dxf>
        <font>
          <sz val="12"/>
          <name val="Times New Roman"/>
          <scheme val="minor"/>
        </font>
      </dxf>
    </rfmt>
    <rfmt sheetId="1" sqref="F972" start="0" length="0">
      <dxf>
        <font>
          <sz val="12"/>
          <name val="Times New Roman"/>
          <scheme val="minor"/>
        </font>
      </dxf>
    </rfmt>
    <rfmt sheetId="1" sqref="F973" start="0" length="0">
      <dxf>
        <font>
          <sz val="12"/>
          <name val="Times New Roman"/>
          <scheme val="minor"/>
        </font>
      </dxf>
    </rfmt>
    <rfmt sheetId="1" sqref="F974" start="0" length="0">
      <dxf>
        <font>
          <sz val="12"/>
          <name val="Times New Roman"/>
          <scheme val="minor"/>
        </font>
      </dxf>
    </rfmt>
    <rfmt sheetId="1" sqref="F975" start="0" length="0">
      <dxf>
        <font>
          <sz val="12"/>
          <name val="Times New Roman"/>
          <scheme val="minor"/>
        </font>
      </dxf>
    </rfmt>
    <rfmt sheetId="1" sqref="F976" start="0" length="0">
      <dxf>
        <font>
          <sz val="12"/>
          <name val="Times New Roman"/>
          <scheme val="minor"/>
        </font>
      </dxf>
    </rfmt>
    <rfmt sheetId="1" sqref="F977" start="0" length="0">
      <dxf>
        <font>
          <sz val="12"/>
          <name val="Times New Roman"/>
          <scheme val="minor"/>
        </font>
      </dxf>
    </rfmt>
    <rfmt sheetId="1" sqref="F978" start="0" length="0">
      <dxf>
        <font>
          <sz val="12"/>
          <name val="Times New Roman"/>
          <scheme val="minor"/>
        </font>
      </dxf>
    </rfmt>
    <rfmt sheetId="1" sqref="F979" start="0" length="0">
      <dxf>
        <font>
          <sz val="12"/>
          <name val="Times New Roman"/>
          <scheme val="minor"/>
        </font>
      </dxf>
    </rfmt>
    <rfmt sheetId="1" sqref="F980" start="0" length="0">
      <dxf>
        <font>
          <sz val="12"/>
          <name val="Times New Roman"/>
          <scheme val="minor"/>
        </font>
      </dxf>
    </rfmt>
    <rfmt sheetId="1" sqref="F981" start="0" length="0">
      <dxf>
        <font>
          <sz val="12"/>
          <name val="Times New Roman"/>
          <scheme val="minor"/>
        </font>
      </dxf>
    </rfmt>
    <rfmt sheetId="1" sqref="F982" start="0" length="0">
      <dxf>
        <font>
          <sz val="12"/>
          <name val="Times New Roman"/>
          <scheme val="minor"/>
        </font>
      </dxf>
    </rfmt>
    <rfmt sheetId="1" sqref="F983" start="0" length="0">
      <dxf>
        <font>
          <sz val="12"/>
          <name val="Times New Roman"/>
          <scheme val="minor"/>
        </font>
      </dxf>
    </rfmt>
    <rfmt sheetId="1" sqref="F984" start="0" length="0">
      <dxf>
        <font>
          <sz val="12"/>
          <name val="Times New Roman"/>
          <scheme val="minor"/>
        </font>
      </dxf>
    </rfmt>
    <rfmt sheetId="1" sqref="F985" start="0" length="0">
      <dxf>
        <font>
          <sz val="12"/>
          <name val="Times New Roman"/>
          <scheme val="minor"/>
        </font>
      </dxf>
    </rfmt>
    <rfmt sheetId="1" sqref="F986" start="0" length="0">
      <dxf>
        <font>
          <sz val="12"/>
          <name val="Times New Roman"/>
          <scheme val="minor"/>
        </font>
      </dxf>
    </rfmt>
    <rfmt sheetId="1" sqref="F987" start="0" length="0">
      <dxf>
        <font>
          <sz val="12"/>
          <name val="Times New Roman"/>
          <scheme val="minor"/>
        </font>
      </dxf>
    </rfmt>
    <rfmt sheetId="1" sqref="F988" start="0" length="0">
      <dxf>
        <font>
          <sz val="12"/>
          <name val="Times New Roman"/>
          <scheme val="minor"/>
        </font>
      </dxf>
    </rfmt>
    <rfmt sheetId="1" sqref="F989" start="0" length="0">
      <dxf>
        <font>
          <sz val="12"/>
          <name val="Times New Roman"/>
          <scheme val="minor"/>
        </font>
      </dxf>
    </rfmt>
    <rfmt sheetId="1" sqref="F990" start="0" length="0">
      <dxf>
        <font>
          <sz val="12"/>
          <name val="Times New Roman"/>
          <scheme val="minor"/>
        </font>
      </dxf>
    </rfmt>
    <rfmt sheetId="1" sqref="F991" start="0" length="0">
      <dxf>
        <font>
          <sz val="12"/>
          <name val="Times New Roman"/>
          <scheme val="minor"/>
        </font>
      </dxf>
    </rfmt>
    <rfmt sheetId="1" sqref="F992" start="0" length="0">
      <dxf>
        <font>
          <sz val="12"/>
          <name val="Times New Roman"/>
          <scheme val="minor"/>
        </font>
      </dxf>
    </rfmt>
    <rfmt sheetId="1" sqref="F993" start="0" length="0">
      <dxf>
        <font>
          <sz val="12"/>
          <name val="Times New Roman"/>
          <scheme val="minor"/>
        </font>
      </dxf>
    </rfmt>
    <rfmt sheetId="1" sqref="F994" start="0" length="0">
      <dxf>
        <font>
          <sz val="12"/>
          <name val="Times New Roman"/>
          <scheme val="minor"/>
        </font>
      </dxf>
    </rfmt>
    <rfmt sheetId="1" sqref="F995" start="0" length="0">
      <dxf>
        <font>
          <sz val="12"/>
          <name val="Times New Roman"/>
          <scheme val="minor"/>
        </font>
      </dxf>
    </rfmt>
    <rfmt sheetId="1" sqref="F996" start="0" length="0">
      <dxf>
        <font>
          <sz val="12"/>
          <name val="Times New Roman"/>
          <scheme val="minor"/>
        </font>
      </dxf>
    </rfmt>
    <rfmt sheetId="1" sqref="F997" start="0" length="0">
      <dxf>
        <font>
          <sz val="12"/>
          <name val="Times New Roman"/>
          <scheme val="minor"/>
        </font>
      </dxf>
    </rfmt>
    <rfmt sheetId="1" sqref="F998" start="0" length="0">
      <dxf>
        <font>
          <sz val="12"/>
          <name val="Times New Roman"/>
          <scheme val="minor"/>
        </font>
      </dxf>
    </rfmt>
    <rfmt sheetId="1" sqref="F999" start="0" length="0">
      <dxf>
        <font>
          <sz val="12"/>
          <name val="Times New Roman"/>
          <scheme val="minor"/>
        </font>
      </dxf>
    </rfmt>
    <rfmt sheetId="1" sqref="F1000" start="0" length="0">
      <dxf>
        <font>
          <sz val="12"/>
          <name val="Times New Roman"/>
          <scheme val="minor"/>
        </font>
      </dxf>
    </rfmt>
    <rfmt sheetId="1" sqref="F1001" start="0" length="0">
      <dxf>
        <font>
          <sz val="12"/>
          <name val="Times New Roman"/>
          <scheme val="minor"/>
        </font>
      </dxf>
    </rfmt>
    <rfmt sheetId="1" sqref="F1002" start="0" length="0">
      <dxf>
        <font>
          <sz val="12"/>
          <name val="Times New Roman"/>
          <scheme val="minor"/>
        </font>
      </dxf>
    </rfmt>
    <rfmt sheetId="1" sqref="F1003" start="0" length="0">
      <dxf>
        <font>
          <sz val="12"/>
          <name val="Times New Roman"/>
          <scheme val="minor"/>
        </font>
      </dxf>
    </rfmt>
    <rfmt sheetId="1" sqref="F1004" start="0" length="0">
      <dxf>
        <font>
          <sz val="12"/>
          <name val="Times New Roman"/>
          <scheme val="minor"/>
        </font>
      </dxf>
    </rfmt>
    <rfmt sheetId="1" sqref="F1005" start="0" length="0">
      <dxf>
        <font>
          <sz val="12"/>
          <name val="Times New Roman"/>
          <scheme val="minor"/>
        </font>
      </dxf>
    </rfmt>
    <rfmt sheetId="1" sqref="F1006" start="0" length="0">
      <dxf>
        <font>
          <sz val="12"/>
          <name val="Times New Roman"/>
          <scheme val="minor"/>
        </font>
      </dxf>
    </rfmt>
    <rfmt sheetId="1" sqref="F1007" start="0" length="0">
      <dxf>
        <font>
          <sz val="12"/>
          <name val="Times New Roman"/>
          <scheme val="minor"/>
        </font>
      </dxf>
    </rfmt>
    <rfmt sheetId="1" sqref="F1008" start="0" length="0">
      <dxf>
        <font>
          <sz val="12"/>
          <name val="Times New Roman"/>
          <scheme val="minor"/>
        </font>
      </dxf>
    </rfmt>
    <rfmt sheetId="1" sqref="F1009" start="0" length="0">
      <dxf>
        <font>
          <sz val="12"/>
          <name val="Times New Roman"/>
          <scheme val="minor"/>
        </font>
      </dxf>
    </rfmt>
    <rfmt sheetId="1" sqref="F1010" start="0" length="0">
      <dxf>
        <font>
          <sz val="12"/>
          <name val="Times New Roman"/>
          <scheme val="minor"/>
        </font>
      </dxf>
    </rfmt>
    <rfmt sheetId="1" sqref="F1011" start="0" length="0">
      <dxf>
        <font>
          <sz val="12"/>
          <name val="Times New Roman"/>
          <scheme val="minor"/>
        </font>
      </dxf>
    </rfmt>
    <rfmt sheetId="1" sqref="F1012" start="0" length="0">
      <dxf>
        <font>
          <sz val="12"/>
          <name val="Times New Roman"/>
          <scheme val="minor"/>
        </font>
      </dxf>
    </rfmt>
    <rfmt sheetId="1" sqref="F1013" start="0" length="0">
      <dxf>
        <font>
          <sz val="12"/>
          <name val="Times New Roman"/>
          <scheme val="minor"/>
        </font>
      </dxf>
    </rfmt>
    <rfmt sheetId="1" sqref="F1014" start="0" length="0">
      <dxf>
        <font>
          <sz val="12"/>
          <name val="Times New Roman"/>
          <scheme val="minor"/>
        </font>
      </dxf>
    </rfmt>
    <rfmt sheetId="1" sqref="F1015" start="0" length="0">
      <dxf>
        <font>
          <sz val="12"/>
          <name val="Times New Roman"/>
          <scheme val="minor"/>
        </font>
      </dxf>
    </rfmt>
    <rfmt sheetId="1" sqref="F1016" start="0" length="0">
      <dxf>
        <font>
          <sz val="12"/>
          <name val="Times New Roman"/>
          <scheme val="minor"/>
        </font>
      </dxf>
    </rfmt>
    <rfmt sheetId="1" sqref="F1017" start="0" length="0">
      <dxf>
        <font>
          <sz val="12"/>
          <name val="Times New Roman"/>
          <scheme val="minor"/>
        </font>
      </dxf>
    </rfmt>
    <rfmt sheetId="1" sqref="F1018" start="0" length="0">
      <dxf>
        <font>
          <sz val="12"/>
          <name val="Times New Roman"/>
          <scheme val="minor"/>
        </font>
      </dxf>
    </rfmt>
    <rfmt sheetId="1" sqref="F1019" start="0" length="0">
      <dxf>
        <font>
          <sz val="12"/>
          <name val="Times New Roman"/>
          <scheme val="minor"/>
        </font>
      </dxf>
    </rfmt>
    <rfmt sheetId="1" sqref="F1020" start="0" length="0">
      <dxf>
        <font>
          <sz val="12"/>
          <name val="Times New Roman"/>
          <scheme val="minor"/>
        </font>
      </dxf>
    </rfmt>
    <rfmt sheetId="1" sqref="F1021" start="0" length="0">
      <dxf>
        <font>
          <sz val="12"/>
          <name val="Times New Roman"/>
          <scheme val="minor"/>
        </font>
      </dxf>
    </rfmt>
    <rfmt sheetId="1" sqref="F1022" start="0" length="0">
      <dxf>
        <font>
          <sz val="12"/>
          <name val="Times New Roman"/>
          <scheme val="minor"/>
        </font>
      </dxf>
    </rfmt>
    <rfmt sheetId="1" sqref="F1023" start="0" length="0">
      <dxf>
        <font>
          <sz val="12"/>
          <name val="Times New Roman"/>
          <scheme val="minor"/>
        </font>
      </dxf>
    </rfmt>
    <rfmt sheetId="1" sqref="F1024" start="0" length="0">
      <dxf>
        <font>
          <sz val="12"/>
          <name val="Times New Roman"/>
          <scheme val="minor"/>
        </font>
      </dxf>
    </rfmt>
    <rfmt sheetId="1" sqref="F1025" start="0" length="0">
      <dxf>
        <font>
          <sz val="12"/>
          <name val="Times New Roman"/>
          <scheme val="minor"/>
        </font>
      </dxf>
    </rfmt>
    <rfmt sheetId="1" sqref="F1026" start="0" length="0">
      <dxf>
        <font>
          <sz val="12"/>
          <name val="Times New Roman"/>
          <scheme val="minor"/>
        </font>
      </dxf>
    </rfmt>
    <rfmt sheetId="1" sqref="F1027" start="0" length="0">
      <dxf>
        <font>
          <sz val="12"/>
          <name val="Times New Roman"/>
          <scheme val="minor"/>
        </font>
      </dxf>
    </rfmt>
    <rfmt sheetId="1" sqref="F1028" start="0" length="0">
      <dxf>
        <font>
          <sz val="12"/>
          <name val="Times New Roman"/>
          <scheme val="minor"/>
        </font>
      </dxf>
    </rfmt>
    <rfmt sheetId="1" sqref="F1029" start="0" length="0">
      <dxf>
        <font>
          <sz val="12"/>
          <name val="Times New Roman"/>
          <scheme val="minor"/>
        </font>
      </dxf>
    </rfmt>
    <rfmt sheetId="1" sqref="F1030" start="0" length="0">
      <dxf>
        <font>
          <sz val="12"/>
          <name val="Times New Roman"/>
          <scheme val="minor"/>
        </font>
      </dxf>
    </rfmt>
    <rfmt sheetId="1" sqref="F1031" start="0" length="0">
      <dxf>
        <font>
          <sz val="12"/>
          <name val="Times New Roman"/>
          <scheme val="minor"/>
        </font>
      </dxf>
    </rfmt>
    <rfmt sheetId="1" sqref="F1032" start="0" length="0">
      <dxf>
        <font>
          <sz val="12"/>
          <name val="Times New Roman"/>
          <scheme val="minor"/>
        </font>
      </dxf>
    </rfmt>
    <rfmt sheetId="1" sqref="F1033" start="0" length="0">
      <dxf>
        <font>
          <sz val="12"/>
          <name val="Times New Roman"/>
          <scheme val="minor"/>
        </font>
      </dxf>
    </rfmt>
    <rfmt sheetId="1" sqref="F1034" start="0" length="0">
      <dxf>
        <font>
          <sz val="12"/>
          <name val="Times New Roman"/>
          <scheme val="minor"/>
        </font>
      </dxf>
    </rfmt>
    <rfmt sheetId="1" sqref="F1035" start="0" length="0">
      <dxf>
        <font>
          <sz val="12"/>
          <name val="Times New Roman"/>
          <scheme val="minor"/>
        </font>
      </dxf>
    </rfmt>
    <rfmt sheetId="1" sqref="F1036" start="0" length="0">
      <dxf>
        <font>
          <sz val="12"/>
          <name val="Times New Roman"/>
          <scheme val="minor"/>
        </font>
      </dxf>
    </rfmt>
    <rfmt sheetId="1" sqref="F1037" start="0" length="0">
      <dxf>
        <font>
          <sz val="12"/>
          <name val="Times New Roman"/>
          <scheme val="minor"/>
        </font>
      </dxf>
    </rfmt>
    <rfmt sheetId="1" sqref="F1038" start="0" length="0">
      <dxf>
        <font>
          <sz val="12"/>
          <name val="Times New Roman"/>
          <scheme val="minor"/>
        </font>
      </dxf>
    </rfmt>
    <rfmt sheetId="1" sqref="F1039" start="0" length="0">
      <dxf>
        <font>
          <sz val="12"/>
          <name val="Times New Roman"/>
          <scheme val="minor"/>
        </font>
      </dxf>
    </rfmt>
    <rfmt sheetId="1" sqref="F1040" start="0" length="0">
      <dxf>
        <font>
          <sz val="12"/>
          <name val="Times New Roman"/>
          <scheme val="minor"/>
        </font>
      </dxf>
    </rfmt>
    <rfmt sheetId="1" sqref="F1041" start="0" length="0">
      <dxf>
        <font>
          <sz val="12"/>
          <name val="Times New Roman"/>
          <scheme val="minor"/>
        </font>
      </dxf>
    </rfmt>
    <rfmt sheetId="1" sqref="F1042" start="0" length="0">
      <dxf>
        <font>
          <sz val="12"/>
          <name val="Times New Roman"/>
          <scheme val="minor"/>
        </font>
      </dxf>
    </rfmt>
    <rfmt sheetId="1" sqref="F1043" start="0" length="0">
      <dxf>
        <font>
          <sz val="12"/>
          <name val="Times New Roman"/>
          <scheme val="minor"/>
        </font>
      </dxf>
    </rfmt>
    <rfmt sheetId="1" sqref="F1044" start="0" length="0">
      <dxf>
        <font>
          <sz val="12"/>
          <name val="Times New Roman"/>
          <scheme val="minor"/>
        </font>
      </dxf>
    </rfmt>
    <rfmt sheetId="1" sqref="F1045" start="0" length="0">
      <dxf>
        <font>
          <sz val="12"/>
          <name val="Times New Roman"/>
          <scheme val="minor"/>
        </font>
      </dxf>
    </rfmt>
    <rfmt sheetId="1" sqref="F1046" start="0" length="0">
      <dxf>
        <font>
          <sz val="12"/>
          <name val="Times New Roman"/>
          <scheme val="minor"/>
        </font>
      </dxf>
    </rfmt>
    <rfmt sheetId="1" sqref="F1047" start="0" length="0">
      <dxf>
        <font>
          <sz val="12"/>
          <name val="Times New Roman"/>
          <scheme val="minor"/>
        </font>
      </dxf>
    </rfmt>
    <rfmt sheetId="1" sqref="F1048" start="0" length="0">
      <dxf>
        <font>
          <sz val="12"/>
          <name val="Times New Roman"/>
          <scheme val="minor"/>
        </font>
      </dxf>
    </rfmt>
    <rfmt sheetId="1" sqref="F1049" start="0" length="0">
      <dxf>
        <font>
          <sz val="12"/>
          <name val="Times New Roman"/>
          <scheme val="minor"/>
        </font>
      </dxf>
    </rfmt>
    <rfmt sheetId="1" sqref="F1050" start="0" length="0">
      <dxf>
        <font>
          <sz val="12"/>
          <name val="Times New Roman"/>
          <scheme val="minor"/>
        </font>
      </dxf>
    </rfmt>
    <rfmt sheetId="1" sqref="F1051" start="0" length="0">
      <dxf>
        <font>
          <sz val="12"/>
          <name val="Times New Roman"/>
          <scheme val="minor"/>
        </font>
      </dxf>
    </rfmt>
    <rfmt sheetId="1" sqref="F1052" start="0" length="0">
      <dxf>
        <font>
          <sz val="12"/>
          <name val="Times New Roman"/>
          <scheme val="minor"/>
        </font>
      </dxf>
    </rfmt>
    <rfmt sheetId="1" sqref="F1053" start="0" length="0">
      <dxf>
        <font>
          <sz val="12"/>
          <name val="Times New Roman"/>
          <scheme val="minor"/>
        </font>
      </dxf>
    </rfmt>
    <rfmt sheetId="1" sqref="F1054" start="0" length="0">
      <dxf>
        <font>
          <sz val="12"/>
          <name val="Times New Roman"/>
          <scheme val="minor"/>
        </font>
      </dxf>
    </rfmt>
    <rfmt sheetId="1" sqref="F1055" start="0" length="0">
      <dxf>
        <font>
          <sz val="12"/>
          <name val="Times New Roman"/>
          <scheme val="minor"/>
        </font>
      </dxf>
    </rfmt>
    <rfmt sheetId="1" sqref="F1056" start="0" length="0">
      <dxf>
        <font>
          <sz val="12"/>
          <name val="Times New Roman"/>
          <scheme val="minor"/>
        </font>
      </dxf>
    </rfmt>
    <rfmt sheetId="1" sqref="F1057" start="0" length="0">
      <dxf>
        <font>
          <sz val="12"/>
          <name val="Times New Roman"/>
          <scheme val="minor"/>
        </font>
      </dxf>
    </rfmt>
    <rfmt sheetId="1" sqref="F1058" start="0" length="0">
      <dxf>
        <font>
          <sz val="12"/>
          <name val="Times New Roman"/>
          <scheme val="minor"/>
        </font>
      </dxf>
    </rfmt>
    <rfmt sheetId="1" sqref="F1059" start="0" length="0">
      <dxf>
        <font>
          <sz val="12"/>
          <name val="Times New Roman"/>
          <scheme val="minor"/>
        </font>
      </dxf>
    </rfmt>
    <rfmt sheetId="1" sqref="F1060" start="0" length="0">
      <dxf>
        <font>
          <sz val="12"/>
          <name val="Times New Roman"/>
          <scheme val="minor"/>
        </font>
      </dxf>
    </rfmt>
    <rfmt sheetId="1" sqref="F1061" start="0" length="0">
      <dxf>
        <font>
          <sz val="12"/>
          <name val="Times New Roman"/>
          <scheme val="minor"/>
        </font>
      </dxf>
    </rfmt>
    <rfmt sheetId="1" sqref="F1062" start="0" length="0">
      <dxf>
        <font>
          <sz val="12"/>
          <name val="Times New Roman"/>
          <scheme val="minor"/>
        </font>
      </dxf>
    </rfmt>
    <rfmt sheetId="1" sqref="F1063" start="0" length="0">
      <dxf>
        <font>
          <sz val="12"/>
          <name val="Times New Roman"/>
          <scheme val="minor"/>
        </font>
      </dxf>
    </rfmt>
    <rfmt sheetId="1" sqref="F1064" start="0" length="0">
      <dxf>
        <font>
          <sz val="12"/>
          <name val="Times New Roman"/>
          <scheme val="minor"/>
        </font>
      </dxf>
    </rfmt>
    <rfmt sheetId="1" sqref="F1065" start="0" length="0">
      <dxf>
        <font>
          <sz val="12"/>
          <name val="Times New Roman"/>
          <scheme val="minor"/>
        </font>
      </dxf>
    </rfmt>
    <rfmt sheetId="1" sqref="F1066" start="0" length="0">
      <dxf>
        <font>
          <sz val="12"/>
          <name val="Times New Roman"/>
          <scheme val="minor"/>
        </font>
      </dxf>
    </rfmt>
    <rfmt sheetId="1" sqref="F1067" start="0" length="0">
      <dxf>
        <font>
          <sz val="12"/>
          <name val="Times New Roman"/>
          <scheme val="minor"/>
        </font>
      </dxf>
    </rfmt>
    <rfmt sheetId="1" sqref="F1068" start="0" length="0">
      <dxf>
        <font>
          <sz val="12"/>
          <name val="Times New Roman"/>
          <scheme val="minor"/>
        </font>
      </dxf>
    </rfmt>
    <rfmt sheetId="1" sqref="F1069" start="0" length="0">
      <dxf>
        <font>
          <sz val="12"/>
          <name val="Times New Roman"/>
          <scheme val="minor"/>
        </font>
      </dxf>
    </rfmt>
    <rfmt sheetId="1" sqref="F1070" start="0" length="0">
      <dxf>
        <font>
          <sz val="12"/>
          <name val="Times New Roman"/>
          <scheme val="minor"/>
        </font>
      </dxf>
    </rfmt>
    <rfmt sheetId="1" sqref="F1071" start="0" length="0">
      <dxf>
        <font>
          <sz val="12"/>
          <name val="Times New Roman"/>
          <scheme val="minor"/>
        </font>
      </dxf>
    </rfmt>
    <rfmt sheetId="1" sqref="F1072" start="0" length="0">
      <dxf>
        <font>
          <sz val="12"/>
          <name val="Times New Roman"/>
          <scheme val="minor"/>
        </font>
      </dxf>
    </rfmt>
    <rfmt sheetId="1" sqref="F1073" start="0" length="0">
      <dxf>
        <font>
          <sz val="12"/>
          <name val="Times New Roman"/>
          <scheme val="minor"/>
        </font>
      </dxf>
    </rfmt>
    <rfmt sheetId="1" sqref="F1074" start="0" length="0">
      <dxf>
        <font>
          <sz val="12"/>
          <name val="Times New Roman"/>
          <scheme val="minor"/>
        </font>
      </dxf>
    </rfmt>
    <rfmt sheetId="1" sqref="F1075" start="0" length="0">
      <dxf>
        <font>
          <sz val="12"/>
          <name val="Times New Roman"/>
          <scheme val="minor"/>
        </font>
      </dxf>
    </rfmt>
    <rfmt sheetId="1" sqref="F1076" start="0" length="0">
      <dxf>
        <font>
          <sz val="12"/>
          <name val="Times New Roman"/>
          <scheme val="minor"/>
        </font>
      </dxf>
    </rfmt>
    <rfmt sheetId="1" sqref="F1077" start="0" length="0">
      <dxf>
        <font>
          <sz val="12"/>
          <name val="Times New Roman"/>
          <scheme val="minor"/>
        </font>
      </dxf>
    </rfmt>
    <rfmt sheetId="1" sqref="F1078" start="0" length="0">
      <dxf>
        <font>
          <sz val="12"/>
          <name val="Times New Roman"/>
          <scheme val="minor"/>
        </font>
      </dxf>
    </rfmt>
    <rfmt sheetId="1" sqref="F1079" start="0" length="0">
      <dxf>
        <font>
          <sz val="12"/>
          <name val="Times New Roman"/>
          <scheme val="minor"/>
        </font>
      </dxf>
    </rfmt>
    <rfmt sheetId="1" sqref="F1080" start="0" length="0">
      <dxf>
        <font>
          <sz val="12"/>
          <name val="Times New Roman"/>
          <scheme val="minor"/>
        </font>
      </dxf>
    </rfmt>
    <rfmt sheetId="1" sqref="F1081" start="0" length="0">
      <dxf>
        <font>
          <sz val="12"/>
          <name val="Times New Roman"/>
          <scheme val="minor"/>
        </font>
      </dxf>
    </rfmt>
    <rfmt sheetId="1" sqref="F1082" start="0" length="0">
      <dxf>
        <font>
          <sz val="12"/>
          <name val="Times New Roman"/>
          <scheme val="minor"/>
        </font>
      </dxf>
    </rfmt>
    <rfmt sheetId="1" sqref="F1083" start="0" length="0">
      <dxf>
        <font>
          <sz val="12"/>
          <name val="Times New Roman"/>
          <scheme val="minor"/>
        </font>
      </dxf>
    </rfmt>
    <rfmt sheetId="1" sqref="F1084" start="0" length="0">
      <dxf>
        <font>
          <sz val="12"/>
          <name val="Times New Roman"/>
          <scheme val="minor"/>
        </font>
      </dxf>
    </rfmt>
    <rfmt sheetId="1" sqref="F1085" start="0" length="0">
      <dxf>
        <font>
          <sz val="12"/>
          <name val="Times New Roman"/>
          <scheme val="minor"/>
        </font>
      </dxf>
    </rfmt>
    <rfmt sheetId="1" sqref="F1086" start="0" length="0">
      <dxf>
        <font>
          <sz val="12"/>
          <name val="Times New Roman"/>
          <scheme val="minor"/>
        </font>
      </dxf>
    </rfmt>
    <rfmt sheetId="1" sqref="F1087" start="0" length="0">
      <dxf>
        <font>
          <sz val="12"/>
          <name val="Times New Roman"/>
          <scheme val="minor"/>
        </font>
      </dxf>
    </rfmt>
    <rfmt sheetId="1" sqref="F1088" start="0" length="0">
      <dxf>
        <font>
          <sz val="12"/>
          <name val="Times New Roman"/>
          <scheme val="minor"/>
        </font>
      </dxf>
    </rfmt>
    <rfmt sheetId="1" sqref="F1089" start="0" length="0">
      <dxf>
        <font>
          <sz val="12"/>
          <name val="Times New Roman"/>
          <scheme val="minor"/>
        </font>
      </dxf>
    </rfmt>
    <rfmt sheetId="1" sqref="F1090" start="0" length="0">
      <dxf>
        <font>
          <sz val="12"/>
          <name val="Times New Roman"/>
          <scheme val="minor"/>
        </font>
      </dxf>
    </rfmt>
    <rfmt sheetId="1" sqref="F1091" start="0" length="0">
      <dxf>
        <font>
          <sz val="12"/>
          <name val="Times New Roman"/>
          <scheme val="minor"/>
        </font>
      </dxf>
    </rfmt>
    <rfmt sheetId="1" sqref="F1092" start="0" length="0">
      <dxf>
        <font>
          <sz val="12"/>
          <name val="Times New Roman"/>
          <scheme val="minor"/>
        </font>
      </dxf>
    </rfmt>
    <rfmt sheetId="1" sqref="F1093" start="0" length="0">
      <dxf>
        <font>
          <sz val="12"/>
          <name val="Times New Roman"/>
          <scheme val="minor"/>
        </font>
      </dxf>
    </rfmt>
    <rfmt sheetId="1" sqref="F1094" start="0" length="0">
      <dxf>
        <font>
          <sz val="12"/>
          <name val="Times New Roman"/>
          <scheme val="minor"/>
        </font>
      </dxf>
    </rfmt>
    <rfmt sheetId="1" sqref="F1095" start="0" length="0">
      <dxf>
        <font>
          <sz val="12"/>
          <name val="Times New Roman"/>
          <scheme val="minor"/>
        </font>
      </dxf>
    </rfmt>
    <rfmt sheetId="1" sqref="F1096" start="0" length="0">
      <dxf>
        <font>
          <sz val="12"/>
          <name val="Times New Roman"/>
          <scheme val="minor"/>
        </font>
      </dxf>
    </rfmt>
    <rfmt sheetId="1" sqref="F1097" start="0" length="0">
      <dxf>
        <font>
          <sz val="12"/>
          <name val="Times New Roman"/>
          <scheme val="minor"/>
        </font>
      </dxf>
    </rfmt>
    <rfmt sheetId="1" sqref="F1098" start="0" length="0">
      <dxf>
        <font>
          <sz val="12"/>
          <name val="Times New Roman"/>
          <scheme val="minor"/>
        </font>
      </dxf>
    </rfmt>
    <rfmt sheetId="1" sqref="F1099" start="0" length="0">
      <dxf>
        <font>
          <sz val="12"/>
          <name val="Times New Roman"/>
          <scheme val="minor"/>
        </font>
      </dxf>
    </rfmt>
    <rfmt sheetId="1" sqref="F1100" start="0" length="0">
      <dxf>
        <font>
          <sz val="12"/>
          <name val="Times New Roman"/>
          <scheme val="minor"/>
        </font>
      </dxf>
    </rfmt>
    <rfmt sheetId="1" sqref="F1101" start="0" length="0">
      <dxf>
        <font>
          <sz val="12"/>
          <name val="Times New Roman"/>
          <scheme val="minor"/>
        </font>
      </dxf>
    </rfmt>
    <rfmt sheetId="1" sqref="F1102" start="0" length="0">
      <dxf>
        <font>
          <sz val="12"/>
          <name val="Times New Roman"/>
          <scheme val="minor"/>
        </font>
      </dxf>
    </rfmt>
    <rfmt sheetId="1" sqref="F1103" start="0" length="0">
      <dxf>
        <font>
          <sz val="12"/>
          <name val="Times New Roman"/>
          <scheme val="minor"/>
        </font>
      </dxf>
    </rfmt>
    <rfmt sheetId="1" sqref="F1104" start="0" length="0">
      <dxf>
        <font>
          <sz val="12"/>
          <name val="Times New Roman"/>
          <scheme val="minor"/>
        </font>
      </dxf>
    </rfmt>
    <rfmt sheetId="1" sqref="F1105" start="0" length="0">
      <dxf>
        <font>
          <sz val="12"/>
          <name val="Times New Roman"/>
          <scheme val="minor"/>
        </font>
      </dxf>
    </rfmt>
    <rfmt sheetId="1" sqref="F1106" start="0" length="0">
      <dxf>
        <font>
          <sz val="12"/>
          <name val="Times New Roman"/>
          <scheme val="minor"/>
        </font>
      </dxf>
    </rfmt>
    <rfmt sheetId="1" sqref="F1107" start="0" length="0">
      <dxf>
        <font>
          <sz val="12"/>
          <name val="Times New Roman"/>
          <scheme val="minor"/>
        </font>
      </dxf>
    </rfmt>
    <rfmt sheetId="1" sqref="F1108" start="0" length="0">
      <dxf>
        <font>
          <sz val="12"/>
          <name val="Times New Roman"/>
          <scheme val="minor"/>
        </font>
      </dxf>
    </rfmt>
    <rfmt sheetId="1" sqref="F1109" start="0" length="0">
      <dxf>
        <font>
          <sz val="12"/>
          <name val="Times New Roman"/>
          <scheme val="minor"/>
        </font>
      </dxf>
    </rfmt>
    <rfmt sheetId="1" sqref="F1110" start="0" length="0">
      <dxf>
        <font>
          <sz val="12"/>
          <name val="Times New Roman"/>
          <scheme val="minor"/>
        </font>
      </dxf>
    </rfmt>
    <rfmt sheetId="1" sqref="F1111" start="0" length="0">
      <dxf>
        <font>
          <sz val="12"/>
          <name val="Times New Roman"/>
          <scheme val="minor"/>
        </font>
      </dxf>
    </rfmt>
    <rfmt sheetId="1" sqref="F1112" start="0" length="0">
      <dxf>
        <font>
          <sz val="12"/>
          <name val="Times New Roman"/>
          <scheme val="minor"/>
        </font>
      </dxf>
    </rfmt>
    <rfmt sheetId="1" sqref="F1113" start="0" length="0">
      <dxf>
        <font>
          <sz val="12"/>
          <name val="Times New Roman"/>
          <scheme val="minor"/>
        </font>
      </dxf>
    </rfmt>
    <rfmt sheetId="1" sqref="F1114" start="0" length="0">
      <dxf>
        <font>
          <sz val="12"/>
          <name val="Times New Roman"/>
          <scheme val="minor"/>
        </font>
      </dxf>
    </rfmt>
    <rfmt sheetId="1" sqref="F1115" start="0" length="0">
      <dxf>
        <font>
          <sz val="12"/>
          <name val="Times New Roman"/>
          <scheme val="minor"/>
        </font>
      </dxf>
    </rfmt>
    <rfmt sheetId="1" sqref="F1116" start="0" length="0">
      <dxf>
        <font>
          <sz val="12"/>
          <name val="Times New Roman"/>
          <scheme val="minor"/>
        </font>
      </dxf>
    </rfmt>
    <rfmt sheetId="1" sqref="F1117" start="0" length="0">
      <dxf>
        <font>
          <sz val="12"/>
          <name val="Times New Roman"/>
          <scheme val="minor"/>
        </font>
      </dxf>
    </rfmt>
    <rfmt sheetId="1" sqref="F1118" start="0" length="0">
      <dxf>
        <font>
          <sz val="12"/>
          <name val="Times New Roman"/>
          <scheme val="minor"/>
        </font>
      </dxf>
    </rfmt>
    <rfmt sheetId="1" sqref="F1119" start="0" length="0">
      <dxf>
        <font>
          <sz val="12"/>
          <name val="Times New Roman"/>
          <scheme val="minor"/>
        </font>
      </dxf>
    </rfmt>
    <rfmt sheetId="1" sqref="F1120" start="0" length="0">
      <dxf>
        <font>
          <sz val="12"/>
          <name val="Times New Roman"/>
          <scheme val="minor"/>
        </font>
      </dxf>
    </rfmt>
    <rfmt sheetId="1" sqref="F1121" start="0" length="0">
      <dxf>
        <font>
          <sz val="12"/>
          <name val="Times New Roman"/>
          <scheme val="minor"/>
        </font>
      </dxf>
    </rfmt>
    <rfmt sheetId="1" sqref="F1122" start="0" length="0">
      <dxf>
        <font>
          <sz val="12"/>
          <name val="Times New Roman"/>
          <scheme val="minor"/>
        </font>
      </dxf>
    </rfmt>
    <rfmt sheetId="1" sqref="F1123" start="0" length="0">
      <dxf>
        <font>
          <sz val="12"/>
          <name val="Times New Roman"/>
          <scheme val="minor"/>
        </font>
      </dxf>
    </rfmt>
    <rfmt sheetId="1" sqref="F1124" start="0" length="0">
      <dxf>
        <font>
          <sz val="12"/>
          <name val="Times New Roman"/>
          <scheme val="minor"/>
        </font>
      </dxf>
    </rfmt>
    <rfmt sheetId="1" sqref="F1125" start="0" length="0">
      <dxf>
        <font>
          <sz val="12"/>
          <name val="Times New Roman"/>
          <scheme val="minor"/>
        </font>
      </dxf>
    </rfmt>
    <rfmt sheetId="1" sqref="F1126" start="0" length="0">
      <dxf>
        <font>
          <sz val="12"/>
          <name val="Times New Roman"/>
          <scheme val="minor"/>
        </font>
      </dxf>
    </rfmt>
    <rfmt sheetId="1" sqref="F1127" start="0" length="0">
      <dxf>
        <font>
          <sz val="12"/>
          <name val="Times New Roman"/>
          <scheme val="minor"/>
        </font>
      </dxf>
    </rfmt>
    <rfmt sheetId="1" sqref="F1128" start="0" length="0">
      <dxf>
        <font>
          <sz val="12"/>
          <name val="Times New Roman"/>
          <scheme val="minor"/>
        </font>
      </dxf>
    </rfmt>
    <rfmt sheetId="1" sqref="F1129" start="0" length="0">
      <dxf>
        <font>
          <sz val="12"/>
          <name val="Times New Roman"/>
          <scheme val="minor"/>
        </font>
      </dxf>
    </rfmt>
    <rfmt sheetId="1" sqref="F1130" start="0" length="0">
      <dxf>
        <font>
          <sz val="12"/>
          <name val="Times New Roman"/>
          <scheme val="minor"/>
        </font>
      </dxf>
    </rfmt>
    <rfmt sheetId="1" sqref="F1131" start="0" length="0">
      <dxf>
        <font>
          <sz val="12"/>
          <name val="Times New Roman"/>
          <scheme val="minor"/>
        </font>
      </dxf>
    </rfmt>
    <rfmt sheetId="1" sqref="F1132" start="0" length="0">
      <dxf>
        <font>
          <sz val="12"/>
          <name val="Times New Roman"/>
          <scheme val="minor"/>
        </font>
      </dxf>
    </rfmt>
    <rfmt sheetId="1" sqref="F1133" start="0" length="0">
      <dxf>
        <font>
          <sz val="12"/>
          <name val="Times New Roman"/>
          <scheme val="minor"/>
        </font>
      </dxf>
    </rfmt>
    <rfmt sheetId="1" sqref="F1134" start="0" length="0">
      <dxf>
        <font>
          <sz val="12"/>
          <name val="Times New Roman"/>
          <scheme val="minor"/>
        </font>
      </dxf>
    </rfmt>
    <rfmt sheetId="1" sqref="F1135" start="0" length="0">
      <dxf>
        <font>
          <sz val="12"/>
          <name val="Times New Roman"/>
          <scheme val="minor"/>
        </font>
      </dxf>
    </rfmt>
    <rfmt sheetId="1" sqref="F1136" start="0" length="0">
      <dxf>
        <font>
          <sz val="12"/>
          <name val="Times New Roman"/>
          <scheme val="minor"/>
        </font>
      </dxf>
    </rfmt>
    <rfmt sheetId="1" sqref="F1137" start="0" length="0">
      <dxf>
        <font>
          <sz val="12"/>
          <name val="Times New Roman"/>
          <scheme val="minor"/>
        </font>
      </dxf>
    </rfmt>
    <rfmt sheetId="1" sqref="F1138" start="0" length="0">
      <dxf>
        <font>
          <sz val="12"/>
          <name val="Times New Roman"/>
          <scheme val="minor"/>
        </font>
      </dxf>
    </rfmt>
    <rfmt sheetId="1" sqref="F1139" start="0" length="0">
      <dxf>
        <font>
          <sz val="12"/>
          <name val="Times New Roman"/>
          <scheme val="minor"/>
        </font>
      </dxf>
    </rfmt>
    <rfmt sheetId="1" sqref="F1140" start="0" length="0">
      <dxf>
        <font>
          <sz val="12"/>
          <name val="Times New Roman"/>
          <scheme val="minor"/>
        </font>
      </dxf>
    </rfmt>
    <rfmt sheetId="1" sqref="F1141" start="0" length="0">
      <dxf>
        <font>
          <sz val="12"/>
          <name val="Times New Roman"/>
          <scheme val="minor"/>
        </font>
      </dxf>
    </rfmt>
    <rfmt sheetId="1" sqref="F1142" start="0" length="0">
      <dxf>
        <font>
          <sz val="12"/>
          <name val="Times New Roman"/>
          <scheme val="minor"/>
        </font>
      </dxf>
    </rfmt>
    <rfmt sheetId="1" sqref="F1143" start="0" length="0">
      <dxf>
        <font>
          <sz val="12"/>
          <name val="Times New Roman"/>
          <scheme val="minor"/>
        </font>
      </dxf>
    </rfmt>
    <rfmt sheetId="1" sqref="F1144" start="0" length="0">
      <dxf>
        <font>
          <sz val="12"/>
          <name val="Times New Roman"/>
          <scheme val="minor"/>
        </font>
      </dxf>
    </rfmt>
    <rfmt sheetId="1" sqref="F1145" start="0" length="0">
      <dxf>
        <font>
          <sz val="12"/>
          <name val="Times New Roman"/>
          <scheme val="minor"/>
        </font>
      </dxf>
    </rfmt>
    <rfmt sheetId="1" sqref="F1146" start="0" length="0">
      <dxf>
        <font>
          <sz val="12"/>
          <name val="Times New Roman"/>
          <scheme val="minor"/>
        </font>
      </dxf>
    </rfmt>
    <rfmt sheetId="1" sqref="F1147" start="0" length="0">
      <dxf>
        <font>
          <sz val="12"/>
          <name val="Times New Roman"/>
          <scheme val="minor"/>
        </font>
      </dxf>
    </rfmt>
    <rfmt sheetId="1" sqref="F1148" start="0" length="0">
      <dxf>
        <font>
          <sz val="12"/>
          <name val="Times New Roman"/>
          <scheme val="minor"/>
        </font>
      </dxf>
    </rfmt>
    <rfmt sheetId="1" sqref="F1149" start="0" length="0">
      <dxf>
        <font>
          <sz val="12"/>
          <name val="Times New Roman"/>
          <scheme val="minor"/>
        </font>
      </dxf>
    </rfmt>
    <rfmt sheetId="1" sqref="F1150" start="0" length="0">
      <dxf>
        <font>
          <sz val="12"/>
          <name val="Times New Roman"/>
          <scheme val="minor"/>
        </font>
      </dxf>
    </rfmt>
    <rfmt sheetId="1" sqref="F1151" start="0" length="0">
      <dxf>
        <font>
          <sz val="12"/>
          <name val="Times New Roman"/>
          <scheme val="minor"/>
        </font>
      </dxf>
    </rfmt>
    <rfmt sheetId="1" sqref="F1152" start="0" length="0">
      <dxf>
        <font>
          <sz val="12"/>
          <name val="Times New Roman"/>
          <scheme val="minor"/>
        </font>
      </dxf>
    </rfmt>
    <rfmt sheetId="1" sqref="F1153" start="0" length="0">
      <dxf>
        <font>
          <sz val="12"/>
          <name val="Times New Roman"/>
          <scheme val="minor"/>
        </font>
      </dxf>
    </rfmt>
    <rfmt sheetId="1" sqref="F1154" start="0" length="0">
      <dxf>
        <font>
          <sz val="12"/>
          <name val="Times New Roman"/>
          <scheme val="minor"/>
        </font>
      </dxf>
    </rfmt>
    <rfmt sheetId="1" sqref="F1155" start="0" length="0">
      <dxf>
        <font>
          <sz val="12"/>
          <name val="Times New Roman"/>
          <scheme val="minor"/>
        </font>
      </dxf>
    </rfmt>
    <rfmt sheetId="1" sqref="F1156" start="0" length="0">
      <dxf>
        <font>
          <sz val="12"/>
          <name val="Times New Roman"/>
          <scheme val="minor"/>
        </font>
      </dxf>
    </rfmt>
    <rfmt sheetId="1" sqref="F1157" start="0" length="0">
      <dxf>
        <font>
          <sz val="12"/>
          <name val="Times New Roman"/>
          <scheme val="minor"/>
        </font>
      </dxf>
    </rfmt>
    <rfmt sheetId="1" sqref="F1158" start="0" length="0">
      <dxf>
        <font>
          <sz val="12"/>
          <name val="Times New Roman"/>
          <scheme val="minor"/>
        </font>
      </dxf>
    </rfmt>
    <rfmt sheetId="1" sqref="F1159" start="0" length="0">
      <dxf>
        <font>
          <sz val="12"/>
          <name val="Times New Roman"/>
          <scheme val="minor"/>
        </font>
      </dxf>
    </rfmt>
    <rfmt sheetId="1" sqref="F1160" start="0" length="0">
      <dxf>
        <font>
          <sz val="12"/>
          <name val="Times New Roman"/>
          <scheme val="minor"/>
        </font>
      </dxf>
    </rfmt>
    <rfmt sheetId="1" sqref="F1161" start="0" length="0">
      <dxf>
        <font>
          <sz val="12"/>
          <name val="Times New Roman"/>
          <scheme val="minor"/>
        </font>
      </dxf>
    </rfmt>
    <rfmt sheetId="1" sqref="F1162" start="0" length="0">
      <dxf>
        <font>
          <sz val="12"/>
          <name val="Times New Roman"/>
          <scheme val="minor"/>
        </font>
      </dxf>
    </rfmt>
    <rfmt sheetId="1" sqref="F1163" start="0" length="0">
      <dxf>
        <font>
          <sz val="12"/>
          <name val="Times New Roman"/>
          <scheme val="minor"/>
        </font>
      </dxf>
    </rfmt>
    <rfmt sheetId="1" sqref="F1164" start="0" length="0">
      <dxf>
        <font>
          <sz val="12"/>
          <name val="Times New Roman"/>
          <scheme val="minor"/>
        </font>
      </dxf>
    </rfmt>
    <rfmt sheetId="1" sqref="F1165" start="0" length="0">
      <dxf>
        <font>
          <sz val="12"/>
          <name val="Times New Roman"/>
          <scheme val="minor"/>
        </font>
      </dxf>
    </rfmt>
    <rfmt sheetId="1" sqref="F1166" start="0" length="0">
      <dxf>
        <font>
          <sz val="12"/>
          <name val="Times New Roman"/>
          <scheme val="minor"/>
        </font>
      </dxf>
    </rfmt>
    <rfmt sheetId="1" sqref="F1167" start="0" length="0">
      <dxf>
        <font>
          <sz val="12"/>
          <name val="Times New Roman"/>
          <scheme val="minor"/>
        </font>
      </dxf>
    </rfmt>
    <rfmt sheetId="1" sqref="F1168" start="0" length="0">
      <dxf>
        <font>
          <sz val="12"/>
          <name val="Times New Roman"/>
          <scheme val="minor"/>
        </font>
      </dxf>
    </rfmt>
    <rfmt sheetId="1" sqref="F1169" start="0" length="0">
      <dxf>
        <font>
          <sz val="12"/>
          <name val="Times New Roman"/>
          <scheme val="minor"/>
        </font>
      </dxf>
    </rfmt>
    <rfmt sheetId="1" sqref="F1170" start="0" length="0">
      <dxf>
        <font>
          <sz val="12"/>
          <name val="Times New Roman"/>
          <scheme val="minor"/>
        </font>
      </dxf>
    </rfmt>
    <rfmt sheetId="1" sqref="F1171" start="0" length="0">
      <dxf>
        <font>
          <sz val="12"/>
          <name val="Times New Roman"/>
          <scheme val="minor"/>
        </font>
      </dxf>
    </rfmt>
    <rfmt sheetId="1" sqref="F1172" start="0" length="0">
      <dxf>
        <font>
          <sz val="12"/>
          <name val="Times New Roman"/>
          <scheme val="minor"/>
        </font>
      </dxf>
    </rfmt>
    <rfmt sheetId="1" sqref="F1173" start="0" length="0">
      <dxf>
        <font>
          <sz val="12"/>
          <name val="Times New Roman"/>
          <scheme val="minor"/>
        </font>
      </dxf>
    </rfmt>
    <rfmt sheetId="1" sqref="F1174" start="0" length="0">
      <dxf>
        <font>
          <sz val="12"/>
          <name val="Times New Roman"/>
          <scheme val="minor"/>
        </font>
      </dxf>
    </rfmt>
    <rfmt sheetId="1" sqref="F1175" start="0" length="0">
      <dxf>
        <font>
          <sz val="12"/>
          <name val="Times New Roman"/>
          <scheme val="minor"/>
        </font>
      </dxf>
    </rfmt>
    <rfmt sheetId="1" sqref="F1176" start="0" length="0">
      <dxf>
        <font>
          <sz val="12"/>
          <name val="Times New Roman"/>
          <scheme val="minor"/>
        </font>
      </dxf>
    </rfmt>
    <rfmt sheetId="1" sqref="F1177" start="0" length="0">
      <dxf>
        <font>
          <sz val="12"/>
          <name val="Times New Roman"/>
          <scheme val="minor"/>
        </font>
      </dxf>
    </rfmt>
    <rfmt sheetId="1" sqref="F1178" start="0" length="0">
      <dxf>
        <font>
          <sz val="12"/>
          <name val="Times New Roman"/>
          <scheme val="minor"/>
        </font>
      </dxf>
    </rfmt>
    <rfmt sheetId="1" sqref="F1179" start="0" length="0">
      <dxf>
        <font>
          <sz val="12"/>
          <name val="Times New Roman"/>
          <scheme val="minor"/>
        </font>
      </dxf>
    </rfmt>
    <rfmt sheetId="1" sqref="F1180" start="0" length="0">
      <dxf>
        <font>
          <sz val="12"/>
          <name val="Times New Roman"/>
          <scheme val="minor"/>
        </font>
      </dxf>
    </rfmt>
    <rfmt sheetId="1" sqref="F1181" start="0" length="0">
      <dxf>
        <font>
          <sz val="12"/>
          <name val="Times New Roman"/>
          <scheme val="minor"/>
        </font>
      </dxf>
    </rfmt>
    <rfmt sheetId="1" sqref="F1182" start="0" length="0">
      <dxf>
        <font>
          <sz val="12"/>
          <name val="Times New Roman"/>
          <scheme val="minor"/>
        </font>
      </dxf>
    </rfmt>
    <rfmt sheetId="1" sqref="F1183" start="0" length="0">
      <dxf>
        <font>
          <sz val="12"/>
          <name val="Times New Roman"/>
          <scheme val="minor"/>
        </font>
      </dxf>
    </rfmt>
    <rfmt sheetId="1" sqref="F1184" start="0" length="0">
      <dxf>
        <font>
          <sz val="12"/>
          <name val="Times New Roman"/>
          <scheme val="minor"/>
        </font>
      </dxf>
    </rfmt>
    <rfmt sheetId="1" sqref="F1185" start="0" length="0">
      <dxf>
        <font>
          <sz val="12"/>
          <name val="Times New Roman"/>
          <scheme val="minor"/>
        </font>
      </dxf>
    </rfmt>
    <rfmt sheetId="1" sqref="F1186" start="0" length="0">
      <dxf>
        <font>
          <sz val="12"/>
          <name val="Times New Roman"/>
          <scheme val="minor"/>
        </font>
      </dxf>
    </rfmt>
    <rfmt sheetId="1" sqref="F1187" start="0" length="0">
      <dxf>
        <font>
          <sz val="12"/>
          <name val="Times New Roman"/>
          <scheme val="minor"/>
        </font>
      </dxf>
    </rfmt>
    <rfmt sheetId="1" sqref="F1188" start="0" length="0">
      <dxf>
        <font>
          <sz val="12"/>
          <name val="Times New Roman"/>
          <scheme val="minor"/>
        </font>
      </dxf>
    </rfmt>
    <rfmt sheetId="1" sqref="F1189" start="0" length="0">
      <dxf>
        <font>
          <sz val="12"/>
          <name val="Times New Roman"/>
          <scheme val="minor"/>
        </font>
      </dxf>
    </rfmt>
    <rfmt sheetId="1" sqref="F1190" start="0" length="0">
      <dxf>
        <font>
          <sz val="12"/>
          <name val="Times New Roman"/>
          <scheme val="minor"/>
        </font>
      </dxf>
    </rfmt>
    <rfmt sheetId="1" sqref="F1191" start="0" length="0">
      <dxf>
        <font>
          <sz val="12"/>
          <name val="Times New Roman"/>
          <scheme val="minor"/>
        </font>
      </dxf>
    </rfmt>
    <rfmt sheetId="1" sqref="F1192" start="0" length="0">
      <dxf>
        <font>
          <sz val="12"/>
          <name val="Times New Roman"/>
          <scheme val="minor"/>
        </font>
      </dxf>
    </rfmt>
    <rfmt sheetId="1" sqref="F1193" start="0" length="0">
      <dxf>
        <font>
          <sz val="12"/>
          <name val="Times New Roman"/>
          <scheme val="minor"/>
        </font>
      </dxf>
    </rfmt>
    <rfmt sheetId="1" sqref="F1194" start="0" length="0">
      <dxf>
        <font>
          <sz val="12"/>
          <name val="Times New Roman"/>
          <scheme val="minor"/>
        </font>
      </dxf>
    </rfmt>
    <rfmt sheetId="1" sqref="F1195" start="0" length="0">
      <dxf>
        <font>
          <sz val="12"/>
          <name val="Times New Roman"/>
          <scheme val="minor"/>
        </font>
      </dxf>
    </rfmt>
    <rfmt sheetId="1" sqref="F1196" start="0" length="0">
      <dxf>
        <font>
          <sz val="12"/>
          <name val="Times New Roman"/>
          <scheme val="minor"/>
        </font>
      </dxf>
    </rfmt>
    <rfmt sheetId="1" sqref="F1197" start="0" length="0">
      <dxf>
        <font>
          <sz val="12"/>
          <name val="Times New Roman"/>
          <scheme val="minor"/>
        </font>
      </dxf>
    </rfmt>
    <rfmt sheetId="1" sqref="F1198" start="0" length="0">
      <dxf>
        <font>
          <sz val="12"/>
          <name val="Times New Roman"/>
          <scheme val="minor"/>
        </font>
      </dxf>
    </rfmt>
    <rfmt sheetId="1" sqref="F1199" start="0" length="0">
      <dxf>
        <font>
          <sz val="12"/>
          <name val="Times New Roman"/>
          <scheme val="minor"/>
        </font>
      </dxf>
    </rfmt>
    <rfmt sheetId="1" sqref="F1200" start="0" length="0">
      <dxf>
        <font>
          <sz val="12"/>
          <name val="Times New Roman"/>
          <scheme val="minor"/>
        </font>
      </dxf>
    </rfmt>
    <rfmt sheetId="1" sqref="F1201" start="0" length="0">
      <dxf>
        <font>
          <sz val="12"/>
          <name val="Times New Roman"/>
          <scheme val="minor"/>
        </font>
      </dxf>
    </rfmt>
    <rfmt sheetId="1" sqref="F1202" start="0" length="0">
      <dxf>
        <font>
          <sz val="12"/>
          <name val="Times New Roman"/>
          <scheme val="minor"/>
        </font>
      </dxf>
    </rfmt>
    <rfmt sheetId="1" sqref="F1203" start="0" length="0">
      <dxf>
        <font>
          <sz val="12"/>
          <name val="Times New Roman"/>
          <scheme val="minor"/>
        </font>
      </dxf>
    </rfmt>
    <rfmt sheetId="1" sqref="F1204" start="0" length="0">
      <dxf>
        <font>
          <sz val="12"/>
          <name val="Times New Roman"/>
          <scheme val="minor"/>
        </font>
      </dxf>
    </rfmt>
    <rfmt sheetId="1" sqref="F1205" start="0" length="0">
      <dxf>
        <font>
          <sz val="12"/>
          <name val="Times New Roman"/>
          <scheme val="minor"/>
        </font>
      </dxf>
    </rfmt>
    <rfmt sheetId="1" sqref="F1206" start="0" length="0">
      <dxf>
        <font>
          <sz val="12"/>
          <name val="Times New Roman"/>
          <scheme val="minor"/>
        </font>
      </dxf>
    </rfmt>
    <rfmt sheetId="1" sqref="F1207" start="0" length="0">
      <dxf>
        <font>
          <sz val="12"/>
          <name val="Times New Roman"/>
          <scheme val="minor"/>
        </font>
      </dxf>
    </rfmt>
    <rfmt sheetId="1" sqref="F1208" start="0" length="0">
      <dxf>
        <font>
          <sz val="12"/>
          <name val="Times New Roman"/>
          <scheme val="minor"/>
        </font>
      </dxf>
    </rfmt>
    <rfmt sheetId="1" sqref="F1209" start="0" length="0">
      <dxf>
        <font>
          <sz val="12"/>
          <name val="Times New Roman"/>
          <scheme val="minor"/>
        </font>
      </dxf>
    </rfmt>
    <rfmt sheetId="1" sqref="F1210" start="0" length="0">
      <dxf>
        <font>
          <sz val="12"/>
          <name val="Times New Roman"/>
          <scheme val="minor"/>
        </font>
      </dxf>
    </rfmt>
    <rfmt sheetId="1" sqref="F1211" start="0" length="0">
      <dxf>
        <font>
          <sz val="12"/>
          <name val="Times New Roman"/>
          <scheme val="minor"/>
        </font>
      </dxf>
    </rfmt>
    <rfmt sheetId="1" sqref="F1212" start="0" length="0">
      <dxf>
        <font>
          <sz val="12"/>
          <name val="Times New Roman"/>
          <scheme val="minor"/>
        </font>
      </dxf>
    </rfmt>
    <rfmt sheetId="1" sqref="F1213" start="0" length="0">
      <dxf>
        <font>
          <sz val="12"/>
          <name val="Times New Roman"/>
          <scheme val="minor"/>
        </font>
      </dxf>
    </rfmt>
    <rfmt sheetId="1" sqref="F1214" start="0" length="0">
      <dxf>
        <font>
          <sz val="12"/>
          <name val="Times New Roman"/>
          <scheme val="minor"/>
        </font>
      </dxf>
    </rfmt>
    <rfmt sheetId="1" sqref="F1215" start="0" length="0">
      <dxf>
        <font>
          <sz val="12"/>
          <name val="Times New Roman"/>
          <scheme val="minor"/>
        </font>
      </dxf>
    </rfmt>
    <rfmt sheetId="1" sqref="F1216" start="0" length="0">
      <dxf>
        <font>
          <sz val="12"/>
          <name val="Times New Roman"/>
          <scheme val="minor"/>
        </font>
      </dxf>
    </rfmt>
    <rfmt sheetId="1" sqref="F1217" start="0" length="0">
      <dxf>
        <font>
          <sz val="12"/>
          <name val="Times New Roman"/>
          <scheme val="minor"/>
        </font>
      </dxf>
    </rfmt>
    <rfmt sheetId="1" sqref="F1218" start="0" length="0">
      <dxf>
        <font>
          <sz val="12"/>
          <name val="Times New Roman"/>
          <scheme val="minor"/>
        </font>
      </dxf>
    </rfmt>
    <rfmt sheetId="1" sqref="F1219" start="0" length="0">
      <dxf>
        <font>
          <sz val="12"/>
          <name val="Times New Roman"/>
          <scheme val="minor"/>
        </font>
      </dxf>
    </rfmt>
    <rfmt sheetId="1" sqref="F1220" start="0" length="0">
      <dxf>
        <font>
          <sz val="12"/>
          <name val="Times New Roman"/>
          <scheme val="minor"/>
        </font>
      </dxf>
    </rfmt>
    <rfmt sheetId="1" sqref="F1221" start="0" length="0">
      <dxf>
        <font>
          <sz val="12"/>
          <name val="Times New Roman"/>
          <scheme val="minor"/>
        </font>
      </dxf>
    </rfmt>
    <rfmt sheetId="1" sqref="F1222" start="0" length="0">
      <dxf>
        <font>
          <sz val="12"/>
          <name val="Times New Roman"/>
          <scheme val="minor"/>
        </font>
      </dxf>
    </rfmt>
    <rfmt sheetId="1" sqref="F1223" start="0" length="0">
      <dxf>
        <font>
          <sz val="12"/>
          <name val="Times New Roman"/>
          <scheme val="minor"/>
        </font>
      </dxf>
    </rfmt>
    <rfmt sheetId="1" sqref="F1224" start="0" length="0">
      <dxf>
        <font>
          <sz val="12"/>
          <name val="Times New Roman"/>
          <scheme val="minor"/>
        </font>
      </dxf>
    </rfmt>
    <rfmt sheetId="1" sqref="F1225" start="0" length="0">
      <dxf>
        <font>
          <sz val="12"/>
          <name val="Times New Roman"/>
          <scheme val="minor"/>
        </font>
      </dxf>
    </rfmt>
    <rfmt sheetId="1" sqref="F1226" start="0" length="0">
      <dxf>
        <font>
          <sz val="12"/>
          <name val="Times New Roman"/>
          <scheme val="minor"/>
        </font>
      </dxf>
    </rfmt>
    <rfmt sheetId="1" sqref="F1227" start="0" length="0">
      <dxf>
        <font>
          <sz val="12"/>
          <name val="Times New Roman"/>
          <scheme val="minor"/>
        </font>
      </dxf>
    </rfmt>
    <rfmt sheetId="1" sqref="F1228" start="0" length="0">
      <dxf>
        <font>
          <sz val="12"/>
          <name val="Times New Roman"/>
          <scheme val="minor"/>
        </font>
      </dxf>
    </rfmt>
    <rfmt sheetId="1" sqref="F1229" start="0" length="0">
      <dxf>
        <font>
          <sz val="12"/>
          <name val="Times New Roman"/>
          <scheme val="minor"/>
        </font>
      </dxf>
    </rfmt>
    <rfmt sheetId="1" sqref="F1230" start="0" length="0">
      <dxf>
        <font>
          <sz val="12"/>
          <name val="Times New Roman"/>
          <scheme val="minor"/>
        </font>
      </dxf>
    </rfmt>
    <rfmt sheetId="1" sqref="F1231" start="0" length="0">
      <dxf>
        <font>
          <sz val="12"/>
          <name val="Times New Roman"/>
          <scheme val="minor"/>
        </font>
      </dxf>
    </rfmt>
    <rfmt sheetId="1" sqref="F1232" start="0" length="0">
      <dxf>
        <font>
          <sz val="12"/>
          <name val="Times New Roman"/>
          <scheme val="minor"/>
        </font>
      </dxf>
    </rfmt>
    <rfmt sheetId="1" sqref="F1233" start="0" length="0">
      <dxf>
        <font>
          <sz val="12"/>
          <name val="Times New Roman"/>
          <scheme val="minor"/>
        </font>
      </dxf>
    </rfmt>
    <rfmt sheetId="1" sqref="F1234" start="0" length="0">
      <dxf>
        <font>
          <sz val="12"/>
          <name val="Times New Roman"/>
          <scheme val="minor"/>
        </font>
      </dxf>
    </rfmt>
    <rfmt sheetId="1" sqref="F1235" start="0" length="0">
      <dxf>
        <font>
          <sz val="12"/>
          <name val="Times New Roman"/>
          <scheme val="minor"/>
        </font>
      </dxf>
    </rfmt>
    <rfmt sheetId="1" sqref="F1236" start="0" length="0">
      <dxf>
        <font>
          <sz val="12"/>
          <name val="Times New Roman"/>
          <scheme val="minor"/>
        </font>
      </dxf>
    </rfmt>
    <rfmt sheetId="1" sqref="F1237" start="0" length="0">
      <dxf>
        <font>
          <sz val="12"/>
          <name val="Times New Roman"/>
          <scheme val="minor"/>
        </font>
      </dxf>
    </rfmt>
    <rfmt sheetId="1" sqref="F1238" start="0" length="0">
      <dxf>
        <font>
          <sz val="12"/>
          <name val="Times New Roman"/>
          <scheme val="minor"/>
        </font>
      </dxf>
    </rfmt>
    <rfmt sheetId="1" sqref="F1239" start="0" length="0">
      <dxf>
        <font>
          <sz val="12"/>
          <name val="Times New Roman"/>
          <scheme val="minor"/>
        </font>
      </dxf>
    </rfmt>
    <rfmt sheetId="1" sqref="F1240" start="0" length="0">
      <dxf>
        <font>
          <sz val="12"/>
          <name val="Times New Roman"/>
          <scheme val="minor"/>
        </font>
      </dxf>
    </rfmt>
    <rfmt sheetId="1" sqref="F1241" start="0" length="0">
      <dxf>
        <font>
          <sz val="12"/>
          <name val="Times New Roman"/>
          <scheme val="minor"/>
        </font>
      </dxf>
    </rfmt>
    <rfmt sheetId="1" sqref="F1242" start="0" length="0">
      <dxf>
        <font>
          <sz val="12"/>
          <name val="Times New Roman"/>
          <scheme val="minor"/>
        </font>
      </dxf>
    </rfmt>
    <rfmt sheetId="1" sqref="F1243" start="0" length="0">
      <dxf>
        <font>
          <sz val="12"/>
          <name val="Times New Roman"/>
          <scheme val="minor"/>
        </font>
      </dxf>
    </rfmt>
    <rfmt sheetId="1" sqref="F1244" start="0" length="0">
      <dxf>
        <font>
          <sz val="12"/>
          <name val="Times New Roman"/>
          <scheme val="minor"/>
        </font>
      </dxf>
    </rfmt>
    <rfmt sheetId="1" sqref="F1245" start="0" length="0">
      <dxf>
        <font>
          <sz val="12"/>
          <name val="Times New Roman"/>
          <scheme val="minor"/>
        </font>
      </dxf>
    </rfmt>
    <rfmt sheetId="1" sqref="F1246" start="0" length="0">
      <dxf>
        <font>
          <sz val="12"/>
          <name val="Times New Roman"/>
          <scheme val="minor"/>
        </font>
      </dxf>
    </rfmt>
    <rfmt sheetId="1" sqref="F1247" start="0" length="0">
      <dxf>
        <font>
          <sz val="12"/>
          <name val="Times New Roman"/>
          <scheme val="minor"/>
        </font>
      </dxf>
    </rfmt>
    <rfmt sheetId="1" sqref="F1248" start="0" length="0">
      <dxf>
        <font>
          <sz val="12"/>
          <name val="Times New Roman"/>
          <scheme val="minor"/>
        </font>
      </dxf>
    </rfmt>
    <rfmt sheetId="1" sqref="F1249" start="0" length="0">
      <dxf>
        <font>
          <sz val="12"/>
          <name val="Times New Roman"/>
          <scheme val="minor"/>
        </font>
      </dxf>
    </rfmt>
    <rfmt sheetId="1" sqref="F1250" start="0" length="0">
      <dxf>
        <font>
          <sz val="12"/>
          <name val="Times New Roman"/>
          <scheme val="minor"/>
        </font>
      </dxf>
    </rfmt>
    <rfmt sheetId="1" sqref="F1251" start="0" length="0">
      <dxf>
        <font>
          <sz val="12"/>
          <name val="Times New Roman"/>
          <scheme val="minor"/>
        </font>
      </dxf>
    </rfmt>
    <rfmt sheetId="1" sqref="F1252" start="0" length="0">
      <dxf>
        <font>
          <sz val="12"/>
          <name val="Times New Roman"/>
          <scheme val="minor"/>
        </font>
      </dxf>
    </rfmt>
    <rfmt sheetId="1" sqref="F1253" start="0" length="0">
      <dxf>
        <font>
          <sz val="12"/>
          <name val="Times New Roman"/>
          <scheme val="minor"/>
        </font>
      </dxf>
    </rfmt>
    <rfmt sheetId="1" sqref="F1254" start="0" length="0">
      <dxf>
        <font>
          <sz val="12"/>
          <name val="Times New Roman"/>
          <scheme val="minor"/>
        </font>
      </dxf>
    </rfmt>
    <rfmt sheetId="1" sqref="F1255" start="0" length="0">
      <dxf>
        <font>
          <sz val="12"/>
          <name val="Times New Roman"/>
          <scheme val="minor"/>
        </font>
      </dxf>
    </rfmt>
    <rfmt sheetId="1" sqref="F1256" start="0" length="0">
      <dxf>
        <font>
          <sz val="12"/>
          <name val="Times New Roman"/>
          <scheme val="minor"/>
        </font>
      </dxf>
    </rfmt>
    <rfmt sheetId="1" sqref="F1257" start="0" length="0">
      <dxf>
        <font>
          <sz val="12"/>
          <name val="Times New Roman"/>
          <scheme val="minor"/>
        </font>
      </dxf>
    </rfmt>
    <rfmt sheetId="1" sqref="F1258" start="0" length="0">
      <dxf>
        <font>
          <sz val="12"/>
          <name val="Times New Roman"/>
          <scheme val="minor"/>
        </font>
      </dxf>
    </rfmt>
    <rfmt sheetId="1" sqref="F1259" start="0" length="0">
      <dxf>
        <font>
          <sz val="12"/>
          <name val="Times New Roman"/>
          <scheme val="minor"/>
        </font>
      </dxf>
    </rfmt>
    <rfmt sheetId="1" sqref="F1260" start="0" length="0">
      <dxf>
        <font>
          <sz val="12"/>
          <name val="Times New Roman"/>
          <scheme val="minor"/>
        </font>
      </dxf>
    </rfmt>
    <rfmt sheetId="1" sqref="F1261" start="0" length="0">
      <dxf>
        <font>
          <sz val="12"/>
          <name val="Times New Roman"/>
          <scheme val="minor"/>
        </font>
      </dxf>
    </rfmt>
    <rfmt sheetId="1" sqref="F1262" start="0" length="0">
      <dxf>
        <font>
          <sz val="12"/>
          <name val="Times New Roman"/>
          <scheme val="minor"/>
        </font>
      </dxf>
    </rfmt>
    <rfmt sheetId="1" sqref="F1263" start="0" length="0">
      <dxf>
        <font>
          <sz val="12"/>
          <name val="Times New Roman"/>
          <scheme val="minor"/>
        </font>
      </dxf>
    </rfmt>
    <rfmt sheetId="1" sqref="F1264" start="0" length="0">
      <dxf>
        <font>
          <sz val="12"/>
          <name val="Times New Roman"/>
          <scheme val="minor"/>
        </font>
      </dxf>
    </rfmt>
    <rfmt sheetId="1" sqref="F1265" start="0" length="0">
      <dxf>
        <font>
          <sz val="12"/>
          <name val="Times New Roman"/>
          <scheme val="minor"/>
        </font>
      </dxf>
    </rfmt>
    <rfmt sheetId="1" sqref="F1266" start="0" length="0">
      <dxf>
        <font>
          <sz val="12"/>
          <name val="Times New Roman"/>
          <scheme val="minor"/>
        </font>
      </dxf>
    </rfmt>
    <rfmt sheetId="1" sqref="F1267" start="0" length="0">
      <dxf>
        <font>
          <sz val="12"/>
          <name val="Times New Roman"/>
          <scheme val="minor"/>
        </font>
      </dxf>
    </rfmt>
    <rfmt sheetId="1" sqref="F1268" start="0" length="0">
      <dxf>
        <font>
          <sz val="12"/>
          <name val="Times New Roman"/>
          <scheme val="minor"/>
        </font>
      </dxf>
    </rfmt>
    <rfmt sheetId="1" sqref="F1269" start="0" length="0">
      <dxf>
        <font>
          <sz val="12"/>
          <name val="Times New Roman"/>
          <scheme val="minor"/>
        </font>
      </dxf>
    </rfmt>
    <rfmt sheetId="1" sqref="F1270" start="0" length="0">
      <dxf>
        <font>
          <sz val="12"/>
          <name val="Times New Roman"/>
          <scheme val="minor"/>
        </font>
      </dxf>
    </rfmt>
    <rfmt sheetId="1" sqref="F1271" start="0" length="0">
      <dxf>
        <font>
          <sz val="12"/>
          <name val="Times New Roman"/>
          <scheme val="minor"/>
        </font>
      </dxf>
    </rfmt>
    <rfmt sheetId="1" sqref="F1272" start="0" length="0">
      <dxf>
        <font>
          <sz val="12"/>
          <name val="Times New Roman"/>
          <scheme val="minor"/>
        </font>
      </dxf>
    </rfmt>
    <rfmt sheetId="1" sqref="F1273" start="0" length="0">
      <dxf>
        <font>
          <sz val="12"/>
          <name val="Times New Roman"/>
          <scheme val="minor"/>
        </font>
      </dxf>
    </rfmt>
    <rfmt sheetId="1" sqref="F1274" start="0" length="0">
      <dxf>
        <font>
          <sz val="12"/>
          <name val="Times New Roman"/>
          <scheme val="minor"/>
        </font>
      </dxf>
    </rfmt>
    <rfmt sheetId="1" sqref="F1275" start="0" length="0">
      <dxf>
        <font>
          <sz val="12"/>
          <name val="Times New Roman"/>
          <scheme val="minor"/>
        </font>
      </dxf>
    </rfmt>
    <rfmt sheetId="1" sqref="F1276" start="0" length="0">
      <dxf>
        <font>
          <sz val="12"/>
          <name val="Times New Roman"/>
          <scheme val="minor"/>
        </font>
      </dxf>
    </rfmt>
    <rfmt sheetId="1" sqref="F1277" start="0" length="0">
      <dxf>
        <font>
          <sz val="12"/>
          <name val="Times New Roman"/>
          <scheme val="minor"/>
        </font>
      </dxf>
    </rfmt>
    <rfmt sheetId="1" sqref="F1278" start="0" length="0">
      <dxf>
        <font>
          <sz val="12"/>
          <name val="Times New Roman"/>
          <scheme val="minor"/>
        </font>
      </dxf>
    </rfmt>
    <rfmt sheetId="1" sqref="F1279" start="0" length="0">
      <dxf>
        <font>
          <sz val="12"/>
          <name val="Times New Roman"/>
          <scheme val="minor"/>
        </font>
      </dxf>
    </rfmt>
    <rfmt sheetId="1" sqref="F1280" start="0" length="0">
      <dxf>
        <font>
          <sz val="12"/>
          <name val="Times New Roman"/>
          <scheme val="minor"/>
        </font>
      </dxf>
    </rfmt>
    <rfmt sheetId="1" sqref="F1281" start="0" length="0">
      <dxf>
        <font>
          <sz val="12"/>
          <name val="Times New Roman"/>
          <scheme val="minor"/>
        </font>
      </dxf>
    </rfmt>
    <rfmt sheetId="1" sqref="F1282" start="0" length="0">
      <dxf>
        <font>
          <sz val="12"/>
          <name val="Times New Roman"/>
          <scheme val="minor"/>
        </font>
      </dxf>
    </rfmt>
    <rfmt sheetId="1" sqref="F1283" start="0" length="0">
      <dxf>
        <font>
          <sz val="12"/>
          <name val="Times New Roman"/>
          <scheme val="minor"/>
        </font>
      </dxf>
    </rfmt>
    <rfmt sheetId="1" sqref="F1284" start="0" length="0">
      <dxf>
        <font>
          <sz val="12"/>
          <name val="Times New Roman"/>
          <scheme val="minor"/>
        </font>
      </dxf>
    </rfmt>
    <rfmt sheetId="1" sqref="F1285" start="0" length="0">
      <dxf>
        <font>
          <sz val="12"/>
          <name val="Times New Roman"/>
          <scheme val="minor"/>
        </font>
      </dxf>
    </rfmt>
    <rfmt sheetId="1" sqref="F1286" start="0" length="0">
      <dxf>
        <font>
          <sz val="12"/>
          <name val="Times New Roman"/>
          <scheme val="minor"/>
        </font>
      </dxf>
    </rfmt>
    <rfmt sheetId="1" sqref="F1287" start="0" length="0">
      <dxf>
        <font>
          <sz val="12"/>
          <name val="Times New Roman"/>
          <scheme val="minor"/>
        </font>
      </dxf>
    </rfmt>
    <rfmt sheetId="1" sqref="F1288" start="0" length="0">
      <dxf>
        <font>
          <sz val="12"/>
          <name val="Times New Roman"/>
          <scheme val="minor"/>
        </font>
      </dxf>
    </rfmt>
    <rfmt sheetId="1" sqref="F1289" start="0" length="0">
      <dxf>
        <font>
          <sz val="12"/>
          <name val="Times New Roman"/>
          <scheme val="minor"/>
        </font>
      </dxf>
    </rfmt>
    <rfmt sheetId="1" sqref="F1290" start="0" length="0">
      <dxf>
        <font>
          <sz val="12"/>
          <name val="Times New Roman"/>
          <scheme val="minor"/>
        </font>
      </dxf>
    </rfmt>
    <rfmt sheetId="1" sqref="F1291" start="0" length="0">
      <dxf>
        <font>
          <sz val="12"/>
          <name val="Times New Roman"/>
          <scheme val="minor"/>
        </font>
      </dxf>
    </rfmt>
    <rfmt sheetId="1" sqref="F1292" start="0" length="0">
      <dxf>
        <font>
          <sz val="12"/>
          <name val="Times New Roman"/>
          <scheme val="minor"/>
        </font>
      </dxf>
    </rfmt>
    <rfmt sheetId="1" sqref="F1293" start="0" length="0">
      <dxf>
        <font>
          <sz val="12"/>
          <name val="Times New Roman"/>
          <scheme val="minor"/>
        </font>
      </dxf>
    </rfmt>
    <rfmt sheetId="1" sqref="F1294" start="0" length="0">
      <dxf>
        <font>
          <sz val="12"/>
          <name val="Times New Roman"/>
          <scheme val="minor"/>
        </font>
      </dxf>
    </rfmt>
    <rfmt sheetId="1" sqref="F1295" start="0" length="0">
      <dxf>
        <font>
          <sz val="12"/>
          <name val="Times New Roman"/>
          <scheme val="minor"/>
        </font>
      </dxf>
    </rfmt>
    <rfmt sheetId="1" sqref="F1296" start="0" length="0">
      <dxf>
        <font>
          <sz val="12"/>
          <name val="Times New Roman"/>
          <scheme val="minor"/>
        </font>
      </dxf>
    </rfmt>
    <rfmt sheetId="1" sqref="F1297" start="0" length="0">
      <dxf>
        <font>
          <sz val="12"/>
          <name val="Times New Roman"/>
          <scheme val="minor"/>
        </font>
      </dxf>
    </rfmt>
    <rfmt sheetId="1" sqref="F1298" start="0" length="0">
      <dxf>
        <font>
          <sz val="12"/>
          <name val="Times New Roman"/>
          <scheme val="minor"/>
        </font>
      </dxf>
    </rfmt>
    <rfmt sheetId="1" sqref="F1299" start="0" length="0">
      <dxf>
        <font>
          <sz val="12"/>
          <name val="Times New Roman"/>
          <scheme val="minor"/>
        </font>
      </dxf>
    </rfmt>
    <rfmt sheetId="1" sqref="F1300" start="0" length="0">
      <dxf>
        <font>
          <sz val="12"/>
          <name val="Times New Roman"/>
          <scheme val="minor"/>
        </font>
      </dxf>
    </rfmt>
    <rfmt sheetId="1" sqref="F1301" start="0" length="0">
      <dxf>
        <font>
          <sz val="12"/>
          <name val="Times New Roman"/>
          <scheme val="minor"/>
        </font>
      </dxf>
    </rfmt>
    <rfmt sheetId="1" sqref="F1302" start="0" length="0">
      <dxf>
        <font>
          <sz val="12"/>
          <name val="Times New Roman"/>
          <scheme val="minor"/>
        </font>
      </dxf>
    </rfmt>
    <rfmt sheetId="1" sqref="F1303" start="0" length="0">
      <dxf>
        <font>
          <sz val="12"/>
          <name val="Times New Roman"/>
          <scheme val="minor"/>
        </font>
      </dxf>
    </rfmt>
    <rfmt sheetId="1" sqref="F1304" start="0" length="0">
      <dxf>
        <font>
          <sz val="12"/>
          <name val="Times New Roman"/>
          <scheme val="minor"/>
        </font>
      </dxf>
    </rfmt>
    <rfmt sheetId="1" sqref="F1305" start="0" length="0">
      <dxf>
        <font>
          <sz val="12"/>
          <name val="Times New Roman"/>
          <scheme val="minor"/>
        </font>
      </dxf>
    </rfmt>
    <rfmt sheetId="1" sqref="F1306" start="0" length="0">
      <dxf>
        <font>
          <sz val="12"/>
          <name val="Times New Roman"/>
          <scheme val="minor"/>
        </font>
      </dxf>
    </rfmt>
    <rfmt sheetId="1" sqref="F1307" start="0" length="0">
      <dxf>
        <font>
          <sz val="12"/>
          <name val="Times New Roman"/>
          <scheme val="minor"/>
        </font>
      </dxf>
    </rfmt>
    <rfmt sheetId="1" sqref="F1308" start="0" length="0">
      <dxf>
        <font>
          <sz val="12"/>
          <name val="Times New Roman"/>
          <scheme val="minor"/>
        </font>
      </dxf>
    </rfmt>
    <rfmt sheetId="1" sqref="F1309" start="0" length="0">
      <dxf>
        <font>
          <sz val="12"/>
          <name val="Times New Roman"/>
          <scheme val="minor"/>
        </font>
      </dxf>
    </rfmt>
    <rfmt sheetId="1" sqref="F1310" start="0" length="0">
      <dxf>
        <font>
          <sz val="12"/>
          <name val="Times New Roman"/>
          <scheme val="minor"/>
        </font>
      </dxf>
    </rfmt>
    <rfmt sheetId="1" sqref="F1311" start="0" length="0">
      <dxf>
        <font>
          <sz val="12"/>
          <name val="Times New Roman"/>
          <scheme val="minor"/>
        </font>
      </dxf>
    </rfmt>
    <rfmt sheetId="1" sqref="F1312" start="0" length="0">
      <dxf>
        <font>
          <sz val="12"/>
          <name val="Times New Roman"/>
          <scheme val="minor"/>
        </font>
      </dxf>
    </rfmt>
    <rfmt sheetId="1" sqref="F1313" start="0" length="0">
      <dxf>
        <font>
          <sz val="12"/>
          <name val="Times New Roman"/>
          <scheme val="minor"/>
        </font>
      </dxf>
    </rfmt>
    <rfmt sheetId="1" sqref="F1314" start="0" length="0">
      <dxf>
        <font>
          <sz val="12"/>
          <name val="Times New Roman"/>
          <scheme val="minor"/>
        </font>
      </dxf>
    </rfmt>
    <rfmt sheetId="1" sqref="F1315" start="0" length="0">
      <dxf>
        <font>
          <sz val="12"/>
          <name val="Times New Roman"/>
          <scheme val="minor"/>
        </font>
      </dxf>
    </rfmt>
    <rfmt sheetId="1" sqref="F1316" start="0" length="0">
      <dxf>
        <font>
          <sz val="12"/>
          <name val="Times New Roman"/>
          <scheme val="minor"/>
        </font>
      </dxf>
    </rfmt>
    <rfmt sheetId="1" sqref="F1317" start="0" length="0">
      <dxf>
        <font>
          <sz val="12"/>
          <name val="Times New Roman"/>
          <scheme val="minor"/>
        </font>
      </dxf>
    </rfmt>
    <rfmt sheetId="1" sqref="F1318" start="0" length="0">
      <dxf>
        <font>
          <sz val="12"/>
          <name val="Times New Roman"/>
          <scheme val="minor"/>
        </font>
      </dxf>
    </rfmt>
    <rfmt sheetId="1" sqref="F1319" start="0" length="0">
      <dxf>
        <font>
          <sz val="12"/>
          <name val="Times New Roman"/>
          <scheme val="minor"/>
        </font>
      </dxf>
    </rfmt>
    <rfmt sheetId="1" sqref="F1320" start="0" length="0">
      <dxf>
        <font>
          <sz val="12"/>
          <name val="Times New Roman"/>
          <scheme val="minor"/>
        </font>
      </dxf>
    </rfmt>
    <rfmt sheetId="1" sqref="F1321" start="0" length="0">
      <dxf>
        <font>
          <sz val="12"/>
          <name val="Times New Roman"/>
          <scheme val="minor"/>
        </font>
      </dxf>
    </rfmt>
    <rfmt sheetId="1" sqref="F1322" start="0" length="0">
      <dxf>
        <font>
          <sz val="12"/>
          <name val="Times New Roman"/>
          <scheme val="minor"/>
        </font>
      </dxf>
    </rfmt>
    <rfmt sheetId="1" sqref="F1323" start="0" length="0">
      <dxf>
        <font>
          <sz val="12"/>
          <name val="Times New Roman"/>
          <scheme val="minor"/>
        </font>
      </dxf>
    </rfmt>
    <rfmt sheetId="1" sqref="F1324" start="0" length="0">
      <dxf>
        <font>
          <sz val="12"/>
          <name val="Times New Roman"/>
          <scheme val="minor"/>
        </font>
      </dxf>
    </rfmt>
    <rfmt sheetId="1" sqref="F1325" start="0" length="0">
      <dxf>
        <font>
          <sz val="12"/>
          <name val="Times New Roman"/>
          <scheme val="minor"/>
        </font>
      </dxf>
    </rfmt>
    <rfmt sheetId="1" sqref="F1326" start="0" length="0">
      <dxf>
        <font>
          <sz val="12"/>
          <name val="Times New Roman"/>
          <scheme val="minor"/>
        </font>
      </dxf>
    </rfmt>
    <rfmt sheetId="1" sqref="F1327" start="0" length="0">
      <dxf>
        <font>
          <sz val="12"/>
          <name val="Times New Roman"/>
          <scheme val="minor"/>
        </font>
      </dxf>
    </rfmt>
    <rfmt sheetId="1" sqref="F1328" start="0" length="0">
      <dxf>
        <font>
          <sz val="12"/>
          <name val="Times New Roman"/>
          <scheme val="minor"/>
        </font>
      </dxf>
    </rfmt>
    <rfmt sheetId="1" sqref="F1329" start="0" length="0">
      <dxf>
        <font>
          <sz val="12"/>
          <name val="Times New Roman"/>
          <scheme val="minor"/>
        </font>
      </dxf>
    </rfmt>
    <rfmt sheetId="1" sqref="F1330" start="0" length="0">
      <dxf>
        <font>
          <sz val="12"/>
          <name val="Times New Roman"/>
          <scheme val="minor"/>
        </font>
      </dxf>
    </rfmt>
    <rfmt sheetId="1" sqref="F1331" start="0" length="0">
      <dxf>
        <font>
          <sz val="12"/>
          <name val="Times New Roman"/>
          <scheme val="minor"/>
        </font>
      </dxf>
    </rfmt>
    <rfmt sheetId="1" sqref="F1332" start="0" length="0">
      <dxf>
        <font>
          <sz val="12"/>
          <name val="Times New Roman"/>
          <scheme val="minor"/>
        </font>
      </dxf>
    </rfmt>
    <rfmt sheetId="1" sqref="F1333" start="0" length="0">
      <dxf>
        <font>
          <sz val="12"/>
          <name val="Times New Roman"/>
          <scheme val="minor"/>
        </font>
      </dxf>
    </rfmt>
    <rfmt sheetId="1" sqref="F1334" start="0" length="0">
      <dxf>
        <font>
          <sz val="12"/>
          <name val="Times New Roman"/>
          <scheme val="minor"/>
        </font>
      </dxf>
    </rfmt>
    <rfmt sheetId="1" sqref="F1335" start="0" length="0">
      <dxf>
        <font>
          <sz val="12"/>
          <name val="Times New Roman"/>
          <scheme val="minor"/>
        </font>
      </dxf>
    </rfmt>
    <rfmt sheetId="1" sqref="F1336" start="0" length="0">
      <dxf>
        <font>
          <sz val="12"/>
          <name val="Times New Roman"/>
          <scheme val="minor"/>
        </font>
      </dxf>
    </rfmt>
    <rfmt sheetId="1" sqref="F1337" start="0" length="0">
      <dxf>
        <font>
          <sz val="12"/>
          <name val="Times New Roman"/>
          <scheme val="minor"/>
        </font>
      </dxf>
    </rfmt>
    <rfmt sheetId="1" sqref="F1338" start="0" length="0">
      <dxf>
        <font>
          <sz val="12"/>
          <name val="Times New Roman"/>
          <scheme val="minor"/>
        </font>
      </dxf>
    </rfmt>
    <rfmt sheetId="1" sqref="F1339" start="0" length="0">
      <dxf>
        <font>
          <sz val="12"/>
          <name val="Times New Roman"/>
          <scheme val="minor"/>
        </font>
      </dxf>
    </rfmt>
    <rfmt sheetId="1" sqref="F1340" start="0" length="0">
      <dxf>
        <font>
          <sz val="12"/>
          <name val="Times New Roman"/>
          <scheme val="minor"/>
        </font>
      </dxf>
    </rfmt>
    <rfmt sheetId="1" sqref="F1341" start="0" length="0">
      <dxf>
        <font>
          <sz val="12"/>
          <name val="Times New Roman"/>
          <scheme val="minor"/>
        </font>
      </dxf>
    </rfmt>
    <rfmt sheetId="1" sqref="F1342" start="0" length="0">
      <dxf>
        <font>
          <sz val="12"/>
          <name val="Times New Roman"/>
          <scheme val="minor"/>
        </font>
      </dxf>
    </rfmt>
    <rfmt sheetId="1" sqref="F1343" start="0" length="0">
      <dxf>
        <font>
          <sz val="12"/>
          <name val="Times New Roman"/>
          <scheme val="minor"/>
        </font>
      </dxf>
    </rfmt>
    <rfmt sheetId="1" sqref="F1344" start="0" length="0">
      <dxf>
        <font>
          <sz val="12"/>
          <name val="Times New Roman"/>
          <scheme val="minor"/>
        </font>
      </dxf>
    </rfmt>
    <rfmt sheetId="1" sqref="F1345" start="0" length="0">
      <dxf>
        <font>
          <sz val="12"/>
          <name val="Times New Roman"/>
          <scheme val="minor"/>
        </font>
      </dxf>
    </rfmt>
    <rfmt sheetId="1" sqref="F1346" start="0" length="0">
      <dxf>
        <font>
          <sz val="12"/>
          <name val="Times New Roman"/>
          <scheme val="minor"/>
        </font>
      </dxf>
    </rfmt>
    <rfmt sheetId="1" sqref="F1347" start="0" length="0">
      <dxf>
        <font>
          <sz val="12"/>
          <name val="Times New Roman"/>
          <scheme val="minor"/>
        </font>
      </dxf>
    </rfmt>
    <rfmt sheetId="1" sqref="F1348" start="0" length="0">
      <dxf>
        <font>
          <sz val="12"/>
          <name val="Times New Roman"/>
          <scheme val="minor"/>
        </font>
      </dxf>
    </rfmt>
    <rfmt sheetId="1" sqref="F1349" start="0" length="0">
      <dxf>
        <font>
          <sz val="12"/>
          <name val="Times New Roman"/>
          <scheme val="minor"/>
        </font>
      </dxf>
    </rfmt>
    <rfmt sheetId="1" sqref="F1350" start="0" length="0">
      <dxf>
        <font>
          <sz val="12"/>
          <name val="Times New Roman"/>
          <scheme val="minor"/>
        </font>
      </dxf>
    </rfmt>
    <rfmt sheetId="1" sqref="F1351" start="0" length="0">
      <dxf>
        <font>
          <sz val="12"/>
          <name val="Times New Roman"/>
          <scheme val="minor"/>
        </font>
      </dxf>
    </rfmt>
    <rfmt sheetId="1" sqref="F1352" start="0" length="0">
      <dxf>
        <font>
          <sz val="12"/>
          <name val="Times New Roman"/>
          <scheme val="minor"/>
        </font>
      </dxf>
    </rfmt>
    <rfmt sheetId="1" sqref="F1353" start="0" length="0">
      <dxf>
        <font>
          <sz val="12"/>
          <name val="Times New Roman"/>
          <scheme val="minor"/>
        </font>
      </dxf>
    </rfmt>
    <rfmt sheetId="1" sqref="F1354" start="0" length="0">
      <dxf>
        <font>
          <sz val="12"/>
          <name val="Times New Roman"/>
          <scheme val="minor"/>
        </font>
      </dxf>
    </rfmt>
    <rfmt sheetId="1" sqref="F1355" start="0" length="0">
      <dxf>
        <font>
          <sz val="12"/>
          <name val="Times New Roman"/>
          <scheme val="minor"/>
        </font>
      </dxf>
    </rfmt>
    <rfmt sheetId="1" sqref="F1356" start="0" length="0">
      <dxf>
        <font>
          <sz val="12"/>
          <name val="Times New Roman"/>
          <scheme val="minor"/>
        </font>
      </dxf>
    </rfmt>
    <rfmt sheetId="1" sqref="F1357" start="0" length="0">
      <dxf>
        <font>
          <sz val="12"/>
          <name val="Times New Roman"/>
          <scheme val="minor"/>
        </font>
      </dxf>
    </rfmt>
    <rfmt sheetId="1" sqref="F1358" start="0" length="0">
      <dxf>
        <font>
          <sz val="12"/>
          <name val="Times New Roman"/>
          <scheme val="minor"/>
        </font>
      </dxf>
    </rfmt>
    <rfmt sheetId="1" sqref="F1359" start="0" length="0">
      <dxf>
        <font>
          <sz val="12"/>
          <name val="Times New Roman"/>
          <scheme val="minor"/>
        </font>
      </dxf>
    </rfmt>
    <rfmt sheetId="1" sqref="F1360" start="0" length="0">
      <dxf>
        <font>
          <sz val="12"/>
          <name val="Times New Roman"/>
          <scheme val="minor"/>
        </font>
      </dxf>
    </rfmt>
    <rfmt sheetId="1" sqref="F1361" start="0" length="0">
      <dxf>
        <font>
          <sz val="12"/>
          <name val="Times New Roman"/>
          <scheme val="minor"/>
        </font>
      </dxf>
    </rfmt>
    <rfmt sheetId="1" sqref="F1362" start="0" length="0">
      <dxf>
        <font>
          <sz val="12"/>
          <name val="Times New Roman"/>
          <scheme val="minor"/>
        </font>
      </dxf>
    </rfmt>
    <rfmt sheetId="1" sqref="F1363" start="0" length="0">
      <dxf>
        <font>
          <sz val="12"/>
          <name val="Times New Roman"/>
          <scheme val="minor"/>
        </font>
      </dxf>
    </rfmt>
    <rfmt sheetId="1" sqref="F1364" start="0" length="0">
      <dxf>
        <font>
          <sz val="12"/>
          <name val="Times New Roman"/>
          <scheme val="minor"/>
        </font>
      </dxf>
    </rfmt>
    <rfmt sheetId="1" sqref="F1365" start="0" length="0">
      <dxf>
        <font>
          <sz val="12"/>
          <name val="Times New Roman"/>
          <scheme val="minor"/>
        </font>
      </dxf>
    </rfmt>
    <rfmt sheetId="1" sqref="F1366" start="0" length="0">
      <dxf>
        <font>
          <sz val="12"/>
          <name val="Times New Roman"/>
          <scheme val="minor"/>
        </font>
      </dxf>
    </rfmt>
    <rfmt sheetId="1" sqref="F1367" start="0" length="0">
      <dxf>
        <font>
          <sz val="12"/>
          <name val="Times New Roman"/>
          <scheme val="minor"/>
        </font>
      </dxf>
    </rfmt>
    <rfmt sheetId="1" sqref="F1368" start="0" length="0">
      <dxf>
        <font>
          <sz val="12"/>
          <name val="Times New Roman"/>
          <scheme val="minor"/>
        </font>
      </dxf>
    </rfmt>
    <rfmt sheetId="1" sqref="F1369" start="0" length="0">
      <dxf>
        <font>
          <sz val="12"/>
          <name val="Times New Roman"/>
          <scheme val="minor"/>
        </font>
      </dxf>
    </rfmt>
    <rfmt sheetId="1" sqref="F1370" start="0" length="0">
      <dxf>
        <font>
          <sz val="12"/>
          <name val="Times New Roman"/>
          <scheme val="minor"/>
        </font>
      </dxf>
    </rfmt>
    <rfmt sheetId="1" sqref="F1371" start="0" length="0">
      <dxf>
        <font>
          <sz val="12"/>
          <name val="Times New Roman"/>
          <scheme val="minor"/>
        </font>
      </dxf>
    </rfmt>
    <rfmt sheetId="1" sqref="F1372" start="0" length="0">
      <dxf>
        <font>
          <sz val="12"/>
          <name val="Times New Roman"/>
          <scheme val="minor"/>
        </font>
      </dxf>
    </rfmt>
    <rfmt sheetId="1" sqref="F1373" start="0" length="0">
      <dxf>
        <font>
          <sz val="12"/>
          <name val="Times New Roman"/>
          <scheme val="minor"/>
        </font>
      </dxf>
    </rfmt>
    <rfmt sheetId="1" sqref="F1374" start="0" length="0">
      <dxf>
        <font>
          <sz val="12"/>
          <name val="Times New Roman"/>
          <scheme val="minor"/>
        </font>
      </dxf>
    </rfmt>
    <rfmt sheetId="1" sqref="F1375" start="0" length="0">
      <dxf>
        <font>
          <sz val="12"/>
          <name val="Times New Roman"/>
          <scheme val="minor"/>
        </font>
      </dxf>
    </rfmt>
    <rfmt sheetId="1" sqref="F1376" start="0" length="0">
      <dxf>
        <font>
          <sz val="12"/>
          <name val="Times New Roman"/>
          <scheme val="minor"/>
        </font>
      </dxf>
    </rfmt>
    <rfmt sheetId="1" sqref="F1377" start="0" length="0">
      <dxf>
        <font>
          <sz val="12"/>
          <name val="Times New Roman"/>
          <scheme val="minor"/>
        </font>
      </dxf>
    </rfmt>
    <rfmt sheetId="1" sqref="F1378" start="0" length="0">
      <dxf>
        <font>
          <sz val="12"/>
          <name val="Times New Roman"/>
          <scheme val="minor"/>
        </font>
      </dxf>
    </rfmt>
    <rfmt sheetId="1" sqref="F1379" start="0" length="0">
      <dxf>
        <font>
          <sz val="12"/>
          <name val="Times New Roman"/>
          <scheme val="minor"/>
        </font>
      </dxf>
    </rfmt>
    <rfmt sheetId="1" sqref="F1380" start="0" length="0">
      <dxf>
        <font>
          <sz val="12"/>
          <name val="Times New Roman"/>
          <scheme val="minor"/>
        </font>
      </dxf>
    </rfmt>
    <rfmt sheetId="1" sqref="F1381" start="0" length="0">
      <dxf>
        <font>
          <sz val="12"/>
          <name val="Times New Roman"/>
          <scheme val="minor"/>
        </font>
      </dxf>
    </rfmt>
    <rfmt sheetId="1" sqref="F1382" start="0" length="0">
      <dxf>
        <font>
          <sz val="12"/>
          <name val="Times New Roman"/>
          <scheme val="minor"/>
        </font>
      </dxf>
    </rfmt>
    <rfmt sheetId="1" sqref="F1383" start="0" length="0">
      <dxf>
        <font>
          <sz val="12"/>
          <name val="Times New Roman"/>
          <scheme val="minor"/>
        </font>
      </dxf>
    </rfmt>
    <rfmt sheetId="1" sqref="F1384" start="0" length="0">
      <dxf>
        <font>
          <sz val="12"/>
          <name val="Times New Roman"/>
          <scheme val="minor"/>
        </font>
      </dxf>
    </rfmt>
    <rfmt sheetId="1" sqref="F1385" start="0" length="0">
      <dxf>
        <font>
          <sz val="12"/>
          <name val="Times New Roman"/>
          <scheme val="minor"/>
        </font>
      </dxf>
    </rfmt>
    <rfmt sheetId="1" sqref="F1386" start="0" length="0">
      <dxf>
        <font>
          <sz val="12"/>
          <name val="Times New Roman"/>
          <scheme val="minor"/>
        </font>
      </dxf>
    </rfmt>
    <rfmt sheetId="1" sqref="F1387" start="0" length="0">
      <dxf>
        <font>
          <sz val="12"/>
          <name val="Times New Roman"/>
          <scheme val="minor"/>
        </font>
      </dxf>
    </rfmt>
    <rfmt sheetId="1" sqref="F1388" start="0" length="0">
      <dxf>
        <font>
          <sz val="12"/>
          <name val="Times New Roman"/>
          <scheme val="minor"/>
        </font>
      </dxf>
    </rfmt>
    <rfmt sheetId="1" sqref="F1389" start="0" length="0">
      <dxf>
        <font>
          <sz val="12"/>
          <name val="Times New Roman"/>
          <scheme val="minor"/>
        </font>
      </dxf>
    </rfmt>
    <rfmt sheetId="1" sqref="F1390" start="0" length="0">
      <dxf>
        <font>
          <sz val="12"/>
          <name val="Times New Roman"/>
          <scheme val="minor"/>
        </font>
      </dxf>
    </rfmt>
    <rfmt sheetId="1" sqref="F1391" start="0" length="0">
      <dxf>
        <font>
          <sz val="12"/>
          <name val="Times New Roman"/>
          <scheme val="minor"/>
        </font>
      </dxf>
    </rfmt>
    <rfmt sheetId="1" sqref="F1392" start="0" length="0">
      <dxf>
        <font>
          <sz val="12"/>
          <name val="Times New Roman"/>
          <scheme val="minor"/>
        </font>
      </dxf>
    </rfmt>
    <rfmt sheetId="1" sqref="F1393" start="0" length="0">
      <dxf>
        <font>
          <sz val="12"/>
          <name val="Times New Roman"/>
          <scheme val="minor"/>
        </font>
      </dxf>
    </rfmt>
    <rfmt sheetId="1" sqref="F1394" start="0" length="0">
      <dxf>
        <font>
          <sz val="12"/>
          <name val="Times New Roman"/>
          <scheme val="minor"/>
        </font>
      </dxf>
    </rfmt>
    <rfmt sheetId="1" sqref="F1395" start="0" length="0">
      <dxf>
        <font>
          <sz val="12"/>
          <name val="Times New Roman"/>
          <scheme val="minor"/>
        </font>
      </dxf>
    </rfmt>
    <rfmt sheetId="1" sqref="F1396" start="0" length="0">
      <dxf>
        <font>
          <sz val="12"/>
          <name val="Times New Roman"/>
          <scheme val="minor"/>
        </font>
      </dxf>
    </rfmt>
    <rfmt sheetId="1" sqref="F1397" start="0" length="0">
      <dxf>
        <font>
          <sz val="12"/>
          <name val="Times New Roman"/>
          <scheme val="minor"/>
        </font>
      </dxf>
    </rfmt>
    <rfmt sheetId="1" sqref="F1398" start="0" length="0">
      <dxf>
        <font>
          <sz val="12"/>
          <name val="Times New Roman"/>
          <scheme val="minor"/>
        </font>
      </dxf>
    </rfmt>
    <rfmt sheetId="1" sqref="F1399" start="0" length="0">
      <dxf>
        <font>
          <sz val="12"/>
          <name val="Times New Roman"/>
          <scheme val="minor"/>
        </font>
      </dxf>
    </rfmt>
    <rfmt sheetId="1" sqref="F1400" start="0" length="0">
      <dxf>
        <font>
          <sz val="12"/>
          <name val="Times New Roman"/>
          <scheme val="minor"/>
        </font>
      </dxf>
    </rfmt>
    <rfmt sheetId="1" sqref="F1401" start="0" length="0">
      <dxf>
        <font>
          <sz val="12"/>
          <name val="Times New Roman"/>
          <scheme val="minor"/>
        </font>
      </dxf>
    </rfmt>
    <rfmt sheetId="1" sqref="F1402" start="0" length="0">
      <dxf>
        <font>
          <sz val="12"/>
          <name val="Times New Roman"/>
          <scheme val="minor"/>
        </font>
      </dxf>
    </rfmt>
    <rfmt sheetId="1" sqref="F1403" start="0" length="0">
      <dxf>
        <font>
          <sz val="12"/>
          <name val="Times New Roman"/>
          <scheme val="minor"/>
        </font>
      </dxf>
    </rfmt>
    <rfmt sheetId="1" sqref="F1404" start="0" length="0">
      <dxf>
        <font>
          <sz val="12"/>
          <name val="Times New Roman"/>
          <scheme val="minor"/>
        </font>
      </dxf>
    </rfmt>
    <rfmt sheetId="1" sqref="F1405" start="0" length="0">
      <dxf>
        <font>
          <sz val="12"/>
          <name val="Times New Roman"/>
          <scheme val="minor"/>
        </font>
      </dxf>
    </rfmt>
    <rfmt sheetId="1" sqref="F1406" start="0" length="0">
      <dxf>
        <font>
          <sz val="12"/>
          <name val="Times New Roman"/>
          <scheme val="minor"/>
        </font>
      </dxf>
    </rfmt>
    <rfmt sheetId="1" sqref="F1407" start="0" length="0">
      <dxf>
        <font>
          <sz val="12"/>
          <name val="Times New Roman"/>
          <scheme val="minor"/>
        </font>
      </dxf>
    </rfmt>
    <rfmt sheetId="1" sqref="F1408" start="0" length="0">
      <dxf>
        <font>
          <sz val="12"/>
          <name val="Times New Roman"/>
          <scheme val="minor"/>
        </font>
      </dxf>
    </rfmt>
    <rfmt sheetId="1" sqref="F1409" start="0" length="0">
      <dxf>
        <font>
          <sz val="12"/>
          <name val="Times New Roman"/>
          <scheme val="minor"/>
        </font>
      </dxf>
    </rfmt>
    <rfmt sheetId="1" sqref="F1410" start="0" length="0">
      <dxf>
        <font>
          <sz val="12"/>
          <name val="Times New Roman"/>
          <scheme val="minor"/>
        </font>
      </dxf>
    </rfmt>
    <rfmt sheetId="1" sqref="F1411" start="0" length="0">
      <dxf>
        <font>
          <sz val="12"/>
          <name val="Times New Roman"/>
          <scheme val="minor"/>
        </font>
      </dxf>
    </rfmt>
    <rfmt sheetId="1" sqref="F1412" start="0" length="0">
      <dxf>
        <font>
          <sz val="12"/>
          <name val="Times New Roman"/>
          <scheme val="minor"/>
        </font>
      </dxf>
    </rfmt>
    <rfmt sheetId="1" sqref="F1413" start="0" length="0">
      <dxf>
        <font>
          <sz val="12"/>
          <name val="Times New Roman"/>
          <scheme val="minor"/>
        </font>
      </dxf>
    </rfmt>
    <rfmt sheetId="1" sqref="F1414" start="0" length="0">
      <dxf>
        <font>
          <sz val="12"/>
          <name val="Times New Roman"/>
          <scheme val="minor"/>
        </font>
      </dxf>
    </rfmt>
    <rfmt sheetId="1" sqref="F1415" start="0" length="0">
      <dxf>
        <font>
          <sz val="12"/>
          <name val="Times New Roman"/>
          <scheme val="minor"/>
        </font>
      </dxf>
    </rfmt>
    <rfmt sheetId="1" sqref="F1416" start="0" length="0">
      <dxf>
        <font>
          <sz val="12"/>
          <name val="Times New Roman"/>
          <scheme val="minor"/>
        </font>
      </dxf>
    </rfmt>
    <rfmt sheetId="1" sqref="F1417" start="0" length="0">
      <dxf>
        <font>
          <sz val="12"/>
          <name val="Times New Roman"/>
          <scheme val="minor"/>
        </font>
      </dxf>
    </rfmt>
    <rfmt sheetId="1" sqref="F1418" start="0" length="0">
      <dxf>
        <font>
          <sz val="12"/>
          <name val="Times New Roman"/>
          <scheme val="minor"/>
        </font>
      </dxf>
    </rfmt>
    <rfmt sheetId="1" sqref="F1419" start="0" length="0">
      <dxf>
        <font>
          <sz val="12"/>
          <color auto="1"/>
          <name val="Times New Roman"/>
          <scheme val="none"/>
        </font>
      </dxf>
    </rfmt>
    <rfmt sheetId="1" sqref="F1422" start="0" length="0">
      <dxf>
        <font>
          <sz val="12"/>
          <color auto="1"/>
          <name val="Times New Roman"/>
          <scheme val="none"/>
        </font>
      </dxf>
    </rfmt>
    <rfmt sheetId="1" sqref="F1424" start="0" length="0">
      <dxf>
        <font>
          <sz val="12"/>
          <color auto="1"/>
          <name val="Times New Roman"/>
          <scheme val="none"/>
        </font>
      </dxf>
    </rfmt>
    <rfmt sheetId="1" sqref="F1427" start="0" length="0">
      <dxf>
        <font>
          <sz val="12"/>
          <color auto="1"/>
          <name val="Times New Roman"/>
          <scheme val="none"/>
        </font>
      </dxf>
    </rfmt>
    <rfmt sheetId="1" sqref="F1431" start="0" length="0">
      <dxf>
        <font>
          <sz val="12"/>
          <color auto="1"/>
          <name val="Times New Roman"/>
          <scheme val="none"/>
        </font>
      </dxf>
    </rfmt>
    <rfmt sheetId="1" sqref="F1432" start="0" length="0">
      <dxf>
        <font>
          <sz val="12"/>
          <color auto="1"/>
          <name val="Times New Roman"/>
          <scheme val="none"/>
        </font>
      </dxf>
    </rfmt>
    <rfmt sheetId="1" sqref="F1438" start="0" length="0">
      <dxf>
        <font>
          <sz val="12"/>
          <color auto="1"/>
          <name val="Times New Roman"/>
          <scheme val="none"/>
        </font>
      </dxf>
    </rfmt>
    <rfmt sheetId="1" sqref="F1441" start="0" length="0">
      <dxf>
        <font>
          <sz val="12"/>
          <color auto="1"/>
          <name val="Times New Roman"/>
          <scheme val="none"/>
        </font>
      </dxf>
    </rfmt>
    <rfmt sheetId="1" sqref="F1444" start="0" length="0">
      <dxf>
        <font>
          <sz val="12"/>
          <color auto="1"/>
          <name val="Times New Roman"/>
          <scheme val="none"/>
        </font>
      </dxf>
    </rfmt>
    <rfmt sheetId="1" sqref="F1447" start="0" length="0">
      <dxf>
        <font>
          <sz val="12"/>
          <color auto="1"/>
          <name val="Times New Roman"/>
          <scheme val="none"/>
        </font>
      </dxf>
    </rfmt>
    <rfmt sheetId="1" sqref="F1450" start="0" length="0">
      <dxf>
        <font>
          <sz val="12"/>
          <color auto="1"/>
          <name val="Times New Roman"/>
          <scheme val="none"/>
        </font>
      </dxf>
    </rfmt>
    <rfmt sheetId="1" sqref="F1453" start="0" length="0">
      <dxf>
        <font>
          <sz val="12"/>
          <color auto="1"/>
          <name val="Times New Roman"/>
          <scheme val="none"/>
        </font>
      </dxf>
    </rfmt>
    <rfmt sheetId="1" sqref="F1454" start="0" length="0">
      <dxf>
        <font>
          <sz val="12"/>
          <color auto="1"/>
          <name val="Times New Roman"/>
          <scheme val="none"/>
        </font>
      </dxf>
    </rfmt>
    <rfmt sheetId="1" sqref="F1455" start="0" length="0">
      <dxf>
        <font>
          <sz val="12"/>
          <color auto="1"/>
          <name val="Times New Roman"/>
          <scheme val="none"/>
        </font>
      </dxf>
    </rfmt>
    <rfmt sheetId="1" sqref="F1456" start="0" length="0">
      <dxf>
        <font>
          <sz val="12"/>
          <color auto="1"/>
          <name val="Times New Roman"/>
          <scheme val="none"/>
        </font>
      </dxf>
    </rfmt>
    <rfmt sheetId="1" sqref="F1585" start="0" length="0">
      <dxf>
        <font>
          <sz val="12"/>
          <color auto="1"/>
          <name val="Times New Roman"/>
          <scheme val="none"/>
        </font>
      </dxf>
    </rfmt>
    <rfmt sheetId="1" sqref="F1586" start="0" length="0">
      <dxf>
        <font>
          <sz val="12"/>
          <color auto="1"/>
          <name val="Times New Roman"/>
          <scheme val="none"/>
        </font>
      </dxf>
    </rfmt>
    <rfmt sheetId="1" sqref="F1587" start="0" length="0">
      <dxf>
        <font>
          <sz val="12"/>
          <color auto="1"/>
          <name val="Times New Roman"/>
          <scheme val="none"/>
        </font>
      </dxf>
    </rfmt>
    <rfmt sheetId="1" sqref="F1590" start="0" length="0">
      <dxf>
        <font>
          <sz val="12"/>
          <color auto="1"/>
          <name val="Times New Roman"/>
          <scheme val="none"/>
        </font>
      </dxf>
    </rfmt>
    <rfmt sheetId="1" sqref="F1591" start="0" length="0">
      <dxf>
        <font>
          <sz val="12"/>
          <color auto="1"/>
          <name val="Times New Roman"/>
          <scheme val="none"/>
        </font>
      </dxf>
    </rfmt>
    <rfmt sheetId="1" sqref="F1592" start="0" length="0">
      <dxf>
        <font>
          <sz val="12"/>
          <color auto="1"/>
          <name val="Times New Roman"/>
          <scheme val="none"/>
        </font>
      </dxf>
    </rfmt>
    <rfmt sheetId="1" sqref="F1593" start="0" length="0">
      <dxf>
        <font>
          <sz val="12"/>
          <color auto="1"/>
          <name val="Times New Roman"/>
          <scheme val="none"/>
        </font>
      </dxf>
    </rfmt>
    <rfmt sheetId="1" sqref="F1594" start="0" length="0">
      <dxf>
        <font>
          <sz val="12"/>
          <color auto="1"/>
          <name val="Times New Roman"/>
          <scheme val="none"/>
        </font>
      </dxf>
    </rfmt>
    <rfmt sheetId="1" sqref="F1595" start="0" length="0">
      <dxf>
        <font>
          <sz val="12"/>
          <color auto="1"/>
          <name val="Times New Roman"/>
          <scheme val="none"/>
        </font>
      </dxf>
    </rfmt>
    <rfmt sheetId="1" sqref="F1596" start="0" length="0">
      <dxf>
        <font>
          <sz val="12"/>
          <color auto="1"/>
          <name val="Times New Roman"/>
          <scheme val="none"/>
        </font>
      </dxf>
    </rfmt>
    <rfmt sheetId="1" sqref="F1597" start="0" length="0">
      <dxf>
        <font>
          <sz val="12"/>
          <color auto="1"/>
          <name val="Times New Roman"/>
          <scheme val="none"/>
        </font>
      </dxf>
    </rfmt>
    <rfmt sheetId="1" sqref="F1598" start="0" length="0">
      <dxf>
        <font>
          <sz val="12"/>
          <color auto="1"/>
          <name val="Times New Roman"/>
          <scheme val="none"/>
        </font>
      </dxf>
    </rfmt>
    <rfmt sheetId="1" sqref="F1599" start="0" length="0">
      <dxf>
        <font>
          <sz val="12"/>
          <color auto="1"/>
          <name val="Times New Roman"/>
          <scheme val="none"/>
        </font>
      </dxf>
    </rfmt>
    <rfmt sheetId="1" sqref="F1600" start="0" length="0">
      <dxf>
        <font>
          <sz val="12"/>
          <color auto="1"/>
          <name val="Times New Roman"/>
          <scheme val="none"/>
        </font>
      </dxf>
    </rfmt>
    <rfmt sheetId="1" sqref="F1617" start="0" length="0">
      <dxf>
        <font>
          <sz val="12"/>
          <color auto="1"/>
          <name val="Times New Roman"/>
          <scheme val="none"/>
        </font>
      </dxf>
    </rfmt>
    <rfmt sheetId="1" sqref="F1618" start="0" length="0">
      <dxf>
        <font>
          <sz val="12"/>
          <color auto="1"/>
          <name val="Times New Roman"/>
          <scheme val="none"/>
        </font>
      </dxf>
    </rfmt>
    <rfmt sheetId="1" sqref="F1619" start="0" length="0">
      <dxf>
        <font>
          <sz val="12"/>
          <color auto="1"/>
          <name val="Times New Roman"/>
          <scheme val="none"/>
        </font>
      </dxf>
    </rfmt>
    <rfmt sheetId="1" sqref="F1620" start="0" length="0">
      <dxf>
        <font>
          <sz val="12"/>
          <color auto="1"/>
          <name val="Times New Roman"/>
          <scheme val="none"/>
        </font>
      </dxf>
    </rfmt>
    <rfmt sheetId="1" sqref="F1621" start="0" length="0">
      <dxf>
        <font>
          <sz val="12"/>
          <color auto="1"/>
          <name val="Times New Roman"/>
          <scheme val="none"/>
        </font>
      </dxf>
    </rfmt>
    <rfmt sheetId="1" sqref="F1622" start="0" length="0">
      <dxf>
        <font>
          <sz val="12"/>
          <color auto="1"/>
          <name val="Times New Roman"/>
          <scheme val="none"/>
        </font>
      </dxf>
    </rfmt>
    <rfmt sheetId="1" sqref="F1623" start="0" length="0">
      <dxf>
        <font>
          <sz val="12"/>
          <color auto="1"/>
          <name val="Times New Roman"/>
          <scheme val="none"/>
        </font>
      </dxf>
    </rfmt>
    <rfmt sheetId="1" sqref="F1624" start="0" length="0">
      <dxf>
        <font>
          <sz val="12"/>
          <color auto="1"/>
          <name val="Times New Roman"/>
          <scheme val="none"/>
        </font>
      </dxf>
    </rfmt>
    <rfmt sheetId="1" sqref="F1625" start="0" length="0">
      <dxf>
        <font>
          <sz val="12"/>
          <color auto="1"/>
          <name val="Times New Roman"/>
          <scheme val="none"/>
        </font>
      </dxf>
    </rfmt>
    <rfmt sheetId="1" sqref="F1626" start="0" length="0">
      <dxf>
        <font>
          <sz val="12"/>
          <color auto="1"/>
          <name val="Times New Roman"/>
          <scheme val="none"/>
        </font>
      </dxf>
    </rfmt>
    <rfmt sheetId="1" sqref="F1627" start="0" length="0">
      <dxf>
        <font>
          <sz val="12"/>
          <color auto="1"/>
          <name val="Times New Roman"/>
          <scheme val="none"/>
        </font>
      </dxf>
    </rfmt>
    <rfmt sheetId="1" sqref="F1628" start="0" length="0">
      <dxf>
        <font>
          <sz val="12"/>
          <color auto="1"/>
          <name val="Times New Roman"/>
          <scheme val="none"/>
        </font>
      </dxf>
    </rfmt>
    <rfmt sheetId="1" sqref="F1629" start="0" length="0">
      <dxf>
        <font>
          <sz val="12"/>
          <color auto="1"/>
          <name val="Times New Roman"/>
          <scheme val="none"/>
        </font>
      </dxf>
    </rfmt>
    <rfmt sheetId="1" sqref="F1630" start="0" length="0">
      <dxf>
        <font>
          <sz val="12"/>
          <color auto="1"/>
          <name val="Times New Roman"/>
          <scheme val="none"/>
        </font>
      </dxf>
    </rfmt>
    <rfmt sheetId="1" sqref="F1715" start="0" length="0">
      <dxf>
        <numFmt numFmtId="165" formatCode="#,##0.000"/>
      </dxf>
    </rfmt>
    <rfmt sheetId="1" sqref="F1716" start="0" length="0">
      <dxf>
        <font>
          <sz val="12"/>
          <color auto="1"/>
          <name val="Times New Roman"/>
          <scheme val="none"/>
        </font>
      </dxf>
    </rfmt>
    <rfmt sheetId="1" sqref="F1717" start="0" length="0">
      <dxf>
        <font>
          <sz val="12"/>
          <color auto="1"/>
          <name val="Times New Roman"/>
          <scheme val="none"/>
        </font>
      </dxf>
    </rfmt>
    <rfmt sheetId="1" sqref="F1718" start="0" length="0">
      <dxf>
        <font>
          <sz val="12"/>
          <color auto="1"/>
          <name val="Times New Roman"/>
          <scheme val="none"/>
        </font>
      </dxf>
    </rfmt>
    <rfmt sheetId="1" sqref="F1719" start="0" length="0">
      <dxf>
        <font>
          <sz val="12"/>
          <color auto="1"/>
          <name val="Times New Roman"/>
          <scheme val="none"/>
        </font>
      </dxf>
    </rfmt>
    <rfmt sheetId="1" sqref="F1720" start="0" length="0">
      <dxf>
        <font>
          <sz val="12"/>
          <color auto="1"/>
          <name val="Times New Roman"/>
          <scheme val="none"/>
        </font>
      </dxf>
    </rfmt>
    <rfmt sheetId="1" sqref="F1721" start="0" length="0">
      <dxf>
        <font>
          <sz val="12"/>
          <color auto="1"/>
          <name val="Times New Roman"/>
          <scheme val="none"/>
        </font>
      </dxf>
    </rfmt>
    <rfmt sheetId="1" sqref="F1722" start="0" length="0">
      <dxf>
        <font>
          <sz val="12"/>
          <color auto="1"/>
          <name val="Times New Roman"/>
          <scheme val="none"/>
        </font>
      </dxf>
    </rfmt>
    <rfmt sheetId="1" sqref="F1723" start="0" length="0">
      <dxf>
        <font>
          <sz val="12"/>
          <color auto="1"/>
          <name val="Times New Roman"/>
          <scheme val="none"/>
        </font>
      </dxf>
    </rfmt>
    <rfmt sheetId="1" sqref="F1724" start="0" length="0">
      <dxf>
        <font>
          <sz val="12"/>
          <color auto="1"/>
          <name val="Times New Roman"/>
          <scheme val="none"/>
        </font>
      </dxf>
    </rfmt>
    <rfmt sheetId="1" sqref="F1725" start="0" length="0">
      <dxf>
        <font>
          <sz val="12"/>
          <color auto="1"/>
          <name val="Times New Roman"/>
          <scheme val="none"/>
        </font>
      </dxf>
    </rfmt>
    <rfmt sheetId="1" sqref="F1726" start="0" length="0">
      <dxf>
        <font>
          <sz val="12"/>
          <color auto="1"/>
          <name val="Times New Roman"/>
          <scheme val="none"/>
        </font>
      </dxf>
    </rfmt>
    <rfmt sheetId="1" sqref="F1727" start="0" length="0">
      <dxf>
        <font>
          <sz val="12"/>
          <color auto="1"/>
          <name val="Times New Roman"/>
          <scheme val="none"/>
        </font>
      </dxf>
    </rfmt>
    <rfmt sheetId="1" sqref="F1728" start="0" length="0">
      <dxf>
        <font>
          <sz val="12"/>
          <color auto="1"/>
          <name val="Times New Roman"/>
          <scheme val="none"/>
        </font>
      </dxf>
    </rfmt>
    <rfmt sheetId="1" sqref="F1873" start="0" length="0">
      <dxf>
        <font>
          <sz val="12"/>
          <color auto="1"/>
          <name val="Times New Roman"/>
          <scheme val="none"/>
        </font>
      </dxf>
    </rfmt>
    <rfmt sheetId="1" sqref="F1874" start="0" length="0">
      <dxf>
        <font>
          <sz val="12"/>
          <color auto="1"/>
          <name val="Times New Roman"/>
          <scheme val="none"/>
        </font>
      </dxf>
    </rfmt>
    <rfmt sheetId="1" sqref="F1875" start="0" length="0">
      <dxf>
        <font>
          <sz val="12"/>
          <color auto="1"/>
          <name val="Times New Roman"/>
          <scheme val="none"/>
        </font>
      </dxf>
    </rfmt>
    <rfmt sheetId="1" sqref="F1876" start="0" length="0">
      <dxf>
        <font>
          <sz val="12"/>
          <color auto="1"/>
          <name val="Times New Roman"/>
          <scheme val="none"/>
        </font>
      </dxf>
    </rfmt>
    <rfmt sheetId="1" sqref="F1877" start="0" length="0">
      <dxf>
        <font>
          <sz val="12"/>
          <color auto="1"/>
          <name val="Times New Roman"/>
          <scheme val="none"/>
        </font>
      </dxf>
    </rfmt>
    <rfmt sheetId="1" sqref="F1878" start="0" length="0">
      <dxf>
        <font>
          <sz val="12"/>
          <color auto="1"/>
          <name val="Times New Roman"/>
          <scheme val="none"/>
        </font>
      </dxf>
    </rfmt>
    <rfmt sheetId="1" sqref="F1879" start="0" length="0">
      <dxf>
        <font>
          <sz val="12"/>
          <color auto="1"/>
          <name val="Times New Roman"/>
          <scheme val="none"/>
        </font>
      </dxf>
    </rfmt>
  </rrc>
  <rrc rId="1618" sId="1" ref="F1:F1048576" action="deleteCol">
    <undo index="0" exp="area" ref3D="1" dr="$A$3:$XFD$4" dn="Z_C431141F_117F_49C7_B3E7_D4961D1E781E_.wvu.PrintTitles" sId="1"/>
    <undo index="0" exp="area" ref3D="1" dr="$A$3:$XFD$4" dn="Заголовки_для_печати" sId="1"/>
    <undo index="0" exp="area" ref3D="1" dr="$A$3:$XFD$4" dn="Z_EED4C4C4_2768_4906_8D20_11DE2EB8B1AD_.wvu.PrintTitles" sId="1"/>
    <undo index="0" exp="area" ref3D="1" dr="$A$3:$XFD$4" dn="Z_C08C5C12_FFBC_4F4C_9138_5D34ADCEB223_.wvu.PrintTitles" sId="1"/>
    <undo index="0" exp="area" ref3D="1" dr="$A$3:$XFD$4" dn="Z_6C4C0A1E_9F55_46A5_9256_CBEA636F78CA_.wvu.PrintTitles" sId="1"/>
    <undo index="0" exp="area" ref3D="1" dr="$A$3:$XFD$4" dn="Z_63624039_79B7_4B53_8C9B_62AEAD1FE854_.wvu.PrintTitles" sId="1"/>
    <undo index="0" exp="area" ref3D="1" dr="$A$3:$XFD$4" dn="Z_237E48EE_855D_4E22_A215_D7BA155C0632_.wvu.PrintTitles" sId="1"/>
    <undo index="0" exp="area" ref3D="1" dr="$A$3:$XFD$4" dn="Z_0807BC37_3C63_4F33_8764_08C0EDADAA6D_.wvu.PrintTitles" sId="1"/>
    <rfmt sheetId="1" xfDxf="1" sqref="F1:F1048576" start="0" length="0">
      <dxf>
        <font>
          <sz val="12"/>
          <name val="Times New Roman"/>
          <scheme val="none"/>
        </font>
      </dxf>
    </rfmt>
    <rfmt sheetId="1" sqref="F3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F4" start="0" length="0">
      <dxf>
        <alignment horizontal="center" vertical="top" readingOrder="0"/>
      </dxf>
    </rfmt>
    <rfmt sheetId="1" sqref="F5" start="0" length="0">
      <dxf>
        <font>
          <sz val="12"/>
          <color auto="1"/>
          <name val="Times New Roman"/>
          <scheme val="none"/>
        </font>
      </dxf>
    </rfmt>
    <rfmt sheetId="1" sqref="F15" start="0" length="0">
      <dxf>
        <font>
          <sz val="12"/>
          <color auto="1"/>
          <name val="Times New Roman"/>
          <scheme val="none"/>
        </font>
      </dxf>
    </rfmt>
    <rfmt sheetId="1" sqref="F16" start="0" length="0">
      <dxf>
        <font>
          <sz val="12"/>
          <color auto="1"/>
          <name val="Times New Roman"/>
          <scheme val="none"/>
        </font>
      </dxf>
    </rfmt>
    <rfmt sheetId="1" sqref="F17" start="0" length="0">
      <dxf>
        <font>
          <sz val="12"/>
          <color auto="1"/>
          <name val="Times New Roman"/>
          <scheme val="none"/>
        </font>
      </dxf>
    </rfmt>
    <rfmt sheetId="1" sqref="F18" start="0" length="0">
      <dxf>
        <font>
          <sz val="12"/>
          <color auto="1"/>
          <name val="Times New Roman"/>
          <scheme val="none"/>
        </font>
      </dxf>
    </rfmt>
    <rfmt sheetId="1" sqref="F19" start="0" length="0">
      <dxf>
        <font>
          <sz val="12"/>
          <color auto="1"/>
          <name val="Times New Roman"/>
          <scheme val="none"/>
        </font>
      </dxf>
    </rfmt>
    <rfmt sheetId="1" sqref="F20" start="0" length="0">
      <dxf>
        <font>
          <sz val="12"/>
          <color auto="1"/>
          <name val="Times New Roman"/>
          <scheme val="none"/>
        </font>
      </dxf>
    </rfmt>
    <rfmt sheetId="1" sqref="F21" start="0" length="0">
      <dxf>
        <font>
          <sz val="12"/>
          <color auto="1"/>
          <name val="Times New Roman"/>
          <scheme val="none"/>
        </font>
      </dxf>
    </rfmt>
    <rfmt sheetId="1" sqref="F22" start="0" length="0">
      <dxf>
        <font>
          <sz val="12"/>
          <color auto="1"/>
          <name val="Times New Roman"/>
          <scheme val="none"/>
        </font>
      </dxf>
    </rfmt>
    <rfmt sheetId="1" sqref="F23" start="0" length="0">
      <dxf>
        <font>
          <sz val="12"/>
          <color auto="1"/>
          <name val="Times New Roman"/>
          <scheme val="none"/>
        </font>
      </dxf>
    </rfmt>
    <rfmt sheetId="1" sqref="F24" start="0" length="0">
      <dxf>
        <font>
          <sz val="12"/>
          <color auto="1"/>
          <name val="Times New Roman"/>
          <scheme val="none"/>
        </font>
      </dxf>
    </rfmt>
    <rfmt sheetId="1" sqref="F25" start="0" length="0">
      <dxf>
        <font>
          <sz val="12"/>
          <color auto="1"/>
          <name val="Times New Roman"/>
          <scheme val="none"/>
        </font>
      </dxf>
    </rfmt>
    <rfmt sheetId="1" sqref="F26" start="0" length="0">
      <dxf>
        <font>
          <sz val="12"/>
          <color auto="1"/>
          <name val="Times New Roman"/>
          <scheme val="none"/>
        </font>
      </dxf>
    </rfmt>
    <rfmt sheetId="1" sqref="F27" start="0" length="0">
      <dxf>
        <font>
          <sz val="12"/>
          <color auto="1"/>
          <name val="Times New Roman"/>
          <scheme val="none"/>
        </font>
      </dxf>
    </rfmt>
    <rfmt sheetId="1" sqref="F28" start="0" length="0">
      <dxf>
        <font>
          <sz val="12"/>
          <color auto="1"/>
          <name val="Times New Roman"/>
          <scheme val="none"/>
        </font>
      </dxf>
    </rfmt>
    <rfmt sheetId="1" sqref="F29" start="0" length="0">
      <dxf>
        <font>
          <sz val="12"/>
          <color auto="1"/>
          <name val="Times New Roman"/>
          <scheme val="none"/>
        </font>
      </dxf>
    </rfmt>
    <rfmt sheetId="1" sqref="F30" start="0" length="0">
      <dxf>
        <font>
          <sz val="12"/>
          <color auto="1"/>
          <name val="Times New Roman"/>
          <scheme val="none"/>
        </font>
      </dxf>
    </rfmt>
    <rfmt sheetId="1" sqref="F31" start="0" length="0">
      <dxf>
        <font>
          <sz val="12"/>
          <color auto="1"/>
          <name val="Times New Roman"/>
          <scheme val="none"/>
        </font>
      </dxf>
    </rfmt>
    <rfmt sheetId="1" sqref="F32" start="0" length="0">
      <dxf>
        <font>
          <sz val="12"/>
          <color auto="1"/>
          <name val="Times New Roman"/>
          <scheme val="none"/>
        </font>
      </dxf>
    </rfmt>
    <rfmt sheetId="1" sqref="F33" start="0" length="0">
      <dxf>
        <font>
          <sz val="12"/>
          <color auto="1"/>
          <name val="Times New Roman"/>
          <scheme val="none"/>
        </font>
      </dxf>
    </rfmt>
    <rfmt sheetId="1" sqref="F34" start="0" length="0">
      <dxf>
        <font>
          <sz val="12"/>
          <color auto="1"/>
          <name val="Times New Roman"/>
          <scheme val="none"/>
        </font>
      </dxf>
    </rfmt>
    <rfmt sheetId="1" sqref="F35" start="0" length="0">
      <dxf>
        <font>
          <sz val="12"/>
          <color auto="1"/>
          <name val="Times New Roman"/>
          <scheme val="none"/>
        </font>
      </dxf>
    </rfmt>
    <rfmt sheetId="1" sqref="F36" start="0" length="0">
      <dxf>
        <font>
          <sz val="12"/>
          <color auto="1"/>
          <name val="Times New Roman"/>
          <scheme val="none"/>
        </font>
      </dxf>
    </rfmt>
    <rfmt sheetId="1" sqref="F37" start="0" length="0">
      <dxf>
        <font>
          <sz val="12"/>
          <color auto="1"/>
          <name val="Times New Roman"/>
          <scheme val="none"/>
        </font>
      </dxf>
    </rfmt>
    <rfmt sheetId="1" sqref="F38" start="0" length="0">
      <dxf>
        <font>
          <sz val="12"/>
          <color auto="1"/>
          <name val="Times New Roman"/>
          <scheme val="none"/>
        </font>
      </dxf>
    </rfmt>
    <rfmt sheetId="1" sqref="F39" start="0" length="0">
      <dxf>
        <font>
          <sz val="12"/>
          <color auto="1"/>
          <name val="Times New Roman"/>
          <scheme val="none"/>
        </font>
      </dxf>
    </rfmt>
    <rfmt sheetId="1" sqref="F40" start="0" length="0">
      <dxf>
        <font>
          <sz val="12"/>
          <color auto="1"/>
          <name val="Times New Roman"/>
          <scheme val="none"/>
        </font>
      </dxf>
    </rfmt>
    <rfmt sheetId="1" sqref="F41" start="0" length="0">
      <dxf>
        <font>
          <sz val="12"/>
          <color auto="1"/>
          <name val="Times New Roman"/>
          <scheme val="none"/>
        </font>
      </dxf>
    </rfmt>
    <rfmt sheetId="1" sqref="F42" start="0" length="0">
      <dxf>
        <font>
          <sz val="12"/>
          <color auto="1"/>
          <name val="Times New Roman"/>
          <scheme val="none"/>
        </font>
      </dxf>
    </rfmt>
    <rfmt sheetId="1" sqref="F43" start="0" length="0">
      <dxf>
        <font>
          <sz val="12"/>
          <color auto="1"/>
          <name val="Times New Roman"/>
          <scheme val="none"/>
        </font>
      </dxf>
    </rfmt>
    <rfmt sheetId="1" sqref="F44" start="0" length="0">
      <dxf>
        <font>
          <sz val="12"/>
          <color auto="1"/>
          <name val="Times New Roman"/>
          <scheme val="none"/>
        </font>
      </dxf>
    </rfmt>
    <rfmt sheetId="1" sqref="F45" start="0" length="0">
      <dxf>
        <font>
          <sz val="12"/>
          <color auto="1"/>
          <name val="Times New Roman"/>
          <scheme val="none"/>
        </font>
      </dxf>
    </rfmt>
    <rfmt sheetId="1" sqref="F46" start="0" length="0">
      <dxf>
        <font>
          <sz val="12"/>
          <color auto="1"/>
          <name val="Times New Roman"/>
          <scheme val="none"/>
        </font>
      </dxf>
    </rfmt>
    <rfmt sheetId="1" sqref="F47" start="0" length="0">
      <dxf>
        <font>
          <sz val="12"/>
          <color auto="1"/>
          <name val="Times New Roman"/>
          <scheme val="none"/>
        </font>
      </dxf>
    </rfmt>
    <rfmt sheetId="1" sqref="F48" start="0" length="0">
      <dxf>
        <font>
          <sz val="12"/>
          <color auto="1"/>
          <name val="Times New Roman"/>
          <scheme val="none"/>
        </font>
      </dxf>
    </rfmt>
    <rfmt sheetId="1" sqref="F49" start="0" length="0">
      <dxf>
        <font>
          <sz val="12"/>
          <color auto="1"/>
          <name val="Times New Roman"/>
          <scheme val="none"/>
        </font>
      </dxf>
    </rfmt>
    <rfmt sheetId="1" sqref="F50" start="0" length="0">
      <dxf>
        <font>
          <sz val="12"/>
          <color auto="1"/>
          <name val="Times New Roman"/>
          <scheme val="none"/>
        </font>
      </dxf>
    </rfmt>
    <rfmt sheetId="1" sqref="F51" start="0" length="0">
      <dxf>
        <font>
          <sz val="12"/>
          <color auto="1"/>
          <name val="Times New Roman"/>
          <scheme val="none"/>
        </font>
      </dxf>
    </rfmt>
    <rfmt sheetId="1" sqref="F52" start="0" length="0">
      <dxf>
        <font>
          <sz val="12"/>
          <color auto="1"/>
          <name val="Times New Roman"/>
          <scheme val="none"/>
        </font>
      </dxf>
    </rfmt>
    <rfmt sheetId="1" sqref="F53" start="0" length="0">
      <dxf>
        <font>
          <sz val="12"/>
          <color auto="1"/>
          <name val="Times New Roman"/>
          <scheme val="none"/>
        </font>
      </dxf>
    </rfmt>
    <rfmt sheetId="1" sqref="F54" start="0" length="0">
      <dxf>
        <font>
          <sz val="12"/>
          <color auto="1"/>
          <name val="Times New Roman"/>
          <scheme val="none"/>
        </font>
      </dxf>
    </rfmt>
    <rfmt sheetId="1" sqref="F55" start="0" length="0">
      <dxf>
        <font>
          <sz val="12"/>
          <color auto="1"/>
          <name val="Times New Roman"/>
          <scheme val="none"/>
        </font>
      </dxf>
    </rfmt>
    <rfmt sheetId="1" sqref="F56" start="0" length="0">
      <dxf>
        <font>
          <sz val="12"/>
          <color auto="1"/>
          <name val="Times New Roman"/>
          <scheme val="none"/>
        </font>
      </dxf>
    </rfmt>
    <rfmt sheetId="1" sqref="F57" start="0" length="0">
      <dxf>
        <font>
          <sz val="12"/>
          <color auto="1"/>
          <name val="Times New Roman"/>
          <scheme val="none"/>
        </font>
      </dxf>
    </rfmt>
    <rfmt sheetId="1" sqref="F58" start="0" length="0">
      <dxf>
        <font>
          <sz val="12"/>
          <color auto="1"/>
          <name val="Times New Roman"/>
          <scheme val="none"/>
        </font>
      </dxf>
    </rfmt>
    <rfmt sheetId="1" sqref="F59" start="0" length="0">
      <dxf>
        <font>
          <sz val="12"/>
          <color auto="1"/>
          <name val="Times New Roman"/>
          <scheme val="none"/>
        </font>
      </dxf>
    </rfmt>
    <rfmt sheetId="1" sqref="F60" start="0" length="0">
      <dxf>
        <font>
          <sz val="12"/>
          <color auto="1"/>
          <name val="Times New Roman"/>
          <scheme val="none"/>
        </font>
      </dxf>
    </rfmt>
    <rfmt sheetId="1" sqref="F61" start="0" length="0">
      <dxf>
        <font>
          <sz val="12"/>
          <color auto="1"/>
          <name val="Times New Roman"/>
          <scheme val="none"/>
        </font>
      </dxf>
    </rfmt>
    <rfmt sheetId="1" sqref="F62" start="0" length="0">
      <dxf>
        <font>
          <sz val="12"/>
          <color auto="1"/>
          <name val="Times New Roman"/>
          <scheme val="none"/>
        </font>
      </dxf>
    </rfmt>
    <rfmt sheetId="1" sqref="F63" start="0" length="0">
      <dxf>
        <font>
          <sz val="12"/>
          <color auto="1"/>
          <name val="Times New Roman"/>
          <scheme val="none"/>
        </font>
      </dxf>
    </rfmt>
    <rfmt sheetId="1" sqref="F64" start="0" length="0">
      <dxf>
        <font>
          <sz val="12"/>
          <color auto="1"/>
          <name val="Times New Roman"/>
          <scheme val="none"/>
        </font>
      </dxf>
    </rfmt>
    <rfmt sheetId="1" sqref="F65" start="0" length="0">
      <dxf>
        <font>
          <sz val="12"/>
          <color auto="1"/>
          <name val="Times New Roman"/>
          <scheme val="none"/>
        </font>
      </dxf>
    </rfmt>
    <rfmt sheetId="1" sqref="F66" start="0" length="0">
      <dxf>
        <font>
          <sz val="12"/>
          <color auto="1"/>
          <name val="Times New Roman"/>
          <scheme val="none"/>
        </font>
      </dxf>
    </rfmt>
    <rfmt sheetId="1" sqref="F67" start="0" length="0">
      <dxf>
        <font>
          <sz val="12"/>
          <color auto="1"/>
          <name val="Times New Roman"/>
          <scheme val="none"/>
        </font>
      </dxf>
    </rfmt>
    <rfmt sheetId="1" sqref="F68" start="0" length="0">
      <dxf>
        <font>
          <sz val="12"/>
          <color auto="1"/>
          <name val="Times New Roman"/>
          <scheme val="none"/>
        </font>
      </dxf>
    </rfmt>
    <rfmt sheetId="1" sqref="F69" start="0" length="0">
      <dxf>
        <font>
          <sz val="12"/>
          <color auto="1"/>
          <name val="Times New Roman"/>
          <scheme val="none"/>
        </font>
      </dxf>
    </rfmt>
    <rfmt sheetId="1" sqref="F70" start="0" length="0">
      <dxf>
        <font>
          <sz val="12"/>
          <color auto="1"/>
          <name val="Times New Roman"/>
          <scheme val="none"/>
        </font>
      </dxf>
    </rfmt>
    <rfmt sheetId="1" sqref="F71" start="0" length="0">
      <dxf>
        <font>
          <sz val="12"/>
          <color auto="1"/>
          <name val="Times New Roman"/>
          <scheme val="none"/>
        </font>
      </dxf>
    </rfmt>
    <rfmt sheetId="1" sqref="F72" start="0" length="0">
      <dxf>
        <font>
          <sz val="12"/>
          <color auto="1"/>
          <name val="Times New Roman"/>
          <scheme val="none"/>
        </font>
      </dxf>
    </rfmt>
    <rfmt sheetId="1" sqref="F73" start="0" length="0">
      <dxf>
        <font>
          <sz val="12"/>
          <color auto="1"/>
          <name val="Times New Roman"/>
          <scheme val="none"/>
        </font>
      </dxf>
    </rfmt>
    <rfmt sheetId="1" sqref="F74" start="0" length="0">
      <dxf>
        <font>
          <sz val="12"/>
          <color auto="1"/>
          <name val="Times New Roman"/>
          <scheme val="none"/>
        </font>
      </dxf>
    </rfmt>
    <rfmt sheetId="1" sqref="F75" start="0" length="0">
      <dxf>
        <font>
          <sz val="12"/>
          <color auto="1"/>
          <name val="Times New Roman"/>
          <scheme val="none"/>
        </font>
      </dxf>
    </rfmt>
    <rfmt sheetId="1" sqref="F76" start="0" length="0">
      <dxf>
        <font>
          <sz val="12"/>
          <color auto="1"/>
          <name val="Times New Roman"/>
          <scheme val="none"/>
        </font>
      </dxf>
    </rfmt>
    <rfmt sheetId="1" sqref="F77" start="0" length="0">
      <dxf>
        <font>
          <sz val="12"/>
          <color auto="1"/>
          <name val="Times New Roman"/>
          <scheme val="none"/>
        </font>
      </dxf>
    </rfmt>
    <rfmt sheetId="1" sqref="F78" start="0" length="0">
      <dxf>
        <font>
          <sz val="12"/>
          <color auto="1"/>
          <name val="Times New Roman"/>
          <scheme val="none"/>
        </font>
      </dxf>
    </rfmt>
    <rfmt sheetId="1" sqref="F79" start="0" length="0">
      <dxf>
        <font>
          <sz val="12"/>
          <color auto="1"/>
          <name val="Times New Roman"/>
          <scheme val="none"/>
        </font>
      </dxf>
    </rfmt>
    <rfmt sheetId="1" sqref="F80" start="0" length="0">
      <dxf>
        <font>
          <sz val="12"/>
          <color auto="1"/>
          <name val="Times New Roman"/>
          <scheme val="none"/>
        </font>
      </dxf>
    </rfmt>
    <rfmt sheetId="1" sqref="F81" start="0" length="0">
      <dxf>
        <font>
          <sz val="12"/>
          <color auto="1"/>
          <name val="Times New Roman"/>
          <scheme val="none"/>
        </font>
      </dxf>
    </rfmt>
    <rfmt sheetId="1" sqref="F82" start="0" length="0">
      <dxf>
        <font>
          <sz val="12"/>
          <color auto="1"/>
          <name val="Times New Roman"/>
          <scheme val="none"/>
        </font>
      </dxf>
    </rfmt>
    <rfmt sheetId="1" sqref="F83" start="0" length="0">
      <dxf>
        <font>
          <sz val="12"/>
          <color auto="1"/>
          <name val="Times New Roman"/>
          <scheme val="none"/>
        </font>
      </dxf>
    </rfmt>
    <rfmt sheetId="1" sqref="F84" start="0" length="0">
      <dxf>
        <font>
          <sz val="12"/>
          <color auto="1"/>
          <name val="Times New Roman"/>
          <scheme val="none"/>
        </font>
      </dxf>
    </rfmt>
    <rfmt sheetId="1" sqref="F85" start="0" length="0">
      <dxf>
        <font>
          <sz val="12"/>
          <color auto="1"/>
          <name val="Times New Roman"/>
          <scheme val="none"/>
        </font>
      </dxf>
    </rfmt>
    <rfmt sheetId="1" sqref="F86" start="0" length="0">
      <dxf>
        <font>
          <sz val="12"/>
          <color auto="1"/>
          <name val="Times New Roman"/>
          <scheme val="none"/>
        </font>
      </dxf>
    </rfmt>
    <rfmt sheetId="1" sqref="F87" start="0" length="0">
      <dxf>
        <font>
          <sz val="12"/>
          <color auto="1"/>
          <name val="Times New Roman"/>
          <scheme val="none"/>
        </font>
      </dxf>
    </rfmt>
    <rfmt sheetId="1" sqref="F88" start="0" length="0">
      <dxf>
        <font>
          <sz val="12"/>
          <color auto="1"/>
          <name val="Times New Roman"/>
          <scheme val="none"/>
        </font>
      </dxf>
    </rfmt>
    <rfmt sheetId="1" sqref="F89" start="0" length="0">
      <dxf>
        <font>
          <sz val="12"/>
          <color auto="1"/>
          <name val="Times New Roman"/>
          <scheme val="none"/>
        </font>
      </dxf>
    </rfmt>
    <rfmt sheetId="1" sqref="F90" start="0" length="0">
      <dxf>
        <font>
          <sz val="12"/>
          <color auto="1"/>
          <name val="Times New Roman"/>
          <scheme val="none"/>
        </font>
      </dxf>
    </rfmt>
    <rfmt sheetId="1" sqref="F91" start="0" length="0">
      <dxf>
        <font>
          <sz val="12"/>
          <color auto="1"/>
          <name val="Times New Roman"/>
          <scheme val="none"/>
        </font>
      </dxf>
    </rfmt>
    <rfmt sheetId="1" sqref="F92" start="0" length="0">
      <dxf>
        <font>
          <sz val="12"/>
          <color auto="1"/>
          <name val="Times New Roman"/>
          <scheme val="none"/>
        </font>
      </dxf>
    </rfmt>
    <rfmt sheetId="1" sqref="F93" start="0" length="0">
      <dxf>
        <font>
          <sz val="12"/>
          <color auto="1"/>
          <name val="Times New Roman"/>
          <scheme val="none"/>
        </font>
      </dxf>
    </rfmt>
    <rfmt sheetId="1" sqref="F94" start="0" length="0">
      <dxf>
        <font>
          <sz val="12"/>
          <color auto="1"/>
          <name val="Times New Roman"/>
          <scheme val="none"/>
        </font>
      </dxf>
    </rfmt>
    <rfmt sheetId="1" sqref="F95" start="0" length="0">
      <dxf>
        <font>
          <sz val="12"/>
          <color auto="1"/>
          <name val="Times New Roman"/>
          <scheme val="none"/>
        </font>
      </dxf>
    </rfmt>
    <rfmt sheetId="1" sqref="F96" start="0" length="0">
      <dxf>
        <font>
          <sz val="12"/>
          <color auto="1"/>
          <name val="Times New Roman"/>
          <scheme val="none"/>
        </font>
      </dxf>
    </rfmt>
    <rfmt sheetId="1" sqref="F97" start="0" length="0">
      <dxf>
        <font>
          <sz val="12"/>
          <color auto="1"/>
          <name val="Times New Roman"/>
          <scheme val="none"/>
        </font>
      </dxf>
    </rfmt>
    <rfmt sheetId="1" sqref="F98" start="0" length="0">
      <dxf>
        <font>
          <sz val="12"/>
          <color auto="1"/>
          <name val="Times New Roman"/>
          <scheme val="none"/>
        </font>
      </dxf>
    </rfmt>
    <rfmt sheetId="1" sqref="F99" start="0" length="0">
      <dxf>
        <font>
          <sz val="12"/>
          <color auto="1"/>
          <name val="Times New Roman"/>
          <scheme val="none"/>
        </font>
      </dxf>
    </rfmt>
    <rfmt sheetId="1" sqref="F100" start="0" length="0">
      <dxf>
        <font>
          <sz val="12"/>
          <color auto="1"/>
          <name val="Times New Roman"/>
          <scheme val="none"/>
        </font>
      </dxf>
    </rfmt>
    <rfmt sheetId="1" sqref="F101" start="0" length="0">
      <dxf>
        <font>
          <sz val="12"/>
          <color auto="1"/>
          <name val="Times New Roman"/>
          <scheme val="none"/>
        </font>
      </dxf>
    </rfmt>
    <rfmt sheetId="1" sqref="F102" start="0" length="0">
      <dxf>
        <font>
          <sz val="12"/>
          <color auto="1"/>
          <name val="Times New Roman"/>
          <scheme val="none"/>
        </font>
      </dxf>
    </rfmt>
    <rfmt sheetId="1" sqref="F103" start="0" length="0">
      <dxf>
        <font>
          <sz val="12"/>
          <color auto="1"/>
          <name val="Times New Roman"/>
          <scheme val="none"/>
        </font>
      </dxf>
    </rfmt>
    <rfmt sheetId="1" sqref="F104" start="0" length="0">
      <dxf>
        <font>
          <sz val="12"/>
          <color auto="1"/>
          <name val="Times New Roman"/>
          <scheme val="none"/>
        </font>
      </dxf>
    </rfmt>
    <rfmt sheetId="1" sqref="F105" start="0" length="0">
      <dxf>
        <font>
          <sz val="12"/>
          <color auto="1"/>
          <name val="Times New Roman"/>
          <scheme val="none"/>
        </font>
      </dxf>
    </rfmt>
    <rfmt sheetId="1" sqref="F106" start="0" length="0">
      <dxf>
        <font>
          <sz val="12"/>
          <color auto="1"/>
          <name val="Times New Roman"/>
          <scheme val="none"/>
        </font>
      </dxf>
    </rfmt>
    <rfmt sheetId="1" sqref="F107" start="0" length="0">
      <dxf>
        <font>
          <sz val="12"/>
          <color auto="1"/>
          <name val="Times New Roman"/>
          <scheme val="none"/>
        </font>
      </dxf>
    </rfmt>
    <rfmt sheetId="1" sqref="F108" start="0" length="0">
      <dxf>
        <font>
          <sz val="12"/>
          <color auto="1"/>
          <name val="Times New Roman"/>
          <scheme val="none"/>
        </font>
      </dxf>
    </rfmt>
    <rfmt sheetId="1" sqref="F109" start="0" length="0">
      <dxf>
        <font>
          <sz val="12"/>
          <color auto="1"/>
          <name val="Times New Roman"/>
          <scheme val="none"/>
        </font>
      </dxf>
    </rfmt>
    <rfmt sheetId="1" sqref="F110" start="0" length="0">
      <dxf>
        <font>
          <sz val="12"/>
          <color auto="1"/>
          <name val="Times New Roman"/>
          <scheme val="none"/>
        </font>
      </dxf>
    </rfmt>
    <rfmt sheetId="1" sqref="F111" start="0" length="0">
      <dxf>
        <font>
          <sz val="12"/>
          <color auto="1"/>
          <name val="Times New Roman"/>
          <scheme val="none"/>
        </font>
      </dxf>
    </rfmt>
    <rfmt sheetId="1" sqref="F112" start="0" length="0">
      <dxf>
        <font>
          <sz val="12"/>
          <color auto="1"/>
          <name val="Times New Roman"/>
          <scheme val="none"/>
        </font>
      </dxf>
    </rfmt>
    <rfmt sheetId="1" sqref="F113" start="0" length="0">
      <dxf>
        <font>
          <sz val="12"/>
          <color auto="1"/>
          <name val="Times New Roman"/>
          <scheme val="none"/>
        </font>
      </dxf>
    </rfmt>
    <rfmt sheetId="1" sqref="F114" start="0" length="0">
      <dxf>
        <font>
          <sz val="12"/>
          <color auto="1"/>
          <name val="Times New Roman"/>
          <scheme val="none"/>
        </font>
      </dxf>
    </rfmt>
    <rfmt sheetId="1" sqref="F115" start="0" length="0">
      <dxf>
        <font>
          <sz val="12"/>
          <color auto="1"/>
          <name val="Times New Roman"/>
          <scheme val="none"/>
        </font>
      </dxf>
    </rfmt>
    <rfmt sheetId="1" sqref="F116" start="0" length="0">
      <dxf>
        <font>
          <sz val="12"/>
          <color auto="1"/>
          <name val="Times New Roman"/>
          <scheme val="none"/>
        </font>
      </dxf>
    </rfmt>
    <rfmt sheetId="1" sqref="F117" start="0" length="0">
      <dxf>
        <font>
          <sz val="12"/>
          <color auto="1"/>
          <name val="Times New Roman"/>
          <scheme val="none"/>
        </font>
      </dxf>
    </rfmt>
    <rfmt sheetId="1" sqref="F118" start="0" length="0">
      <dxf>
        <font>
          <sz val="12"/>
          <color auto="1"/>
          <name val="Times New Roman"/>
          <scheme val="none"/>
        </font>
      </dxf>
    </rfmt>
    <rfmt sheetId="1" sqref="F119" start="0" length="0">
      <dxf>
        <font>
          <sz val="12"/>
          <color auto="1"/>
          <name val="Times New Roman"/>
          <scheme val="none"/>
        </font>
      </dxf>
    </rfmt>
    <rfmt sheetId="1" sqref="F120" start="0" length="0">
      <dxf>
        <font>
          <sz val="12"/>
          <color auto="1"/>
          <name val="Times New Roman"/>
          <scheme val="none"/>
        </font>
      </dxf>
    </rfmt>
    <rfmt sheetId="1" sqref="F121" start="0" length="0">
      <dxf>
        <font>
          <sz val="12"/>
          <color auto="1"/>
          <name val="Times New Roman"/>
          <scheme val="none"/>
        </font>
      </dxf>
    </rfmt>
    <rfmt sheetId="1" sqref="F122" start="0" length="0">
      <dxf>
        <font>
          <sz val="12"/>
          <color auto="1"/>
          <name val="Times New Roman"/>
          <scheme val="none"/>
        </font>
      </dxf>
    </rfmt>
    <rfmt sheetId="1" sqref="F123" start="0" length="0">
      <dxf>
        <font>
          <sz val="12"/>
          <color auto="1"/>
          <name val="Times New Roman"/>
          <scheme val="none"/>
        </font>
      </dxf>
    </rfmt>
    <rfmt sheetId="1" sqref="F124" start="0" length="0">
      <dxf>
        <font>
          <sz val="12"/>
          <color auto="1"/>
          <name val="Times New Roman"/>
          <scheme val="none"/>
        </font>
      </dxf>
    </rfmt>
    <rfmt sheetId="1" sqref="F125" start="0" length="0">
      <dxf>
        <font>
          <sz val="12"/>
          <color auto="1"/>
          <name val="Times New Roman"/>
          <scheme val="none"/>
        </font>
      </dxf>
    </rfmt>
    <rfmt sheetId="1" sqref="F126" start="0" length="0">
      <dxf>
        <font>
          <sz val="12"/>
          <color auto="1"/>
          <name val="Times New Roman"/>
          <scheme val="none"/>
        </font>
      </dxf>
    </rfmt>
    <rfmt sheetId="1" sqref="F127" start="0" length="0">
      <dxf>
        <font>
          <sz val="12"/>
          <color auto="1"/>
          <name val="Times New Roman"/>
          <scheme val="none"/>
        </font>
      </dxf>
    </rfmt>
    <rfmt sheetId="1" sqref="F128" start="0" length="0">
      <dxf>
        <font>
          <sz val="12"/>
          <color auto="1"/>
          <name val="Times New Roman"/>
          <scheme val="none"/>
        </font>
      </dxf>
    </rfmt>
    <rfmt sheetId="1" sqref="F129" start="0" length="0">
      <dxf>
        <font>
          <sz val="12"/>
          <color auto="1"/>
          <name val="Times New Roman"/>
          <scheme val="none"/>
        </font>
      </dxf>
    </rfmt>
    <rfmt sheetId="1" sqref="F130" start="0" length="0">
      <dxf>
        <font>
          <sz val="12"/>
          <color auto="1"/>
          <name val="Times New Roman"/>
          <scheme val="none"/>
        </font>
      </dxf>
    </rfmt>
    <rfmt sheetId="1" sqref="F131" start="0" length="0">
      <dxf>
        <font>
          <sz val="12"/>
          <color auto="1"/>
          <name val="Times New Roman"/>
          <scheme val="none"/>
        </font>
      </dxf>
    </rfmt>
    <rfmt sheetId="1" sqref="F132" start="0" length="0">
      <dxf>
        <font>
          <sz val="12"/>
          <color auto="1"/>
          <name val="Times New Roman"/>
          <scheme val="none"/>
        </font>
      </dxf>
    </rfmt>
    <rfmt sheetId="1" sqref="F133" start="0" length="0">
      <dxf>
        <font>
          <sz val="12"/>
          <color auto="1"/>
          <name val="Times New Roman"/>
          <scheme val="none"/>
        </font>
      </dxf>
    </rfmt>
    <rfmt sheetId="1" sqref="F134" start="0" length="0">
      <dxf>
        <font>
          <sz val="12"/>
          <color auto="1"/>
          <name val="Times New Roman"/>
          <scheme val="none"/>
        </font>
      </dxf>
    </rfmt>
    <rfmt sheetId="1" sqref="F135" start="0" length="0">
      <dxf>
        <font>
          <sz val="12"/>
          <color auto="1"/>
          <name val="Times New Roman"/>
          <scheme val="none"/>
        </font>
      </dxf>
    </rfmt>
    <rfmt sheetId="1" sqref="F136" start="0" length="0">
      <dxf>
        <font>
          <sz val="12"/>
          <color auto="1"/>
          <name val="Times New Roman"/>
          <scheme val="none"/>
        </font>
      </dxf>
    </rfmt>
    <rfmt sheetId="1" sqref="F137" start="0" length="0">
      <dxf>
        <font>
          <sz val="12"/>
          <color auto="1"/>
          <name val="Times New Roman"/>
          <scheme val="none"/>
        </font>
      </dxf>
    </rfmt>
    <rfmt sheetId="1" sqref="F138" start="0" length="0">
      <dxf>
        <font>
          <sz val="12"/>
          <color auto="1"/>
          <name val="Times New Roman"/>
          <scheme val="none"/>
        </font>
      </dxf>
    </rfmt>
    <rfmt sheetId="1" sqref="F139" start="0" length="0">
      <dxf>
        <font>
          <sz val="12"/>
          <color auto="1"/>
          <name val="Times New Roman"/>
          <scheme val="none"/>
        </font>
      </dxf>
    </rfmt>
    <rfmt sheetId="1" sqref="F140" start="0" length="0">
      <dxf>
        <font>
          <sz val="12"/>
          <color auto="1"/>
          <name val="Times New Roman"/>
          <scheme val="none"/>
        </font>
      </dxf>
    </rfmt>
    <rfmt sheetId="1" sqref="F141" start="0" length="0">
      <dxf>
        <font>
          <sz val="12"/>
          <color auto="1"/>
          <name val="Times New Roman"/>
          <scheme val="none"/>
        </font>
      </dxf>
    </rfmt>
    <rfmt sheetId="1" sqref="F142" start="0" length="0">
      <dxf>
        <font>
          <sz val="12"/>
          <color auto="1"/>
          <name val="Times New Roman"/>
          <scheme val="none"/>
        </font>
      </dxf>
    </rfmt>
    <rfmt sheetId="1" sqref="F143" start="0" length="0">
      <dxf>
        <font>
          <sz val="12"/>
          <color auto="1"/>
          <name val="Times New Roman"/>
          <scheme val="none"/>
        </font>
      </dxf>
    </rfmt>
    <rfmt sheetId="1" sqref="F144" start="0" length="0">
      <dxf>
        <font>
          <sz val="12"/>
          <color auto="1"/>
          <name val="Times New Roman"/>
          <scheme val="none"/>
        </font>
      </dxf>
    </rfmt>
    <rfmt sheetId="1" sqref="F145" start="0" length="0">
      <dxf>
        <font>
          <sz val="12"/>
          <color auto="1"/>
          <name val="Times New Roman"/>
          <scheme val="none"/>
        </font>
      </dxf>
    </rfmt>
    <rfmt sheetId="1" sqref="F146" start="0" length="0">
      <dxf>
        <font>
          <sz val="12"/>
          <color auto="1"/>
          <name val="Times New Roman"/>
          <scheme val="none"/>
        </font>
      </dxf>
    </rfmt>
    <rfmt sheetId="1" sqref="F147" start="0" length="0">
      <dxf>
        <font>
          <sz val="12"/>
          <color auto="1"/>
          <name val="Times New Roman"/>
          <scheme val="none"/>
        </font>
      </dxf>
    </rfmt>
    <rfmt sheetId="1" sqref="F148" start="0" length="0">
      <dxf>
        <font>
          <sz val="12"/>
          <color auto="1"/>
          <name val="Times New Roman"/>
          <scheme val="none"/>
        </font>
      </dxf>
    </rfmt>
    <rfmt sheetId="1" sqref="F149" start="0" length="0">
      <dxf>
        <font>
          <sz val="12"/>
          <color auto="1"/>
          <name val="Times New Roman"/>
          <scheme val="none"/>
        </font>
      </dxf>
    </rfmt>
    <rfmt sheetId="1" sqref="F150" start="0" length="0">
      <dxf>
        <font>
          <sz val="12"/>
          <color auto="1"/>
          <name val="Times New Roman"/>
          <scheme val="none"/>
        </font>
      </dxf>
    </rfmt>
    <rfmt sheetId="1" sqref="F151" start="0" length="0">
      <dxf>
        <font>
          <sz val="12"/>
          <color auto="1"/>
          <name val="Times New Roman"/>
          <scheme val="none"/>
        </font>
      </dxf>
    </rfmt>
    <rfmt sheetId="1" sqref="F152" start="0" length="0">
      <dxf>
        <font>
          <sz val="12"/>
          <color auto="1"/>
          <name val="Times New Roman"/>
          <scheme val="none"/>
        </font>
      </dxf>
    </rfmt>
    <rfmt sheetId="1" sqref="F153" start="0" length="0">
      <dxf>
        <font>
          <sz val="12"/>
          <color auto="1"/>
          <name val="Times New Roman"/>
          <scheme val="none"/>
        </font>
      </dxf>
    </rfmt>
    <rfmt sheetId="1" sqref="F154" start="0" length="0">
      <dxf>
        <font>
          <sz val="12"/>
          <color auto="1"/>
          <name val="Times New Roman"/>
          <scheme val="none"/>
        </font>
      </dxf>
    </rfmt>
    <rfmt sheetId="1" sqref="F155" start="0" length="0">
      <dxf>
        <font>
          <sz val="12"/>
          <color auto="1"/>
          <name val="Times New Roman"/>
          <scheme val="none"/>
        </font>
      </dxf>
    </rfmt>
    <rfmt sheetId="1" sqref="F156" start="0" length="0">
      <dxf>
        <font>
          <sz val="12"/>
          <color auto="1"/>
          <name val="Times New Roman"/>
          <scheme val="none"/>
        </font>
      </dxf>
    </rfmt>
    <rfmt sheetId="1" sqref="F157" start="0" length="0">
      <dxf>
        <font>
          <sz val="12"/>
          <color auto="1"/>
          <name val="Times New Roman"/>
          <scheme val="none"/>
        </font>
      </dxf>
    </rfmt>
    <rfmt sheetId="1" sqref="F158" start="0" length="0">
      <dxf>
        <font>
          <sz val="12"/>
          <color auto="1"/>
          <name val="Times New Roman"/>
          <scheme val="none"/>
        </font>
      </dxf>
    </rfmt>
    <rfmt sheetId="1" sqref="F159" start="0" length="0">
      <dxf>
        <font>
          <sz val="12"/>
          <color auto="1"/>
          <name val="Times New Roman"/>
          <scheme val="none"/>
        </font>
      </dxf>
    </rfmt>
    <rfmt sheetId="1" sqref="F160" start="0" length="0">
      <dxf>
        <font>
          <sz val="12"/>
          <color auto="1"/>
          <name val="Times New Roman"/>
          <scheme val="none"/>
        </font>
      </dxf>
    </rfmt>
    <rfmt sheetId="1" sqref="F161" start="0" length="0">
      <dxf>
        <font>
          <sz val="12"/>
          <color auto="1"/>
          <name val="Times New Roman"/>
          <scheme val="none"/>
        </font>
      </dxf>
    </rfmt>
    <rfmt sheetId="1" sqref="F162" start="0" length="0">
      <dxf>
        <font>
          <sz val="12"/>
          <color auto="1"/>
          <name val="Times New Roman"/>
          <scheme val="none"/>
        </font>
      </dxf>
    </rfmt>
    <rfmt sheetId="1" sqref="F163" start="0" length="0">
      <dxf>
        <font>
          <sz val="12"/>
          <color auto="1"/>
          <name val="Times New Roman"/>
          <scheme val="none"/>
        </font>
      </dxf>
    </rfmt>
    <rfmt sheetId="1" sqref="F164" start="0" length="0">
      <dxf>
        <font>
          <sz val="12"/>
          <color auto="1"/>
          <name val="Times New Roman"/>
          <scheme val="none"/>
        </font>
      </dxf>
    </rfmt>
    <rfmt sheetId="1" sqref="F165" start="0" length="0">
      <dxf>
        <font>
          <sz val="12"/>
          <color auto="1"/>
          <name val="Times New Roman"/>
          <scheme val="none"/>
        </font>
      </dxf>
    </rfmt>
    <rfmt sheetId="1" sqref="F166" start="0" length="0">
      <dxf>
        <font>
          <sz val="12"/>
          <color auto="1"/>
          <name val="Times New Roman"/>
          <scheme val="none"/>
        </font>
      </dxf>
    </rfmt>
    <rfmt sheetId="1" sqref="F167" start="0" length="0">
      <dxf>
        <font>
          <sz val="12"/>
          <color auto="1"/>
          <name val="Times New Roman"/>
          <scheme val="none"/>
        </font>
      </dxf>
    </rfmt>
    <rfmt sheetId="1" sqref="F168" start="0" length="0">
      <dxf>
        <font>
          <sz val="12"/>
          <color auto="1"/>
          <name val="Times New Roman"/>
          <scheme val="none"/>
        </font>
      </dxf>
    </rfmt>
    <rfmt sheetId="1" sqref="F169" start="0" length="0">
      <dxf>
        <font>
          <sz val="12"/>
          <color auto="1"/>
          <name val="Times New Roman"/>
          <scheme val="none"/>
        </font>
      </dxf>
    </rfmt>
    <rfmt sheetId="1" sqref="F170" start="0" length="0">
      <dxf>
        <font>
          <sz val="12"/>
          <color auto="1"/>
          <name val="Times New Roman"/>
          <scheme val="none"/>
        </font>
      </dxf>
    </rfmt>
    <rfmt sheetId="1" sqref="F171" start="0" length="0">
      <dxf>
        <font>
          <sz val="12"/>
          <color auto="1"/>
          <name val="Times New Roman"/>
          <scheme val="none"/>
        </font>
      </dxf>
    </rfmt>
    <rfmt sheetId="1" sqref="F172" start="0" length="0">
      <dxf>
        <font>
          <sz val="12"/>
          <color auto="1"/>
          <name val="Times New Roman"/>
          <scheme val="none"/>
        </font>
      </dxf>
    </rfmt>
    <rfmt sheetId="1" sqref="F173" start="0" length="0">
      <dxf>
        <font>
          <sz val="12"/>
          <color auto="1"/>
          <name val="Times New Roman"/>
          <scheme val="none"/>
        </font>
      </dxf>
    </rfmt>
    <rfmt sheetId="1" sqref="F174" start="0" length="0">
      <dxf>
        <font>
          <sz val="12"/>
          <color auto="1"/>
          <name val="Times New Roman"/>
          <scheme val="none"/>
        </font>
      </dxf>
    </rfmt>
    <rfmt sheetId="1" sqref="F175" start="0" length="0">
      <dxf>
        <font>
          <sz val="12"/>
          <color auto="1"/>
          <name val="Times New Roman"/>
          <scheme val="none"/>
        </font>
      </dxf>
    </rfmt>
    <rfmt sheetId="1" sqref="F176" start="0" length="0">
      <dxf>
        <font>
          <sz val="12"/>
          <color auto="1"/>
          <name val="Times New Roman"/>
          <scheme val="none"/>
        </font>
      </dxf>
    </rfmt>
    <rfmt sheetId="1" sqref="F177" start="0" length="0">
      <dxf>
        <font>
          <sz val="12"/>
          <color auto="1"/>
          <name val="Times New Roman"/>
          <scheme val="none"/>
        </font>
      </dxf>
    </rfmt>
    <rfmt sheetId="1" sqref="F178" start="0" length="0">
      <dxf>
        <font>
          <sz val="12"/>
          <color auto="1"/>
          <name val="Times New Roman"/>
          <scheme val="none"/>
        </font>
      </dxf>
    </rfmt>
    <rfmt sheetId="1" sqref="F179" start="0" length="0">
      <dxf>
        <font>
          <sz val="12"/>
          <color auto="1"/>
          <name val="Times New Roman"/>
          <scheme val="none"/>
        </font>
      </dxf>
    </rfmt>
    <rfmt sheetId="1" sqref="F180" start="0" length="0">
      <dxf>
        <font>
          <sz val="12"/>
          <color auto="1"/>
          <name val="Times New Roman"/>
          <scheme val="none"/>
        </font>
      </dxf>
    </rfmt>
    <rfmt sheetId="1" sqref="F181" start="0" length="0">
      <dxf>
        <font>
          <sz val="12"/>
          <color auto="1"/>
          <name val="Times New Roman"/>
          <scheme val="none"/>
        </font>
      </dxf>
    </rfmt>
    <rfmt sheetId="1" sqref="F182" start="0" length="0">
      <dxf>
        <font>
          <sz val="12"/>
          <color auto="1"/>
          <name val="Times New Roman"/>
          <scheme val="none"/>
        </font>
      </dxf>
    </rfmt>
    <rfmt sheetId="1" sqref="F183" start="0" length="0">
      <dxf>
        <font>
          <sz val="12"/>
          <color auto="1"/>
          <name val="Times New Roman"/>
          <scheme val="none"/>
        </font>
      </dxf>
    </rfmt>
    <rfmt sheetId="1" sqref="F184" start="0" length="0">
      <dxf>
        <font>
          <sz val="12"/>
          <color auto="1"/>
          <name val="Times New Roman"/>
          <scheme val="none"/>
        </font>
      </dxf>
    </rfmt>
    <rfmt sheetId="1" sqref="F185" start="0" length="0">
      <dxf>
        <font>
          <sz val="12"/>
          <color auto="1"/>
          <name val="Times New Roman"/>
          <scheme val="none"/>
        </font>
      </dxf>
    </rfmt>
    <rfmt sheetId="1" sqref="F186" start="0" length="0">
      <dxf>
        <font>
          <sz val="12"/>
          <color auto="1"/>
          <name val="Times New Roman"/>
          <scheme val="none"/>
        </font>
      </dxf>
    </rfmt>
    <rfmt sheetId="1" sqref="F187" start="0" length="0">
      <dxf>
        <font>
          <sz val="12"/>
          <color auto="1"/>
          <name val="Times New Roman"/>
          <scheme val="none"/>
        </font>
      </dxf>
    </rfmt>
    <rfmt sheetId="1" sqref="F188" start="0" length="0">
      <dxf>
        <font>
          <sz val="12"/>
          <color auto="1"/>
          <name val="Times New Roman"/>
          <scheme val="none"/>
        </font>
      </dxf>
    </rfmt>
    <rfmt sheetId="1" sqref="F189" start="0" length="0">
      <dxf>
        <font>
          <sz val="12"/>
          <color auto="1"/>
          <name val="Times New Roman"/>
          <scheme val="none"/>
        </font>
      </dxf>
    </rfmt>
    <rfmt sheetId="1" sqref="F190" start="0" length="0">
      <dxf>
        <font>
          <sz val="12"/>
          <color auto="1"/>
          <name val="Times New Roman"/>
          <scheme val="none"/>
        </font>
      </dxf>
    </rfmt>
    <rfmt sheetId="1" sqref="F191" start="0" length="0">
      <dxf>
        <font>
          <sz val="12"/>
          <color auto="1"/>
          <name val="Times New Roman"/>
          <scheme val="none"/>
        </font>
      </dxf>
    </rfmt>
    <rfmt sheetId="1" sqref="F192" start="0" length="0">
      <dxf>
        <font>
          <sz val="12"/>
          <color auto="1"/>
          <name val="Times New Roman"/>
          <scheme val="none"/>
        </font>
      </dxf>
    </rfmt>
    <rfmt sheetId="1" sqref="F193" start="0" length="0">
      <dxf>
        <font>
          <sz val="12"/>
          <color auto="1"/>
          <name val="Times New Roman"/>
          <scheme val="none"/>
        </font>
      </dxf>
    </rfmt>
    <rfmt sheetId="1" sqref="F194" start="0" length="0">
      <dxf>
        <font>
          <sz val="12"/>
          <color auto="1"/>
          <name val="Times New Roman"/>
          <scheme val="none"/>
        </font>
      </dxf>
    </rfmt>
    <rfmt sheetId="1" sqref="F195" start="0" length="0">
      <dxf>
        <font>
          <sz val="12"/>
          <color auto="1"/>
          <name val="Times New Roman"/>
          <scheme val="none"/>
        </font>
      </dxf>
    </rfmt>
    <rfmt sheetId="1" sqref="F196" start="0" length="0">
      <dxf>
        <font>
          <sz val="12"/>
          <color auto="1"/>
          <name val="Times New Roman"/>
          <scheme val="none"/>
        </font>
      </dxf>
    </rfmt>
    <rfmt sheetId="1" sqref="F197" start="0" length="0">
      <dxf>
        <font>
          <sz val="12"/>
          <color auto="1"/>
          <name val="Times New Roman"/>
          <scheme val="none"/>
        </font>
      </dxf>
    </rfmt>
    <rfmt sheetId="1" sqref="F198" start="0" length="0">
      <dxf>
        <font>
          <sz val="12"/>
          <color auto="1"/>
          <name val="Times New Roman"/>
          <scheme val="none"/>
        </font>
      </dxf>
    </rfmt>
    <rfmt sheetId="1" sqref="F199" start="0" length="0">
      <dxf>
        <font>
          <sz val="12"/>
          <color auto="1"/>
          <name val="Times New Roman"/>
          <scheme val="none"/>
        </font>
      </dxf>
    </rfmt>
    <rfmt sheetId="1" sqref="F200" start="0" length="0">
      <dxf>
        <font>
          <sz val="12"/>
          <color auto="1"/>
          <name val="Times New Roman"/>
          <scheme val="none"/>
        </font>
      </dxf>
    </rfmt>
    <rfmt sheetId="1" sqref="F201" start="0" length="0">
      <dxf>
        <font>
          <sz val="12"/>
          <color auto="1"/>
          <name val="Times New Roman"/>
          <scheme val="none"/>
        </font>
      </dxf>
    </rfmt>
    <rfmt sheetId="1" sqref="F202" start="0" length="0">
      <dxf>
        <font>
          <sz val="12"/>
          <color auto="1"/>
          <name val="Times New Roman"/>
          <scheme val="none"/>
        </font>
      </dxf>
    </rfmt>
    <rfmt sheetId="1" sqref="F203" start="0" length="0">
      <dxf>
        <font>
          <sz val="12"/>
          <color auto="1"/>
          <name val="Times New Roman"/>
          <scheme val="none"/>
        </font>
      </dxf>
    </rfmt>
    <rfmt sheetId="1" sqref="F204" start="0" length="0">
      <dxf>
        <font>
          <sz val="12"/>
          <color auto="1"/>
          <name val="Times New Roman"/>
          <scheme val="none"/>
        </font>
      </dxf>
    </rfmt>
    <rfmt sheetId="1" sqref="F205" start="0" length="0">
      <dxf>
        <font>
          <sz val="12"/>
          <color auto="1"/>
          <name val="Times New Roman"/>
          <scheme val="none"/>
        </font>
      </dxf>
    </rfmt>
    <rfmt sheetId="1" sqref="F206" start="0" length="0">
      <dxf>
        <font>
          <sz val="12"/>
          <color auto="1"/>
          <name val="Times New Roman"/>
          <scheme val="none"/>
        </font>
      </dxf>
    </rfmt>
    <rfmt sheetId="1" sqref="F207" start="0" length="0">
      <dxf>
        <font>
          <sz val="12"/>
          <color auto="1"/>
          <name val="Times New Roman"/>
          <scheme val="none"/>
        </font>
      </dxf>
    </rfmt>
    <rfmt sheetId="1" sqref="F208" start="0" length="0">
      <dxf>
        <font>
          <sz val="12"/>
          <color auto="1"/>
          <name val="Times New Roman"/>
          <scheme val="none"/>
        </font>
      </dxf>
    </rfmt>
    <rfmt sheetId="1" sqref="F209" start="0" length="0">
      <dxf>
        <font>
          <sz val="12"/>
          <color auto="1"/>
          <name val="Times New Roman"/>
          <scheme val="none"/>
        </font>
      </dxf>
    </rfmt>
    <rfmt sheetId="1" sqref="F210" start="0" length="0">
      <dxf>
        <font>
          <sz val="12"/>
          <color auto="1"/>
          <name val="Times New Roman"/>
          <scheme val="none"/>
        </font>
      </dxf>
    </rfmt>
    <rfmt sheetId="1" sqref="F211" start="0" length="0">
      <dxf>
        <font>
          <sz val="12"/>
          <color auto="1"/>
          <name val="Times New Roman"/>
          <scheme val="none"/>
        </font>
      </dxf>
    </rfmt>
    <rfmt sheetId="1" sqref="F212" start="0" length="0">
      <dxf>
        <font>
          <sz val="12"/>
          <color auto="1"/>
          <name val="Times New Roman"/>
          <scheme val="none"/>
        </font>
      </dxf>
    </rfmt>
    <rfmt sheetId="1" sqref="F213" start="0" length="0">
      <dxf>
        <font>
          <sz val="12"/>
          <color auto="1"/>
          <name val="Times New Roman"/>
          <scheme val="none"/>
        </font>
      </dxf>
    </rfmt>
    <rfmt sheetId="1" sqref="F214" start="0" length="0">
      <dxf>
        <font>
          <sz val="12"/>
          <color auto="1"/>
          <name val="Times New Roman"/>
          <scheme val="none"/>
        </font>
      </dxf>
    </rfmt>
    <rfmt sheetId="1" sqref="F215" start="0" length="0">
      <dxf>
        <font>
          <sz val="12"/>
          <color auto="1"/>
          <name val="Times New Roman"/>
          <scheme val="none"/>
        </font>
      </dxf>
    </rfmt>
    <rfmt sheetId="1" sqref="F216" start="0" length="0">
      <dxf>
        <font>
          <sz val="12"/>
          <color auto="1"/>
          <name val="Times New Roman"/>
          <scheme val="none"/>
        </font>
      </dxf>
    </rfmt>
    <rfmt sheetId="1" sqref="F217" start="0" length="0">
      <dxf>
        <font>
          <sz val="12"/>
          <color auto="1"/>
          <name val="Times New Roman"/>
          <scheme val="none"/>
        </font>
      </dxf>
    </rfmt>
    <rfmt sheetId="1" sqref="F218" start="0" length="0">
      <dxf>
        <font>
          <sz val="12"/>
          <color auto="1"/>
          <name val="Times New Roman"/>
          <scheme val="none"/>
        </font>
      </dxf>
    </rfmt>
    <rfmt sheetId="1" sqref="F219" start="0" length="0">
      <dxf>
        <font>
          <sz val="12"/>
          <color auto="1"/>
          <name val="Times New Roman"/>
          <scheme val="none"/>
        </font>
      </dxf>
    </rfmt>
    <rfmt sheetId="1" sqref="F220" start="0" length="0">
      <dxf>
        <font>
          <sz val="12"/>
          <color auto="1"/>
          <name val="Times New Roman"/>
          <scheme val="none"/>
        </font>
      </dxf>
    </rfmt>
    <rfmt sheetId="1" sqref="F221" start="0" length="0">
      <dxf>
        <font>
          <sz val="12"/>
          <color auto="1"/>
          <name val="Times New Roman"/>
          <scheme val="none"/>
        </font>
      </dxf>
    </rfmt>
    <rfmt sheetId="1" sqref="F222" start="0" length="0">
      <dxf>
        <font>
          <sz val="12"/>
          <color auto="1"/>
          <name val="Times New Roman"/>
          <scheme val="none"/>
        </font>
      </dxf>
    </rfmt>
    <rfmt sheetId="1" sqref="F223" start="0" length="0">
      <dxf>
        <font>
          <sz val="12"/>
          <color auto="1"/>
          <name val="Times New Roman"/>
          <scheme val="none"/>
        </font>
      </dxf>
    </rfmt>
    <rfmt sheetId="1" sqref="F224" start="0" length="0">
      <dxf>
        <font>
          <sz val="12"/>
          <color auto="1"/>
          <name val="Times New Roman"/>
          <scheme val="none"/>
        </font>
      </dxf>
    </rfmt>
    <rfmt sheetId="1" sqref="F225" start="0" length="0">
      <dxf>
        <font>
          <sz val="12"/>
          <color auto="1"/>
          <name val="Times New Roman"/>
          <scheme val="none"/>
        </font>
      </dxf>
    </rfmt>
    <rfmt sheetId="1" sqref="F226" start="0" length="0">
      <dxf>
        <font>
          <sz val="12"/>
          <color auto="1"/>
          <name val="Times New Roman"/>
          <scheme val="none"/>
        </font>
      </dxf>
    </rfmt>
    <rfmt sheetId="1" sqref="F227" start="0" length="0">
      <dxf>
        <font>
          <sz val="12"/>
          <color auto="1"/>
          <name val="Times New Roman"/>
          <scheme val="none"/>
        </font>
      </dxf>
    </rfmt>
    <rfmt sheetId="1" sqref="F228" start="0" length="0">
      <dxf>
        <font>
          <sz val="12"/>
          <color auto="1"/>
          <name val="Times New Roman"/>
          <scheme val="none"/>
        </font>
      </dxf>
    </rfmt>
    <rfmt sheetId="1" sqref="F229" start="0" length="0">
      <dxf>
        <font>
          <sz val="12"/>
          <color auto="1"/>
          <name val="Times New Roman"/>
          <scheme val="none"/>
        </font>
      </dxf>
    </rfmt>
    <rfmt sheetId="1" sqref="F230" start="0" length="0">
      <dxf>
        <font>
          <sz val="12"/>
          <color auto="1"/>
          <name val="Times New Roman"/>
          <scheme val="none"/>
        </font>
      </dxf>
    </rfmt>
    <rfmt sheetId="1" sqref="F231" start="0" length="0">
      <dxf>
        <font>
          <sz val="12"/>
          <color auto="1"/>
          <name val="Times New Roman"/>
          <scheme val="none"/>
        </font>
      </dxf>
    </rfmt>
    <rfmt sheetId="1" sqref="F232" start="0" length="0">
      <dxf>
        <font>
          <sz val="12"/>
          <color auto="1"/>
          <name val="Times New Roman"/>
          <scheme val="none"/>
        </font>
      </dxf>
    </rfmt>
    <rfmt sheetId="1" sqref="F233" start="0" length="0">
      <dxf>
        <font>
          <sz val="12"/>
          <color auto="1"/>
          <name val="Times New Roman"/>
          <scheme val="none"/>
        </font>
      </dxf>
    </rfmt>
    <rfmt sheetId="1" sqref="F234" start="0" length="0">
      <dxf>
        <font>
          <sz val="12"/>
          <color auto="1"/>
          <name val="Times New Roman"/>
          <scheme val="none"/>
        </font>
      </dxf>
    </rfmt>
    <rfmt sheetId="1" sqref="F235" start="0" length="0">
      <dxf>
        <font>
          <sz val="12"/>
          <color auto="1"/>
          <name val="Times New Roman"/>
          <scheme val="none"/>
        </font>
      </dxf>
    </rfmt>
    <rfmt sheetId="1" sqref="F236" start="0" length="0">
      <dxf>
        <font>
          <sz val="12"/>
          <color auto="1"/>
          <name val="Times New Roman"/>
          <scheme val="none"/>
        </font>
      </dxf>
    </rfmt>
    <rfmt sheetId="1" sqref="F237" start="0" length="0">
      <dxf>
        <font>
          <sz val="12"/>
          <color auto="1"/>
          <name val="Times New Roman"/>
          <scheme val="none"/>
        </font>
      </dxf>
    </rfmt>
    <rfmt sheetId="1" sqref="F238" start="0" length="0">
      <dxf>
        <font>
          <sz val="12"/>
          <color auto="1"/>
          <name val="Times New Roman"/>
          <scheme val="none"/>
        </font>
      </dxf>
    </rfmt>
    <rfmt sheetId="1" sqref="F239" start="0" length="0">
      <dxf>
        <font>
          <sz val="12"/>
          <color auto="1"/>
          <name val="Times New Roman"/>
          <scheme val="none"/>
        </font>
      </dxf>
    </rfmt>
    <rfmt sheetId="1" sqref="F240" start="0" length="0">
      <dxf>
        <font>
          <sz val="12"/>
          <color auto="1"/>
          <name val="Times New Roman"/>
          <scheme val="none"/>
        </font>
      </dxf>
    </rfmt>
    <rfmt sheetId="1" sqref="F241" start="0" length="0">
      <dxf>
        <font>
          <sz val="12"/>
          <color auto="1"/>
          <name val="Times New Roman"/>
          <scheme val="none"/>
        </font>
      </dxf>
    </rfmt>
    <rfmt sheetId="1" sqref="F242" start="0" length="0">
      <dxf>
        <font>
          <sz val="12"/>
          <color auto="1"/>
          <name val="Times New Roman"/>
          <scheme val="none"/>
        </font>
      </dxf>
    </rfmt>
    <rfmt sheetId="1" sqref="F243" start="0" length="0">
      <dxf>
        <font>
          <sz val="12"/>
          <color auto="1"/>
          <name val="Times New Roman"/>
          <scheme val="none"/>
        </font>
      </dxf>
    </rfmt>
    <rfmt sheetId="1" sqref="F244" start="0" length="0">
      <dxf>
        <font>
          <sz val="12"/>
          <color auto="1"/>
          <name val="Times New Roman"/>
          <scheme val="none"/>
        </font>
      </dxf>
    </rfmt>
    <rfmt sheetId="1" sqref="F245" start="0" length="0">
      <dxf>
        <font>
          <sz val="12"/>
          <color auto="1"/>
          <name val="Times New Roman"/>
          <scheme val="none"/>
        </font>
      </dxf>
    </rfmt>
    <rfmt sheetId="1" sqref="F246" start="0" length="0">
      <dxf>
        <font>
          <sz val="12"/>
          <color auto="1"/>
          <name val="Times New Roman"/>
          <scheme val="none"/>
        </font>
      </dxf>
    </rfmt>
    <rfmt sheetId="1" sqref="F247" start="0" length="0">
      <dxf>
        <font>
          <sz val="12"/>
          <color auto="1"/>
          <name val="Times New Roman"/>
          <scheme val="none"/>
        </font>
      </dxf>
    </rfmt>
    <rfmt sheetId="1" sqref="F248" start="0" length="0">
      <dxf>
        <font>
          <sz val="12"/>
          <color auto="1"/>
          <name val="Times New Roman"/>
          <scheme val="none"/>
        </font>
      </dxf>
    </rfmt>
    <rfmt sheetId="1" sqref="F249" start="0" length="0">
      <dxf>
        <font>
          <sz val="12"/>
          <color auto="1"/>
          <name val="Times New Roman"/>
          <scheme val="none"/>
        </font>
      </dxf>
    </rfmt>
    <rfmt sheetId="1" sqref="F250" start="0" length="0">
      <dxf>
        <font>
          <sz val="12"/>
          <color auto="1"/>
          <name val="Times New Roman"/>
          <scheme val="none"/>
        </font>
      </dxf>
    </rfmt>
    <rfmt sheetId="1" sqref="F251" start="0" length="0">
      <dxf>
        <font>
          <sz val="12"/>
          <color auto="1"/>
          <name val="Times New Roman"/>
          <scheme val="none"/>
        </font>
      </dxf>
    </rfmt>
    <rfmt sheetId="1" sqref="F252" start="0" length="0">
      <dxf>
        <font>
          <sz val="12"/>
          <color auto="1"/>
          <name val="Times New Roman"/>
          <scheme val="none"/>
        </font>
      </dxf>
    </rfmt>
    <rfmt sheetId="1" sqref="F253" start="0" length="0">
      <dxf>
        <font>
          <sz val="12"/>
          <color auto="1"/>
          <name val="Times New Roman"/>
          <scheme val="none"/>
        </font>
      </dxf>
    </rfmt>
    <rfmt sheetId="1" sqref="F254" start="0" length="0">
      <dxf>
        <font>
          <sz val="12"/>
          <color auto="1"/>
          <name val="Times New Roman"/>
          <scheme val="none"/>
        </font>
      </dxf>
    </rfmt>
    <rfmt sheetId="1" sqref="F255" start="0" length="0">
      <dxf>
        <font>
          <sz val="12"/>
          <color auto="1"/>
          <name val="Times New Roman"/>
          <scheme val="none"/>
        </font>
      </dxf>
    </rfmt>
    <rfmt sheetId="1" sqref="F256" start="0" length="0">
      <dxf>
        <font>
          <sz val="12"/>
          <color auto="1"/>
          <name val="Times New Roman"/>
          <scheme val="none"/>
        </font>
      </dxf>
    </rfmt>
    <rfmt sheetId="1" sqref="F257" start="0" length="0">
      <dxf>
        <font>
          <sz val="12"/>
          <color auto="1"/>
          <name val="Times New Roman"/>
          <scheme val="none"/>
        </font>
      </dxf>
    </rfmt>
    <rfmt sheetId="1" sqref="F258" start="0" length="0">
      <dxf>
        <font>
          <sz val="12"/>
          <color auto="1"/>
          <name val="Times New Roman"/>
          <scheme val="none"/>
        </font>
      </dxf>
    </rfmt>
    <rfmt sheetId="1" sqref="F259" start="0" length="0">
      <dxf>
        <font>
          <sz val="12"/>
          <color auto="1"/>
          <name val="Times New Roman"/>
          <scheme val="none"/>
        </font>
      </dxf>
    </rfmt>
    <rfmt sheetId="1" sqref="F260" start="0" length="0">
      <dxf>
        <font>
          <sz val="12"/>
          <color auto="1"/>
          <name val="Times New Roman"/>
          <scheme val="none"/>
        </font>
      </dxf>
    </rfmt>
    <rfmt sheetId="1" sqref="F261" start="0" length="0">
      <dxf>
        <font>
          <sz val="12"/>
          <color auto="1"/>
          <name val="Times New Roman"/>
          <scheme val="none"/>
        </font>
      </dxf>
    </rfmt>
    <rfmt sheetId="1" sqref="F262" start="0" length="0">
      <dxf>
        <font>
          <sz val="12"/>
          <color auto="1"/>
          <name val="Times New Roman"/>
          <scheme val="none"/>
        </font>
      </dxf>
    </rfmt>
    <rfmt sheetId="1" sqref="F263" start="0" length="0">
      <dxf>
        <font>
          <sz val="12"/>
          <color auto="1"/>
          <name val="Times New Roman"/>
          <scheme val="none"/>
        </font>
      </dxf>
    </rfmt>
    <rfmt sheetId="1" sqref="F264" start="0" length="0">
      <dxf>
        <font>
          <sz val="12"/>
          <color auto="1"/>
          <name val="Times New Roman"/>
          <scheme val="none"/>
        </font>
      </dxf>
    </rfmt>
    <rfmt sheetId="1" sqref="F265" start="0" length="0">
      <dxf>
        <font>
          <sz val="12"/>
          <color auto="1"/>
          <name val="Times New Roman"/>
          <scheme val="none"/>
        </font>
      </dxf>
    </rfmt>
    <rfmt sheetId="1" sqref="F266" start="0" length="0">
      <dxf>
        <font>
          <sz val="12"/>
          <color auto="1"/>
          <name val="Times New Roman"/>
          <scheme val="none"/>
        </font>
      </dxf>
    </rfmt>
    <rfmt sheetId="1" sqref="F267" start="0" length="0">
      <dxf>
        <font>
          <sz val="12"/>
          <color auto="1"/>
          <name val="Times New Roman"/>
          <scheme val="none"/>
        </font>
      </dxf>
    </rfmt>
    <rfmt sheetId="1" sqref="F268" start="0" length="0">
      <dxf>
        <font>
          <sz val="12"/>
          <color auto="1"/>
          <name val="Times New Roman"/>
          <scheme val="none"/>
        </font>
      </dxf>
    </rfmt>
    <rfmt sheetId="1" sqref="F269" start="0" length="0">
      <dxf>
        <font>
          <sz val="12"/>
          <color auto="1"/>
          <name val="Times New Roman"/>
          <scheme val="none"/>
        </font>
      </dxf>
    </rfmt>
    <rfmt sheetId="1" sqref="F270" start="0" length="0">
      <dxf>
        <font>
          <sz val="12"/>
          <color auto="1"/>
          <name val="Times New Roman"/>
          <scheme val="none"/>
        </font>
      </dxf>
    </rfmt>
    <rfmt sheetId="1" sqref="F271" start="0" length="0">
      <dxf>
        <font>
          <sz val="12"/>
          <color auto="1"/>
          <name val="Times New Roman"/>
          <scheme val="none"/>
        </font>
      </dxf>
    </rfmt>
    <rfmt sheetId="1" sqref="F272" start="0" length="0">
      <dxf>
        <font>
          <sz val="12"/>
          <color auto="1"/>
          <name val="Times New Roman"/>
          <scheme val="none"/>
        </font>
      </dxf>
    </rfmt>
    <rfmt sheetId="1" sqref="F273" start="0" length="0">
      <dxf>
        <font>
          <sz val="12"/>
          <color auto="1"/>
          <name val="Times New Roman"/>
          <scheme val="none"/>
        </font>
      </dxf>
    </rfmt>
    <rfmt sheetId="1" sqref="F274" start="0" length="0">
      <dxf>
        <font>
          <sz val="12"/>
          <color auto="1"/>
          <name val="Times New Roman"/>
          <scheme val="none"/>
        </font>
      </dxf>
    </rfmt>
    <rfmt sheetId="1" sqref="F275" start="0" length="0">
      <dxf>
        <font>
          <sz val="12"/>
          <color auto="1"/>
          <name val="Times New Roman"/>
          <scheme val="none"/>
        </font>
      </dxf>
    </rfmt>
    <rfmt sheetId="1" sqref="F276" start="0" length="0">
      <dxf>
        <font>
          <sz val="12"/>
          <color auto="1"/>
          <name val="Times New Roman"/>
          <scheme val="none"/>
        </font>
      </dxf>
    </rfmt>
    <rfmt sheetId="1" sqref="F277" start="0" length="0">
      <dxf>
        <font>
          <sz val="12"/>
          <color auto="1"/>
          <name val="Times New Roman"/>
          <scheme val="none"/>
        </font>
      </dxf>
    </rfmt>
    <rfmt sheetId="1" sqref="F278" start="0" length="0">
      <dxf>
        <font>
          <sz val="12"/>
          <color auto="1"/>
          <name val="Times New Roman"/>
          <scheme val="none"/>
        </font>
      </dxf>
    </rfmt>
    <rfmt sheetId="1" sqref="F279" start="0" length="0">
      <dxf>
        <font>
          <sz val="12"/>
          <color auto="1"/>
          <name val="Times New Roman"/>
          <scheme val="none"/>
        </font>
      </dxf>
    </rfmt>
    <rfmt sheetId="1" sqref="F280" start="0" length="0">
      <dxf>
        <font>
          <sz val="12"/>
          <color auto="1"/>
          <name val="Times New Roman"/>
          <scheme val="none"/>
        </font>
      </dxf>
    </rfmt>
    <rfmt sheetId="1" sqref="F281" start="0" length="0">
      <dxf>
        <font>
          <sz val="12"/>
          <color auto="1"/>
          <name val="Times New Roman"/>
          <scheme val="none"/>
        </font>
      </dxf>
    </rfmt>
    <rfmt sheetId="1" sqref="F282" start="0" length="0">
      <dxf>
        <font>
          <sz val="12"/>
          <color auto="1"/>
          <name val="Times New Roman"/>
          <scheme val="none"/>
        </font>
      </dxf>
    </rfmt>
    <rfmt sheetId="1" sqref="F283" start="0" length="0">
      <dxf>
        <font>
          <sz val="12"/>
          <color auto="1"/>
          <name val="Times New Roman"/>
          <scheme val="none"/>
        </font>
      </dxf>
    </rfmt>
    <rfmt sheetId="1" sqref="F284" start="0" length="0">
      <dxf>
        <font>
          <sz val="12"/>
          <color auto="1"/>
          <name val="Times New Roman"/>
          <scheme val="none"/>
        </font>
      </dxf>
    </rfmt>
    <rfmt sheetId="1" sqref="F285" start="0" length="0">
      <dxf>
        <font>
          <sz val="12"/>
          <color auto="1"/>
          <name val="Times New Roman"/>
          <scheme val="none"/>
        </font>
      </dxf>
    </rfmt>
    <rfmt sheetId="1" sqref="F286" start="0" length="0">
      <dxf>
        <font>
          <sz val="12"/>
          <color auto="1"/>
          <name val="Times New Roman"/>
          <scheme val="none"/>
        </font>
      </dxf>
    </rfmt>
    <rfmt sheetId="1" sqref="F287" start="0" length="0">
      <dxf>
        <font>
          <sz val="12"/>
          <color auto="1"/>
          <name val="Times New Roman"/>
          <scheme val="none"/>
        </font>
      </dxf>
    </rfmt>
    <rfmt sheetId="1" sqref="F288" start="0" length="0">
      <dxf>
        <font>
          <sz val="12"/>
          <color auto="1"/>
          <name val="Times New Roman"/>
          <scheme val="none"/>
        </font>
      </dxf>
    </rfmt>
    <rfmt sheetId="1" sqref="F289" start="0" length="0">
      <dxf>
        <font>
          <sz val="12"/>
          <color auto="1"/>
          <name val="Times New Roman"/>
          <scheme val="none"/>
        </font>
      </dxf>
    </rfmt>
    <rfmt sheetId="1" sqref="F290" start="0" length="0">
      <dxf>
        <font>
          <sz val="12"/>
          <color auto="1"/>
          <name val="Times New Roman"/>
          <scheme val="none"/>
        </font>
      </dxf>
    </rfmt>
    <rfmt sheetId="1" sqref="F291" start="0" length="0">
      <dxf>
        <font>
          <sz val="12"/>
          <color auto="1"/>
          <name val="Times New Roman"/>
          <scheme val="none"/>
        </font>
      </dxf>
    </rfmt>
    <rfmt sheetId="1" sqref="F292" start="0" length="0">
      <dxf>
        <font>
          <sz val="12"/>
          <color auto="1"/>
          <name val="Times New Roman"/>
          <scheme val="none"/>
        </font>
      </dxf>
    </rfmt>
    <rfmt sheetId="1" sqref="F293" start="0" length="0">
      <dxf>
        <font>
          <sz val="12"/>
          <color auto="1"/>
          <name val="Times New Roman"/>
          <scheme val="none"/>
        </font>
      </dxf>
    </rfmt>
    <rfmt sheetId="1" sqref="F294" start="0" length="0">
      <dxf>
        <font>
          <sz val="12"/>
          <color auto="1"/>
          <name val="Times New Roman"/>
          <scheme val="none"/>
        </font>
      </dxf>
    </rfmt>
    <rfmt sheetId="1" sqref="F295" start="0" length="0">
      <dxf>
        <font>
          <sz val="12"/>
          <color auto="1"/>
          <name val="Times New Roman"/>
          <scheme val="none"/>
        </font>
      </dxf>
    </rfmt>
    <rfmt sheetId="1" sqref="F296" start="0" length="0">
      <dxf>
        <font>
          <sz val="12"/>
          <color auto="1"/>
          <name val="Times New Roman"/>
          <scheme val="none"/>
        </font>
      </dxf>
    </rfmt>
    <rfmt sheetId="1" sqref="F297" start="0" length="0">
      <dxf>
        <font>
          <sz val="12"/>
          <color auto="1"/>
          <name val="Times New Roman"/>
          <scheme val="none"/>
        </font>
      </dxf>
    </rfmt>
    <rfmt sheetId="1" sqref="F298" start="0" length="0">
      <dxf>
        <font>
          <sz val="12"/>
          <color auto="1"/>
          <name val="Times New Roman"/>
          <scheme val="none"/>
        </font>
      </dxf>
    </rfmt>
    <rfmt sheetId="1" sqref="F299" start="0" length="0">
      <dxf>
        <font>
          <sz val="12"/>
          <color auto="1"/>
          <name val="Times New Roman"/>
          <scheme val="none"/>
        </font>
      </dxf>
    </rfmt>
    <rfmt sheetId="1" sqref="F300" start="0" length="0">
      <dxf>
        <font>
          <sz val="12"/>
          <color auto="1"/>
          <name val="Times New Roman"/>
          <scheme val="none"/>
        </font>
      </dxf>
    </rfmt>
    <rfmt sheetId="1" sqref="F301" start="0" length="0">
      <dxf>
        <font>
          <sz val="12"/>
          <color auto="1"/>
          <name val="Times New Roman"/>
          <scheme val="none"/>
        </font>
      </dxf>
    </rfmt>
    <rfmt sheetId="1" sqref="F302" start="0" length="0">
      <dxf>
        <font>
          <sz val="12"/>
          <color auto="1"/>
          <name val="Times New Roman"/>
          <scheme val="none"/>
        </font>
      </dxf>
    </rfmt>
    <rfmt sheetId="1" sqref="F303" start="0" length="0">
      <dxf>
        <font>
          <sz val="12"/>
          <color auto="1"/>
          <name val="Times New Roman"/>
          <scheme val="none"/>
        </font>
      </dxf>
    </rfmt>
    <rfmt sheetId="1" sqref="F304" start="0" length="0">
      <dxf>
        <font>
          <sz val="12"/>
          <color auto="1"/>
          <name val="Times New Roman"/>
          <scheme val="none"/>
        </font>
      </dxf>
    </rfmt>
    <rfmt sheetId="1" sqref="F305" start="0" length="0">
      <dxf>
        <font>
          <sz val="12"/>
          <color auto="1"/>
          <name val="Times New Roman"/>
          <scheme val="none"/>
        </font>
      </dxf>
    </rfmt>
    <rfmt sheetId="1" sqref="F306" start="0" length="0">
      <dxf>
        <font>
          <sz val="12"/>
          <color auto="1"/>
          <name val="Times New Roman"/>
          <scheme val="none"/>
        </font>
      </dxf>
    </rfmt>
    <rfmt sheetId="1" sqref="F307" start="0" length="0">
      <dxf>
        <font>
          <sz val="12"/>
          <color auto="1"/>
          <name val="Times New Roman"/>
          <scheme val="none"/>
        </font>
      </dxf>
    </rfmt>
    <rfmt sheetId="1" sqref="F308" start="0" length="0">
      <dxf>
        <font>
          <sz val="12"/>
          <color auto="1"/>
          <name val="Times New Roman"/>
          <scheme val="none"/>
        </font>
      </dxf>
    </rfmt>
    <rfmt sheetId="1" sqref="F309" start="0" length="0">
      <dxf>
        <font>
          <sz val="12"/>
          <color auto="1"/>
          <name val="Times New Roman"/>
          <scheme val="none"/>
        </font>
      </dxf>
    </rfmt>
    <rfmt sheetId="1" sqref="F310" start="0" length="0">
      <dxf>
        <font>
          <sz val="12"/>
          <color auto="1"/>
          <name val="Times New Roman"/>
          <scheme val="none"/>
        </font>
      </dxf>
    </rfmt>
    <rfmt sheetId="1" sqref="F311" start="0" length="0">
      <dxf>
        <font>
          <sz val="12"/>
          <color auto="1"/>
          <name val="Times New Roman"/>
          <scheme val="none"/>
        </font>
      </dxf>
    </rfmt>
    <rfmt sheetId="1" sqref="F312" start="0" length="0">
      <dxf>
        <font>
          <sz val="12"/>
          <color auto="1"/>
          <name val="Times New Roman"/>
          <scheme val="none"/>
        </font>
      </dxf>
    </rfmt>
    <rfmt sheetId="1" sqref="F313" start="0" length="0">
      <dxf>
        <font>
          <sz val="12"/>
          <color auto="1"/>
          <name val="Times New Roman"/>
          <scheme val="none"/>
        </font>
      </dxf>
    </rfmt>
    <rfmt sheetId="1" sqref="F314" start="0" length="0">
      <dxf>
        <font>
          <sz val="12"/>
          <color auto="1"/>
          <name val="Times New Roman"/>
          <scheme val="none"/>
        </font>
      </dxf>
    </rfmt>
    <rfmt sheetId="1" sqref="F315" start="0" length="0">
      <dxf>
        <font>
          <sz val="12"/>
          <color auto="1"/>
          <name val="Times New Roman"/>
          <scheme val="none"/>
        </font>
      </dxf>
    </rfmt>
    <rfmt sheetId="1" sqref="F316" start="0" length="0">
      <dxf>
        <font>
          <sz val="12"/>
          <color auto="1"/>
          <name val="Times New Roman"/>
          <scheme val="none"/>
        </font>
      </dxf>
    </rfmt>
    <rfmt sheetId="1" sqref="F317" start="0" length="0">
      <dxf>
        <font>
          <sz val="12"/>
          <color auto="1"/>
          <name val="Times New Roman"/>
          <scheme val="none"/>
        </font>
      </dxf>
    </rfmt>
    <rfmt sheetId="1" sqref="F318" start="0" length="0">
      <dxf>
        <font>
          <sz val="12"/>
          <color auto="1"/>
          <name val="Times New Roman"/>
          <scheme val="none"/>
        </font>
      </dxf>
    </rfmt>
    <rfmt sheetId="1" sqref="F319" start="0" length="0">
      <dxf>
        <font>
          <sz val="12"/>
          <color auto="1"/>
          <name val="Times New Roman"/>
          <scheme val="none"/>
        </font>
      </dxf>
    </rfmt>
    <rfmt sheetId="1" sqref="F320" start="0" length="0">
      <dxf>
        <font>
          <sz val="12"/>
          <color auto="1"/>
          <name val="Times New Roman"/>
          <scheme val="none"/>
        </font>
      </dxf>
    </rfmt>
    <rfmt sheetId="1" sqref="F321" start="0" length="0">
      <dxf>
        <font>
          <sz val="12"/>
          <color auto="1"/>
          <name val="Times New Roman"/>
          <scheme val="none"/>
        </font>
      </dxf>
    </rfmt>
    <rfmt sheetId="1" sqref="F322" start="0" length="0">
      <dxf>
        <font>
          <sz val="12"/>
          <color auto="1"/>
          <name val="Times New Roman"/>
          <scheme val="none"/>
        </font>
      </dxf>
    </rfmt>
    <rfmt sheetId="1" sqref="F323" start="0" length="0">
      <dxf>
        <font>
          <sz val="12"/>
          <color auto="1"/>
          <name val="Times New Roman"/>
          <scheme val="none"/>
        </font>
      </dxf>
    </rfmt>
    <rfmt sheetId="1" sqref="F324" start="0" length="0">
      <dxf>
        <font>
          <sz val="12"/>
          <color auto="1"/>
          <name val="Times New Roman"/>
          <scheme val="none"/>
        </font>
      </dxf>
    </rfmt>
    <rfmt sheetId="1" sqref="F325" start="0" length="0">
      <dxf>
        <font>
          <sz val="12"/>
          <color auto="1"/>
          <name val="Times New Roman"/>
          <scheme val="none"/>
        </font>
      </dxf>
    </rfmt>
    <rfmt sheetId="1" sqref="F326" start="0" length="0">
      <dxf>
        <font>
          <sz val="12"/>
          <color auto="1"/>
          <name val="Times New Roman"/>
          <scheme val="none"/>
        </font>
      </dxf>
    </rfmt>
    <rfmt sheetId="1" sqref="F327" start="0" length="0">
      <dxf>
        <font>
          <sz val="12"/>
          <color auto="1"/>
          <name val="Times New Roman"/>
          <scheme val="none"/>
        </font>
      </dxf>
    </rfmt>
    <rfmt sheetId="1" sqref="F328" start="0" length="0">
      <dxf>
        <font>
          <sz val="12"/>
          <color auto="1"/>
          <name val="Times New Roman"/>
          <scheme val="none"/>
        </font>
      </dxf>
    </rfmt>
    <rfmt sheetId="1" sqref="F329" start="0" length="0">
      <dxf>
        <font>
          <sz val="12"/>
          <color auto="1"/>
          <name val="Times New Roman"/>
          <scheme val="none"/>
        </font>
      </dxf>
    </rfmt>
    <rfmt sheetId="1" sqref="F330" start="0" length="0">
      <dxf>
        <font>
          <sz val="12"/>
          <color auto="1"/>
          <name val="Times New Roman"/>
          <scheme val="none"/>
        </font>
      </dxf>
    </rfmt>
    <rfmt sheetId="1" sqref="F331" start="0" length="0">
      <dxf>
        <font>
          <sz val="12"/>
          <color auto="1"/>
          <name val="Times New Roman"/>
          <scheme val="none"/>
        </font>
      </dxf>
    </rfmt>
    <rfmt sheetId="1" sqref="F332" start="0" length="0">
      <dxf>
        <font>
          <sz val="12"/>
          <color auto="1"/>
          <name val="Times New Roman"/>
          <scheme val="none"/>
        </font>
      </dxf>
    </rfmt>
    <rfmt sheetId="1" sqref="F333" start="0" length="0">
      <dxf>
        <font>
          <sz val="12"/>
          <color indexed="8"/>
          <name val="Times New Roman"/>
          <scheme val="none"/>
        </font>
      </dxf>
    </rfmt>
    <rfmt sheetId="1" sqref="F334" start="0" length="0">
      <dxf>
        <font>
          <sz val="12"/>
          <color auto="1"/>
          <name val="Times New Roman"/>
          <scheme val="none"/>
        </font>
      </dxf>
    </rfmt>
    <rfmt sheetId="1" sqref="F335" start="0" length="0">
      <dxf>
        <font>
          <sz val="12"/>
          <color auto="1"/>
          <name val="Times New Roman"/>
          <scheme val="none"/>
        </font>
      </dxf>
    </rfmt>
    <rfmt sheetId="1" sqref="F336" start="0" length="0">
      <dxf>
        <font>
          <sz val="12"/>
          <color auto="1"/>
          <name val="Times New Roman"/>
          <scheme val="none"/>
        </font>
      </dxf>
    </rfmt>
    <rfmt sheetId="1" sqref="F337" start="0" length="0">
      <dxf>
        <font>
          <sz val="12"/>
          <color auto="1"/>
          <name val="Times New Roman"/>
          <scheme val="none"/>
        </font>
      </dxf>
    </rfmt>
    <rfmt sheetId="1" sqref="F338" start="0" length="0">
      <dxf>
        <font>
          <sz val="12"/>
          <color auto="1"/>
          <name val="Times New Roman"/>
          <scheme val="none"/>
        </font>
      </dxf>
    </rfmt>
    <rfmt sheetId="1" sqref="F339" start="0" length="0">
      <dxf>
        <font>
          <sz val="12"/>
          <color auto="1"/>
          <name val="Times New Roman"/>
          <scheme val="none"/>
        </font>
      </dxf>
    </rfmt>
    <rfmt sheetId="1" sqref="F340" start="0" length="0">
      <dxf>
        <font>
          <sz val="12"/>
          <color auto="1"/>
          <name val="Times New Roman"/>
          <scheme val="none"/>
        </font>
      </dxf>
    </rfmt>
    <rfmt sheetId="1" sqref="F341" start="0" length="0">
      <dxf>
        <font>
          <sz val="12"/>
          <color auto="1"/>
          <name val="Times New Roman"/>
          <scheme val="none"/>
        </font>
      </dxf>
    </rfmt>
    <rfmt sheetId="1" sqref="F342" start="0" length="0">
      <dxf>
        <font>
          <sz val="12"/>
          <color auto="1"/>
          <name val="Times New Roman"/>
          <scheme val="none"/>
        </font>
      </dxf>
    </rfmt>
    <rfmt sheetId="1" sqref="F343" start="0" length="0">
      <dxf>
        <font>
          <sz val="12"/>
          <color auto="1"/>
          <name val="Times New Roman"/>
          <scheme val="none"/>
        </font>
      </dxf>
    </rfmt>
    <rfmt sheetId="1" sqref="F344" start="0" length="0">
      <dxf>
        <font>
          <sz val="12"/>
          <color auto="1"/>
          <name val="Times New Roman"/>
          <scheme val="none"/>
        </font>
      </dxf>
    </rfmt>
    <rfmt sheetId="1" sqref="F345" start="0" length="0">
      <dxf>
        <font>
          <sz val="12"/>
          <color auto="1"/>
          <name val="Times New Roman"/>
          <scheme val="none"/>
        </font>
      </dxf>
    </rfmt>
    <rfmt sheetId="1" sqref="F346" start="0" length="0">
      <dxf>
        <font>
          <sz val="12"/>
          <color auto="1"/>
          <name val="Times New Roman"/>
          <scheme val="none"/>
        </font>
      </dxf>
    </rfmt>
    <rfmt sheetId="1" sqref="F347" start="0" length="0">
      <dxf>
        <font>
          <sz val="12"/>
          <color auto="1"/>
          <name val="Times New Roman"/>
          <scheme val="none"/>
        </font>
      </dxf>
    </rfmt>
    <rfmt sheetId="1" sqref="F348" start="0" length="0">
      <dxf>
        <font>
          <sz val="12"/>
          <color auto="1"/>
          <name val="Times New Roman"/>
          <scheme val="none"/>
        </font>
      </dxf>
    </rfmt>
    <rfmt sheetId="1" sqref="F349" start="0" length="0">
      <dxf>
        <font>
          <sz val="12"/>
          <color auto="1"/>
          <name val="Times New Roman"/>
          <scheme val="none"/>
        </font>
      </dxf>
    </rfmt>
    <rfmt sheetId="1" sqref="F350" start="0" length="0">
      <dxf>
        <font>
          <sz val="12"/>
          <color auto="1"/>
          <name val="Times New Roman"/>
          <scheme val="none"/>
        </font>
      </dxf>
    </rfmt>
    <rfmt sheetId="1" sqref="F351" start="0" length="0">
      <dxf>
        <font>
          <sz val="12"/>
          <color auto="1"/>
          <name val="Times New Roman"/>
          <scheme val="none"/>
        </font>
      </dxf>
    </rfmt>
    <rfmt sheetId="1" sqref="F352" start="0" length="0">
      <dxf>
        <font>
          <sz val="12"/>
          <color auto="1"/>
          <name val="Times New Roman"/>
          <scheme val="none"/>
        </font>
      </dxf>
    </rfmt>
    <rfmt sheetId="1" sqref="F353" start="0" length="0">
      <dxf>
        <font>
          <sz val="12"/>
          <color auto="1"/>
          <name val="Times New Roman"/>
          <scheme val="none"/>
        </font>
      </dxf>
    </rfmt>
    <rfmt sheetId="1" sqref="F354" start="0" length="0">
      <dxf>
        <font>
          <sz val="12"/>
          <color auto="1"/>
          <name val="Times New Roman"/>
          <scheme val="none"/>
        </font>
      </dxf>
    </rfmt>
    <rfmt sheetId="1" sqref="F355" start="0" length="0">
      <dxf>
        <font>
          <sz val="12"/>
          <color auto="1"/>
          <name val="Times New Roman"/>
          <scheme val="none"/>
        </font>
      </dxf>
    </rfmt>
    <rfmt sheetId="1" sqref="F356" start="0" length="0">
      <dxf>
        <font>
          <sz val="12"/>
          <color auto="1"/>
          <name val="Times New Roman"/>
          <scheme val="none"/>
        </font>
      </dxf>
    </rfmt>
    <rfmt sheetId="1" sqref="F357" start="0" length="0">
      <dxf>
        <font>
          <sz val="12"/>
          <color auto="1"/>
          <name val="Times New Roman"/>
          <scheme val="none"/>
        </font>
      </dxf>
    </rfmt>
    <rfmt sheetId="1" sqref="F358" start="0" length="0">
      <dxf>
        <font>
          <sz val="12"/>
          <color auto="1"/>
          <name val="Times New Roman"/>
          <scheme val="none"/>
        </font>
      </dxf>
    </rfmt>
    <rfmt sheetId="1" sqref="F359" start="0" length="0">
      <dxf>
        <font>
          <sz val="12"/>
          <color auto="1"/>
          <name val="Times New Roman"/>
          <scheme val="none"/>
        </font>
      </dxf>
    </rfmt>
    <rfmt sheetId="1" sqref="F360" start="0" length="0">
      <dxf>
        <font>
          <sz val="12"/>
          <color auto="1"/>
          <name val="Times New Roman"/>
          <scheme val="none"/>
        </font>
      </dxf>
    </rfmt>
    <rfmt sheetId="1" sqref="F361" start="0" length="0">
      <dxf>
        <font>
          <sz val="12"/>
          <color auto="1"/>
          <name val="Times New Roman"/>
          <scheme val="none"/>
        </font>
      </dxf>
    </rfmt>
    <rfmt sheetId="1" sqref="F362" start="0" length="0">
      <dxf>
        <font>
          <sz val="12"/>
          <color auto="1"/>
          <name val="Times New Roman"/>
          <scheme val="none"/>
        </font>
      </dxf>
    </rfmt>
    <rfmt sheetId="1" sqref="F363" start="0" length="0">
      <dxf>
        <font>
          <sz val="12"/>
          <color auto="1"/>
          <name val="Times New Roman"/>
          <scheme val="none"/>
        </font>
      </dxf>
    </rfmt>
    <rfmt sheetId="1" sqref="F371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372" start="0" length="0">
      <dxf>
        <font>
          <b/>
          <sz val="12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374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379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385" start="0" length="0">
      <dxf>
        <font>
          <sz val="12"/>
          <color auto="1"/>
          <name val="Times New Roman"/>
          <scheme val="none"/>
        </font>
      </dxf>
    </rfmt>
    <rfmt sheetId="1" sqref="F386" start="0" length="0">
      <dxf>
        <font>
          <sz val="12"/>
          <color auto="1"/>
          <name val="Times New Roman"/>
          <scheme val="none"/>
        </font>
      </dxf>
    </rfmt>
    <rfmt sheetId="1" sqref="F387" start="0" length="0">
      <dxf>
        <font>
          <sz val="12"/>
          <color auto="1"/>
          <name val="Times New Roman"/>
          <scheme val="none"/>
        </font>
      </dxf>
    </rfmt>
    <rfmt sheetId="1" sqref="F388" start="0" length="0">
      <dxf>
        <font>
          <sz val="12"/>
          <color auto="1"/>
          <name val="Times New Roman"/>
          <scheme val="none"/>
        </font>
      </dxf>
    </rfmt>
    <rfmt sheetId="1" sqref="F390" start="0" length="0">
      <dxf>
        <font>
          <sz val="12"/>
          <color auto="1"/>
          <name val="Times New Roman"/>
          <scheme val="none"/>
        </font>
      </dxf>
    </rfmt>
    <rfmt sheetId="1" sqref="F391" start="0" length="0">
      <dxf>
        <font>
          <sz val="12"/>
          <color auto="1"/>
          <name val="Times New Roman"/>
          <scheme val="none"/>
        </font>
      </dxf>
    </rfmt>
    <rfmt sheetId="1" sqref="F392" start="0" length="0">
      <dxf>
        <font>
          <sz val="12"/>
          <color auto="1"/>
          <name val="Times New Roman"/>
          <scheme val="none"/>
        </font>
      </dxf>
    </rfmt>
    <rfmt sheetId="1" sqref="F393" start="0" length="0">
      <dxf>
        <font>
          <sz val="12"/>
          <color auto="1"/>
          <name val="Times New Roman"/>
          <scheme val="none"/>
        </font>
      </dxf>
    </rfmt>
    <rfmt sheetId="1" sqref="F394" start="0" length="0">
      <dxf>
        <font>
          <sz val="12"/>
          <color auto="1"/>
          <name val="Times New Roman"/>
          <scheme val="none"/>
        </font>
      </dxf>
    </rfmt>
    <rfmt sheetId="1" sqref="F395" start="0" length="0">
      <dxf>
        <font>
          <sz val="12"/>
          <color auto="1"/>
          <name val="Times New Roman"/>
          <scheme val="none"/>
        </font>
      </dxf>
    </rfmt>
    <rfmt sheetId="1" sqref="F396" start="0" length="0">
      <dxf>
        <font>
          <sz val="12"/>
          <color auto="1"/>
          <name val="Times New Roman"/>
          <scheme val="none"/>
        </font>
      </dxf>
    </rfmt>
    <rfmt sheetId="1" sqref="F397" start="0" length="0">
      <dxf>
        <font>
          <sz val="12"/>
          <color auto="1"/>
          <name val="Times New Roman"/>
          <scheme val="none"/>
        </font>
      </dxf>
    </rfmt>
    <rfmt sheetId="1" sqref="F398" start="0" length="0">
      <dxf>
        <font>
          <sz val="12"/>
          <color auto="1"/>
          <name val="Times New Roman"/>
          <scheme val="none"/>
        </font>
      </dxf>
    </rfmt>
    <rfmt sheetId="1" sqref="F399" start="0" length="0">
      <dxf>
        <font>
          <sz val="12"/>
          <color auto="1"/>
          <name val="Times New Roman"/>
          <scheme val="none"/>
        </font>
      </dxf>
    </rfmt>
    <rfmt sheetId="1" sqref="F400" start="0" length="0">
      <dxf>
        <font>
          <sz val="12"/>
          <color auto="1"/>
          <name val="Times New Roman"/>
          <scheme val="none"/>
        </font>
      </dxf>
    </rfmt>
    <rfmt sheetId="1" sqref="F401" start="0" length="0">
      <dxf>
        <font>
          <sz val="12"/>
          <color auto="1"/>
          <name val="Times New Roman"/>
          <scheme val="none"/>
        </font>
      </dxf>
    </rfmt>
    <rfmt sheetId="1" sqref="F402" start="0" length="0">
      <dxf>
        <font>
          <sz val="12"/>
          <color auto="1"/>
          <name val="Times New Roman"/>
          <scheme val="none"/>
        </font>
      </dxf>
    </rfmt>
    <rfmt sheetId="1" sqref="F403" start="0" length="0">
      <dxf>
        <font>
          <sz val="12"/>
          <color auto="1"/>
          <name val="Times New Roman"/>
          <scheme val="none"/>
        </font>
      </dxf>
    </rfmt>
    <rfmt sheetId="1" sqref="F404" start="0" length="0">
      <dxf>
        <font>
          <sz val="12"/>
          <color auto="1"/>
          <name val="Times New Roman"/>
          <scheme val="none"/>
        </font>
      </dxf>
    </rfmt>
    <rfmt sheetId="1" sqref="F405" start="0" length="0">
      <dxf>
        <font>
          <sz val="12"/>
          <color auto="1"/>
          <name val="Times New Roman"/>
          <scheme val="none"/>
        </font>
      </dxf>
    </rfmt>
    <rfmt sheetId="1" sqref="F406" start="0" length="0">
      <dxf>
        <font>
          <sz val="12"/>
          <color auto="1"/>
          <name val="Times New Roman"/>
          <scheme val="none"/>
        </font>
      </dxf>
    </rfmt>
    <rfmt sheetId="1" sqref="F407" start="0" length="0">
      <dxf>
        <font>
          <sz val="12"/>
          <color auto="1"/>
          <name val="Times New Roman"/>
          <scheme val="none"/>
        </font>
      </dxf>
    </rfmt>
    <rfmt sheetId="1" sqref="F408" start="0" length="0">
      <dxf>
        <font>
          <sz val="12"/>
          <color auto="1"/>
          <name val="Times New Roman"/>
          <scheme val="none"/>
        </font>
      </dxf>
    </rfmt>
    <rfmt sheetId="1" sqref="F409" start="0" length="0">
      <dxf>
        <font>
          <sz val="12"/>
          <color auto="1"/>
          <name val="Times New Roman"/>
          <scheme val="none"/>
        </font>
      </dxf>
    </rfmt>
    <rfmt sheetId="1" sqref="F410" start="0" length="0">
      <dxf>
        <font>
          <sz val="12"/>
          <color auto="1"/>
          <name val="Times New Roman"/>
          <scheme val="none"/>
        </font>
      </dxf>
    </rfmt>
    <rfmt sheetId="1" sqref="F411" start="0" length="0">
      <dxf>
        <font>
          <sz val="12"/>
          <color auto="1"/>
          <name val="Times New Roman"/>
          <scheme val="none"/>
        </font>
      </dxf>
    </rfmt>
    <rfmt sheetId="1" sqref="F412" start="0" length="0">
      <dxf>
        <font>
          <sz val="12"/>
          <color auto="1"/>
          <name val="Times New Roman"/>
          <scheme val="none"/>
        </font>
      </dxf>
    </rfmt>
    <rfmt sheetId="1" sqref="F413" start="0" length="0">
      <dxf>
        <font>
          <sz val="12"/>
          <color auto="1"/>
          <name val="Times New Roman"/>
          <scheme val="none"/>
        </font>
      </dxf>
    </rfmt>
    <rfmt sheetId="1" sqref="F414" start="0" length="0">
      <dxf>
        <font>
          <sz val="12"/>
          <color auto="1"/>
          <name val="Times New Roman"/>
          <scheme val="none"/>
        </font>
      </dxf>
    </rfmt>
    <rfmt sheetId="1" sqref="F415" start="0" length="0">
      <dxf>
        <font>
          <sz val="12"/>
          <color auto="1"/>
          <name val="Times New Roman"/>
          <scheme val="none"/>
        </font>
      </dxf>
    </rfmt>
    <rfmt sheetId="1" sqref="F416" start="0" length="0">
      <dxf>
        <font>
          <sz val="12"/>
          <color auto="1"/>
          <name val="Times New Roman"/>
          <scheme val="none"/>
        </font>
      </dxf>
    </rfmt>
    <rfmt sheetId="1" sqref="F417" start="0" length="0">
      <dxf>
        <font>
          <sz val="12"/>
          <color auto="1"/>
          <name val="Times New Roman"/>
          <scheme val="none"/>
        </font>
      </dxf>
    </rfmt>
    <rfmt sheetId="1" sqref="F418" start="0" length="0">
      <dxf>
        <font>
          <sz val="12"/>
          <color auto="1"/>
          <name val="Times New Roman"/>
          <scheme val="none"/>
        </font>
      </dxf>
    </rfmt>
    <rfmt sheetId="1" sqref="F419" start="0" length="0">
      <dxf>
        <font>
          <sz val="12"/>
          <color auto="1"/>
          <name val="Times New Roman"/>
          <scheme val="none"/>
        </font>
      </dxf>
    </rfmt>
    <rfmt sheetId="1" sqref="F421" start="0" length="0">
      <dxf>
        <font>
          <sz val="12"/>
          <color auto="1"/>
          <name val="Times New Roman"/>
          <scheme val="none"/>
        </font>
      </dxf>
    </rfmt>
    <rfmt sheetId="1" sqref="F422" start="0" length="0">
      <dxf>
        <font>
          <sz val="12"/>
          <name val="Times New Roman"/>
          <scheme val="minor"/>
        </font>
        <numFmt numFmtId="2" formatCode="0.00"/>
        <alignment horizontal="center" vertical="center" readingOrder="0"/>
      </dxf>
    </rfmt>
    <rfmt sheetId="1" sqref="F423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24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25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26" start="0" length="0">
      <dxf>
        <font>
          <sz val="12"/>
          <name val="Times New Roman"/>
          <scheme val="minor"/>
        </font>
        <alignment horizontal="center" vertical="top" readingOrder="0"/>
      </dxf>
    </rfmt>
    <rfmt sheetId="1" sqref="F427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28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29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0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1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2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3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4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5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6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7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8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39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0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1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2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3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4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5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6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7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8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449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="1" sqref="F45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5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5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5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5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5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5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5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5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5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6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7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8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49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0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1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2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3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4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5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6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3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4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5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6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7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8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79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80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="1" sqref="F581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qref="F582" start="0" length="0">
      <dxf>
        <font>
          <sz val="12"/>
          <name val="Times New Roman"/>
          <scheme val="minor"/>
        </font>
        <numFmt numFmtId="2" formatCode="0.00"/>
        <alignment horizontal="center" vertical="top" readingOrder="0"/>
      </dxf>
    </rfmt>
    <rfmt sheetId="1" sqref="F583" start="0" length="0">
      <dxf>
        <font>
          <sz val="12"/>
          <name val="Times New Roman"/>
          <scheme val="minor"/>
        </font>
      </dxf>
    </rfmt>
    <rfmt sheetId="1" sqref="F584" start="0" length="0">
      <dxf>
        <font>
          <sz val="12"/>
          <name val="Times New Roman"/>
          <scheme val="minor"/>
        </font>
        <numFmt numFmtId="2" formatCode="0.00"/>
        <alignment horizontal="center" vertical="center" readingOrder="0"/>
      </dxf>
    </rfmt>
    <rfmt sheetId="1" sqref="F585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86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87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88" start="0" length="0">
      <dxf>
        <font>
          <sz val="12"/>
          <name val="Times New Roman"/>
          <scheme val="minor"/>
        </font>
        <alignment horizontal="center" vertical="top" readingOrder="0"/>
      </dxf>
    </rfmt>
    <rfmt sheetId="1" sqref="F589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0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1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2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3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4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5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6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7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8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599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0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1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2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3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4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5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6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7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8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09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10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qref="F611" start="0" length="0">
      <dxf>
        <font>
          <sz val="12"/>
          <name val="Times New Roman"/>
          <scheme val="minor"/>
        </font>
        <numFmt numFmtId="2" formatCode="0.00"/>
        <alignment horizontal="center" vertical="center" wrapText="1" readingOrder="0"/>
      </dxf>
    </rfmt>
    <rfmt sheetId="1" s="1" sqref="F612" start="0" length="0">
      <dxf>
        <font>
          <sz val="12"/>
          <color auto="1"/>
          <name val="Arial Cyr"/>
          <scheme val="none"/>
        </font>
        <numFmt numFmtId="2" formatCode="0.00"/>
        <alignment horizontal="center" vertical="top" readingOrder="0"/>
      </dxf>
    </rfmt>
    <rfmt sheetId="1" sqref="F613" start="0" length="0">
      <dxf>
        <font>
          <sz val="12"/>
          <name val="Times New Roman"/>
          <scheme val="minor"/>
        </font>
      </dxf>
    </rfmt>
    <rfmt sheetId="1" sqref="F614" start="0" length="0">
      <dxf>
        <font>
          <sz val="12"/>
          <name val="Times New Roman"/>
          <scheme val="minor"/>
        </font>
      </dxf>
    </rfmt>
    <rfmt sheetId="1" sqref="F615" start="0" length="0">
      <dxf>
        <font>
          <sz val="12"/>
          <name val="Times New Roman"/>
          <scheme val="minor"/>
        </font>
      </dxf>
    </rfmt>
    <rfmt sheetId="1" sqref="F616" start="0" length="0">
      <dxf>
        <font>
          <sz val="12"/>
          <name val="Times New Roman"/>
          <scheme val="minor"/>
        </font>
      </dxf>
    </rfmt>
    <rfmt sheetId="1" sqref="F617" start="0" length="0">
      <dxf>
        <font>
          <sz val="12"/>
          <name val="Times New Roman"/>
          <scheme val="minor"/>
        </font>
      </dxf>
    </rfmt>
    <rfmt sheetId="1" sqref="F618" start="0" length="0">
      <dxf>
        <font>
          <sz val="12"/>
          <name val="Times New Roman"/>
          <scheme val="minor"/>
        </font>
      </dxf>
    </rfmt>
    <rfmt sheetId="1" sqref="F619" start="0" length="0">
      <dxf>
        <font>
          <sz val="12"/>
          <name val="Times New Roman"/>
          <scheme val="minor"/>
        </font>
      </dxf>
    </rfmt>
    <rfmt sheetId="1" sqref="F620" start="0" length="0">
      <dxf>
        <font>
          <sz val="12"/>
          <name val="Times New Roman"/>
          <scheme val="minor"/>
        </font>
      </dxf>
    </rfmt>
    <rfmt sheetId="1" sqref="F621" start="0" length="0">
      <dxf>
        <font>
          <sz val="12"/>
          <name val="Times New Roman"/>
          <scheme val="minor"/>
        </font>
      </dxf>
    </rfmt>
    <rfmt sheetId="1" sqref="F622" start="0" length="0">
      <dxf>
        <font>
          <sz val="12"/>
          <name val="Times New Roman"/>
          <scheme val="minor"/>
        </font>
      </dxf>
    </rfmt>
    <rfmt sheetId="1" sqref="F623" start="0" length="0">
      <dxf>
        <font>
          <sz val="12"/>
          <name val="Times New Roman"/>
          <scheme val="minor"/>
        </font>
      </dxf>
    </rfmt>
    <rfmt sheetId="1" sqref="F624" start="0" length="0">
      <dxf>
        <font>
          <sz val="12"/>
          <name val="Times New Roman"/>
          <scheme val="minor"/>
        </font>
      </dxf>
    </rfmt>
    <rfmt sheetId="1" sqref="F625" start="0" length="0">
      <dxf>
        <font>
          <sz val="12"/>
          <name val="Times New Roman"/>
          <scheme val="minor"/>
        </font>
      </dxf>
    </rfmt>
    <rfmt sheetId="1" sqref="F626" start="0" length="0">
      <dxf>
        <font>
          <sz val="12"/>
          <name val="Times New Roman"/>
          <scheme val="minor"/>
        </font>
      </dxf>
    </rfmt>
    <rfmt sheetId="1" sqref="F627" start="0" length="0">
      <dxf>
        <font>
          <sz val="12"/>
          <name val="Times New Roman"/>
          <scheme val="minor"/>
        </font>
      </dxf>
    </rfmt>
    <rfmt sheetId="1" sqref="F628" start="0" length="0">
      <dxf>
        <font>
          <sz val="12"/>
          <name val="Times New Roman"/>
          <scheme val="minor"/>
        </font>
      </dxf>
    </rfmt>
    <rfmt sheetId="1" sqref="F629" start="0" length="0">
      <dxf>
        <font>
          <sz val="12"/>
          <name val="Times New Roman"/>
          <scheme val="minor"/>
        </font>
      </dxf>
    </rfmt>
    <rfmt sheetId="1" sqref="F630" start="0" length="0">
      <dxf>
        <font>
          <sz val="12"/>
          <name val="Times New Roman"/>
          <scheme val="minor"/>
        </font>
      </dxf>
    </rfmt>
    <rfmt sheetId="1" sqref="F631" start="0" length="0">
      <dxf>
        <font>
          <sz val="12"/>
          <name val="Times New Roman"/>
          <scheme val="minor"/>
        </font>
      </dxf>
    </rfmt>
    <rfmt sheetId="1" sqref="F632" start="0" length="0">
      <dxf>
        <font>
          <sz val="12"/>
          <name val="Times New Roman"/>
          <scheme val="minor"/>
        </font>
      </dxf>
    </rfmt>
    <rfmt sheetId="1" sqref="F633" start="0" length="0">
      <dxf>
        <font>
          <sz val="12"/>
          <name val="Times New Roman"/>
          <scheme val="minor"/>
        </font>
      </dxf>
    </rfmt>
    <rfmt sheetId="1" sqref="F634" start="0" length="0">
      <dxf>
        <font>
          <sz val="12"/>
          <name val="Times New Roman"/>
          <scheme val="minor"/>
        </font>
      </dxf>
    </rfmt>
    <rfmt sheetId="1" sqref="F635" start="0" length="0">
      <dxf>
        <font>
          <sz val="12"/>
          <name val="Times New Roman"/>
          <scheme val="minor"/>
        </font>
      </dxf>
    </rfmt>
    <rfmt sheetId="1" sqref="F636" start="0" length="0">
      <dxf>
        <font>
          <sz val="12"/>
          <name val="Times New Roman"/>
          <scheme val="minor"/>
        </font>
      </dxf>
    </rfmt>
    <rfmt sheetId="1" sqref="F637" start="0" length="0">
      <dxf>
        <font>
          <sz val="12"/>
          <name val="Times New Roman"/>
          <scheme val="minor"/>
        </font>
      </dxf>
    </rfmt>
    <rfmt sheetId="1" sqref="F638" start="0" length="0">
      <dxf>
        <font>
          <sz val="12"/>
          <name val="Times New Roman"/>
          <scheme val="minor"/>
        </font>
      </dxf>
    </rfmt>
    <rfmt sheetId="1" sqref="F639" start="0" length="0">
      <dxf>
        <font>
          <sz val="12"/>
          <name val="Times New Roman"/>
          <scheme val="minor"/>
        </font>
      </dxf>
    </rfmt>
    <rfmt sheetId="1" sqref="F640" start="0" length="0">
      <dxf>
        <font>
          <sz val="12"/>
          <name val="Times New Roman"/>
          <scheme val="minor"/>
        </font>
      </dxf>
    </rfmt>
    <rfmt sheetId="1" sqref="F641" start="0" length="0">
      <dxf>
        <font>
          <sz val="12"/>
          <name val="Times New Roman"/>
          <scheme val="minor"/>
        </font>
      </dxf>
    </rfmt>
    <rfmt sheetId="1" sqref="F642" start="0" length="0">
      <dxf>
        <font>
          <sz val="12"/>
          <name val="Times New Roman"/>
          <scheme val="minor"/>
        </font>
      </dxf>
    </rfmt>
    <rfmt sheetId="1" sqref="F643" start="0" length="0">
      <dxf>
        <font>
          <sz val="12"/>
          <name val="Times New Roman"/>
          <scheme val="minor"/>
        </font>
      </dxf>
    </rfmt>
    <rfmt sheetId="1" sqref="F644" start="0" length="0">
      <dxf>
        <font>
          <sz val="12"/>
          <name val="Times New Roman"/>
          <scheme val="minor"/>
        </font>
      </dxf>
    </rfmt>
    <rfmt sheetId="1" sqref="F645" start="0" length="0">
      <dxf>
        <font>
          <sz val="12"/>
          <name val="Times New Roman"/>
          <scheme val="minor"/>
        </font>
      </dxf>
    </rfmt>
    <rfmt sheetId="1" sqref="F646" start="0" length="0">
      <dxf>
        <font>
          <sz val="12"/>
          <name val="Times New Roman"/>
          <scheme val="minor"/>
        </font>
      </dxf>
    </rfmt>
    <rfmt sheetId="1" sqref="F647" start="0" length="0">
      <dxf>
        <font>
          <sz val="12"/>
          <name val="Times New Roman"/>
          <scheme val="minor"/>
        </font>
      </dxf>
    </rfmt>
    <rfmt sheetId="1" sqref="F648" start="0" length="0">
      <dxf>
        <font>
          <sz val="12"/>
          <name val="Times New Roman"/>
          <scheme val="minor"/>
        </font>
      </dxf>
    </rfmt>
    <rfmt sheetId="1" sqref="F649" start="0" length="0">
      <dxf>
        <font>
          <sz val="12"/>
          <name val="Times New Roman"/>
          <scheme val="minor"/>
        </font>
      </dxf>
    </rfmt>
    <rfmt sheetId="1" sqref="F650" start="0" length="0">
      <dxf>
        <font>
          <sz val="12"/>
          <name val="Times New Roman"/>
          <scheme val="minor"/>
        </font>
      </dxf>
    </rfmt>
    <rfmt sheetId="1" sqref="F651" start="0" length="0">
      <dxf>
        <font>
          <sz val="12"/>
          <name val="Times New Roman"/>
          <scheme val="minor"/>
        </font>
      </dxf>
    </rfmt>
    <rfmt sheetId="1" sqref="F652" start="0" length="0">
      <dxf>
        <font>
          <sz val="12"/>
          <name val="Times New Roman"/>
          <scheme val="minor"/>
        </font>
      </dxf>
    </rfmt>
    <rfmt sheetId="1" sqref="F653" start="0" length="0">
      <dxf>
        <font>
          <sz val="12"/>
          <name val="Times New Roman"/>
          <scheme val="minor"/>
        </font>
      </dxf>
    </rfmt>
    <rfmt sheetId="1" sqref="F654" start="0" length="0">
      <dxf>
        <font>
          <sz val="12"/>
          <name val="Times New Roman"/>
          <scheme val="minor"/>
        </font>
      </dxf>
    </rfmt>
    <rfmt sheetId="1" sqref="F655" start="0" length="0">
      <dxf>
        <font>
          <sz val="12"/>
          <name val="Times New Roman"/>
          <scheme val="minor"/>
        </font>
      </dxf>
    </rfmt>
    <rfmt sheetId="1" sqref="F656" start="0" length="0">
      <dxf>
        <font>
          <sz val="12"/>
          <name val="Times New Roman"/>
          <scheme val="minor"/>
        </font>
      </dxf>
    </rfmt>
    <rfmt sheetId="1" sqref="F657" start="0" length="0">
      <dxf>
        <font>
          <sz val="12"/>
          <name val="Times New Roman"/>
          <scheme val="minor"/>
        </font>
      </dxf>
    </rfmt>
    <rfmt sheetId="1" sqref="F658" start="0" length="0">
      <dxf>
        <font>
          <sz val="12"/>
          <name val="Times New Roman"/>
          <scheme val="minor"/>
        </font>
      </dxf>
    </rfmt>
    <rfmt sheetId="1" sqref="F659" start="0" length="0">
      <dxf>
        <font>
          <sz val="12"/>
          <name val="Times New Roman"/>
          <scheme val="minor"/>
        </font>
      </dxf>
    </rfmt>
    <rfmt sheetId="1" sqref="F660" start="0" length="0">
      <dxf>
        <font>
          <sz val="12"/>
          <name val="Times New Roman"/>
          <scheme val="minor"/>
        </font>
      </dxf>
    </rfmt>
    <rfmt sheetId="1" sqref="F661" start="0" length="0">
      <dxf>
        <font>
          <sz val="12"/>
          <name val="Times New Roman"/>
          <scheme val="minor"/>
        </font>
      </dxf>
    </rfmt>
    <rfmt sheetId="1" sqref="F662" start="0" length="0">
      <dxf>
        <font>
          <sz val="12"/>
          <name val="Times New Roman"/>
          <scheme val="minor"/>
        </font>
      </dxf>
    </rfmt>
    <rfmt sheetId="1" sqref="F663" start="0" length="0">
      <dxf>
        <font>
          <sz val="12"/>
          <name val="Times New Roman"/>
          <scheme val="minor"/>
        </font>
      </dxf>
    </rfmt>
    <rfmt sheetId="1" sqref="F664" start="0" length="0">
      <dxf>
        <font>
          <sz val="12"/>
          <name val="Times New Roman"/>
          <scheme val="minor"/>
        </font>
      </dxf>
    </rfmt>
    <rfmt sheetId="1" sqref="F665" start="0" length="0">
      <dxf>
        <font>
          <sz val="12"/>
          <name val="Times New Roman"/>
          <scheme val="minor"/>
        </font>
      </dxf>
    </rfmt>
    <rfmt sheetId="1" sqref="F666" start="0" length="0">
      <dxf>
        <font>
          <sz val="12"/>
          <name val="Times New Roman"/>
          <scheme val="minor"/>
        </font>
      </dxf>
    </rfmt>
    <rfmt sheetId="1" sqref="F667" start="0" length="0">
      <dxf>
        <font>
          <sz val="12"/>
          <name val="Times New Roman"/>
          <scheme val="minor"/>
        </font>
      </dxf>
    </rfmt>
    <rfmt sheetId="1" sqref="F668" start="0" length="0">
      <dxf>
        <font>
          <sz val="12"/>
          <name val="Times New Roman"/>
          <scheme val="minor"/>
        </font>
      </dxf>
    </rfmt>
    <rfmt sheetId="1" sqref="F669" start="0" length="0">
      <dxf>
        <font>
          <sz val="12"/>
          <name val="Times New Roman"/>
          <scheme val="minor"/>
        </font>
      </dxf>
    </rfmt>
    <rfmt sheetId="1" sqref="F670" start="0" length="0">
      <dxf>
        <font>
          <sz val="12"/>
          <name val="Times New Roman"/>
          <scheme val="minor"/>
        </font>
      </dxf>
    </rfmt>
    <rfmt sheetId="1" sqref="F671" start="0" length="0">
      <dxf>
        <font>
          <sz val="12"/>
          <name val="Times New Roman"/>
          <scheme val="minor"/>
        </font>
      </dxf>
    </rfmt>
    <rfmt sheetId="1" sqref="F672" start="0" length="0">
      <dxf>
        <font>
          <sz val="12"/>
          <name val="Times New Roman"/>
          <scheme val="minor"/>
        </font>
      </dxf>
    </rfmt>
    <rfmt sheetId="1" sqref="F673" start="0" length="0">
      <dxf>
        <font>
          <sz val="12"/>
          <name val="Times New Roman"/>
          <scheme val="minor"/>
        </font>
      </dxf>
    </rfmt>
    <rfmt sheetId="1" sqref="F674" start="0" length="0">
      <dxf>
        <font>
          <sz val="12"/>
          <name val="Times New Roman"/>
          <scheme val="minor"/>
        </font>
      </dxf>
    </rfmt>
    <rfmt sheetId="1" sqref="F675" start="0" length="0">
      <dxf>
        <font>
          <sz val="12"/>
          <name val="Times New Roman"/>
          <scheme val="minor"/>
        </font>
      </dxf>
    </rfmt>
    <rfmt sheetId="1" sqref="F676" start="0" length="0">
      <dxf>
        <font>
          <sz val="12"/>
          <name val="Times New Roman"/>
          <scheme val="minor"/>
        </font>
      </dxf>
    </rfmt>
    <rfmt sheetId="1" sqref="F677" start="0" length="0">
      <dxf>
        <font>
          <sz val="12"/>
          <name val="Times New Roman"/>
          <scheme val="minor"/>
        </font>
      </dxf>
    </rfmt>
    <rfmt sheetId="1" sqref="F678" start="0" length="0">
      <dxf>
        <font>
          <sz val="12"/>
          <name val="Times New Roman"/>
          <scheme val="minor"/>
        </font>
      </dxf>
    </rfmt>
    <rfmt sheetId="1" sqref="F679" start="0" length="0">
      <dxf>
        <font>
          <sz val="12"/>
          <name val="Times New Roman"/>
          <scheme val="minor"/>
        </font>
      </dxf>
    </rfmt>
    <rfmt sheetId="1" sqref="F680" start="0" length="0">
      <dxf>
        <font>
          <sz val="12"/>
          <name val="Times New Roman"/>
          <scheme val="minor"/>
        </font>
      </dxf>
    </rfmt>
    <rfmt sheetId="1" sqref="F681" start="0" length="0">
      <dxf>
        <font>
          <sz val="12"/>
          <name val="Times New Roman"/>
          <scheme val="minor"/>
        </font>
      </dxf>
    </rfmt>
    <rfmt sheetId="1" sqref="F682" start="0" length="0">
      <dxf>
        <font>
          <sz val="12"/>
          <name val="Times New Roman"/>
          <scheme val="minor"/>
        </font>
      </dxf>
    </rfmt>
    <rfmt sheetId="1" sqref="F683" start="0" length="0">
      <dxf>
        <font>
          <sz val="12"/>
          <name val="Times New Roman"/>
          <scheme val="minor"/>
        </font>
      </dxf>
    </rfmt>
    <rfmt sheetId="1" sqref="F684" start="0" length="0">
      <dxf>
        <font>
          <sz val="12"/>
          <name val="Times New Roman"/>
          <scheme val="minor"/>
        </font>
      </dxf>
    </rfmt>
    <rfmt sheetId="1" sqref="F685" start="0" length="0">
      <dxf>
        <font>
          <sz val="12"/>
          <name val="Times New Roman"/>
          <scheme val="minor"/>
        </font>
      </dxf>
    </rfmt>
    <rfmt sheetId="1" sqref="F686" start="0" length="0">
      <dxf>
        <font>
          <sz val="12"/>
          <name val="Times New Roman"/>
          <scheme val="minor"/>
        </font>
      </dxf>
    </rfmt>
    <rfmt sheetId="1" sqref="F687" start="0" length="0">
      <dxf>
        <font>
          <sz val="12"/>
          <name val="Times New Roman"/>
          <scheme val="minor"/>
        </font>
      </dxf>
    </rfmt>
    <rfmt sheetId="1" sqref="F688" start="0" length="0">
      <dxf>
        <font>
          <sz val="12"/>
          <name val="Times New Roman"/>
          <scheme val="minor"/>
        </font>
      </dxf>
    </rfmt>
    <rfmt sheetId="1" sqref="F689" start="0" length="0">
      <dxf>
        <font>
          <sz val="12"/>
          <name val="Times New Roman"/>
          <scheme val="minor"/>
        </font>
      </dxf>
    </rfmt>
    <rfmt sheetId="1" sqref="F690" start="0" length="0">
      <dxf>
        <font>
          <sz val="12"/>
          <name val="Times New Roman"/>
          <scheme val="minor"/>
        </font>
      </dxf>
    </rfmt>
    <rfmt sheetId="1" sqref="F691" start="0" length="0">
      <dxf>
        <font>
          <sz val="12"/>
          <name val="Times New Roman"/>
          <scheme val="minor"/>
        </font>
      </dxf>
    </rfmt>
    <rfmt sheetId="1" sqref="F692" start="0" length="0">
      <dxf>
        <font>
          <sz val="12"/>
          <name val="Times New Roman"/>
          <scheme val="minor"/>
        </font>
      </dxf>
    </rfmt>
    <rfmt sheetId="1" sqref="F693" start="0" length="0">
      <dxf>
        <font>
          <sz val="12"/>
          <name val="Times New Roman"/>
          <scheme val="minor"/>
        </font>
      </dxf>
    </rfmt>
    <rfmt sheetId="1" sqref="F694" start="0" length="0">
      <dxf>
        <font>
          <sz val="12"/>
          <name val="Times New Roman"/>
          <scheme val="minor"/>
        </font>
      </dxf>
    </rfmt>
    <rfmt sheetId="1" sqref="F695" start="0" length="0">
      <dxf>
        <font>
          <sz val="12"/>
          <name val="Times New Roman"/>
          <scheme val="minor"/>
        </font>
      </dxf>
    </rfmt>
    <rfmt sheetId="1" sqref="F696" start="0" length="0">
      <dxf>
        <font>
          <sz val="12"/>
          <name val="Times New Roman"/>
          <scheme val="minor"/>
        </font>
      </dxf>
    </rfmt>
    <rfmt sheetId="1" sqref="F697" start="0" length="0">
      <dxf>
        <font>
          <sz val="12"/>
          <name val="Times New Roman"/>
          <scheme val="minor"/>
        </font>
      </dxf>
    </rfmt>
    <rfmt sheetId="1" sqref="F698" start="0" length="0">
      <dxf>
        <font>
          <sz val="12"/>
          <name val="Times New Roman"/>
          <scheme val="minor"/>
        </font>
      </dxf>
    </rfmt>
    <rfmt sheetId="1" sqref="F699" start="0" length="0">
      <dxf>
        <font>
          <sz val="12"/>
          <name val="Times New Roman"/>
          <scheme val="minor"/>
        </font>
      </dxf>
    </rfmt>
    <rfmt sheetId="1" sqref="F700" start="0" length="0">
      <dxf>
        <font>
          <sz val="12"/>
          <name val="Times New Roman"/>
          <scheme val="minor"/>
        </font>
      </dxf>
    </rfmt>
    <rfmt sheetId="1" sqref="F701" start="0" length="0">
      <dxf>
        <font>
          <sz val="12"/>
          <name val="Times New Roman"/>
          <scheme val="minor"/>
        </font>
      </dxf>
    </rfmt>
    <rfmt sheetId="1" sqref="F702" start="0" length="0">
      <dxf>
        <font>
          <sz val="12"/>
          <name val="Times New Roman"/>
          <scheme val="minor"/>
        </font>
      </dxf>
    </rfmt>
    <rfmt sheetId="1" sqref="F703" start="0" length="0">
      <dxf>
        <font>
          <sz val="12"/>
          <name val="Times New Roman"/>
          <scheme val="minor"/>
        </font>
      </dxf>
    </rfmt>
    <rfmt sheetId="1" sqref="F704" start="0" length="0">
      <dxf>
        <font>
          <sz val="12"/>
          <name val="Times New Roman"/>
          <scheme val="minor"/>
        </font>
      </dxf>
    </rfmt>
    <rfmt sheetId="1" sqref="F705" start="0" length="0">
      <dxf>
        <font>
          <sz val="12"/>
          <name val="Times New Roman"/>
          <scheme val="minor"/>
        </font>
      </dxf>
    </rfmt>
    <rfmt sheetId="1" sqref="F706" start="0" length="0">
      <dxf>
        <font>
          <sz val="12"/>
          <name val="Times New Roman"/>
          <scheme val="minor"/>
        </font>
      </dxf>
    </rfmt>
    <rfmt sheetId="1" sqref="F707" start="0" length="0">
      <dxf>
        <font>
          <sz val="12"/>
          <name val="Times New Roman"/>
          <scheme val="minor"/>
        </font>
      </dxf>
    </rfmt>
    <rfmt sheetId="1" sqref="F708" start="0" length="0">
      <dxf>
        <font>
          <sz val="12"/>
          <name val="Times New Roman"/>
          <scheme val="minor"/>
        </font>
      </dxf>
    </rfmt>
    <rfmt sheetId="1" sqref="F709" start="0" length="0">
      <dxf>
        <font>
          <sz val="12"/>
          <name val="Times New Roman"/>
          <scheme val="minor"/>
        </font>
      </dxf>
    </rfmt>
    <rfmt sheetId="1" sqref="F710" start="0" length="0">
      <dxf>
        <font>
          <sz val="12"/>
          <name val="Times New Roman"/>
          <scheme val="minor"/>
        </font>
      </dxf>
    </rfmt>
    <rfmt sheetId="1" sqref="F711" start="0" length="0">
      <dxf>
        <font>
          <sz val="12"/>
          <name val="Times New Roman"/>
          <scheme val="minor"/>
        </font>
      </dxf>
    </rfmt>
    <rfmt sheetId="1" sqref="F712" start="0" length="0">
      <dxf>
        <font>
          <sz val="12"/>
          <name val="Times New Roman"/>
          <scheme val="minor"/>
        </font>
      </dxf>
    </rfmt>
    <rfmt sheetId="1" sqref="F713" start="0" length="0">
      <dxf>
        <font>
          <sz val="12"/>
          <name val="Times New Roman"/>
          <scheme val="minor"/>
        </font>
      </dxf>
    </rfmt>
    <rfmt sheetId="1" sqref="F714" start="0" length="0">
      <dxf>
        <font>
          <sz val="12"/>
          <name val="Times New Roman"/>
          <scheme val="minor"/>
        </font>
      </dxf>
    </rfmt>
    <rfmt sheetId="1" sqref="F715" start="0" length="0">
      <dxf>
        <font>
          <sz val="12"/>
          <name val="Times New Roman"/>
          <scheme val="minor"/>
        </font>
      </dxf>
    </rfmt>
    <rfmt sheetId="1" sqref="F716" start="0" length="0">
      <dxf>
        <font>
          <sz val="12"/>
          <name val="Times New Roman"/>
          <scheme val="minor"/>
        </font>
      </dxf>
    </rfmt>
    <rfmt sheetId="1" sqref="F717" start="0" length="0">
      <dxf>
        <font>
          <sz val="12"/>
          <name val="Times New Roman"/>
          <scheme val="minor"/>
        </font>
      </dxf>
    </rfmt>
    <rfmt sheetId="1" sqref="F718" start="0" length="0">
      <dxf>
        <font>
          <sz val="12"/>
          <name val="Times New Roman"/>
          <scheme val="minor"/>
        </font>
      </dxf>
    </rfmt>
    <rfmt sheetId="1" sqref="F719" start="0" length="0">
      <dxf>
        <font>
          <sz val="12"/>
          <name val="Times New Roman"/>
          <scheme val="minor"/>
        </font>
      </dxf>
    </rfmt>
    <rfmt sheetId="1" sqref="F720" start="0" length="0">
      <dxf>
        <font>
          <sz val="12"/>
          <name val="Times New Roman"/>
          <scheme val="minor"/>
        </font>
      </dxf>
    </rfmt>
    <rfmt sheetId="1" sqref="F721" start="0" length="0">
      <dxf>
        <font>
          <sz val="12"/>
          <name val="Times New Roman"/>
          <scheme val="minor"/>
        </font>
      </dxf>
    </rfmt>
    <rfmt sheetId="1" sqref="F722" start="0" length="0">
      <dxf>
        <font>
          <sz val="12"/>
          <name val="Times New Roman"/>
          <scheme val="minor"/>
        </font>
      </dxf>
    </rfmt>
    <rfmt sheetId="1" sqref="F723" start="0" length="0">
      <dxf>
        <font>
          <sz val="12"/>
          <name val="Times New Roman"/>
          <scheme val="minor"/>
        </font>
      </dxf>
    </rfmt>
    <rfmt sheetId="1" sqref="F724" start="0" length="0">
      <dxf>
        <font>
          <sz val="12"/>
          <name val="Times New Roman"/>
          <scheme val="minor"/>
        </font>
      </dxf>
    </rfmt>
    <rfmt sheetId="1" sqref="F725" start="0" length="0">
      <dxf>
        <font>
          <sz val="12"/>
          <name val="Times New Roman"/>
          <scheme val="minor"/>
        </font>
      </dxf>
    </rfmt>
    <rfmt sheetId="1" sqref="F726" start="0" length="0">
      <dxf>
        <font>
          <sz val="12"/>
          <name val="Times New Roman"/>
          <scheme val="minor"/>
        </font>
      </dxf>
    </rfmt>
    <rfmt sheetId="1" sqref="F727" start="0" length="0">
      <dxf>
        <font>
          <sz val="12"/>
          <name val="Times New Roman"/>
          <scheme val="minor"/>
        </font>
      </dxf>
    </rfmt>
    <rfmt sheetId="1" sqref="F728" start="0" length="0">
      <dxf>
        <font>
          <sz val="12"/>
          <name val="Times New Roman"/>
          <scheme val="minor"/>
        </font>
      </dxf>
    </rfmt>
    <rfmt sheetId="1" sqref="F729" start="0" length="0">
      <dxf>
        <font>
          <sz val="12"/>
          <name val="Times New Roman"/>
          <scheme val="minor"/>
        </font>
      </dxf>
    </rfmt>
    <rfmt sheetId="1" sqref="F730" start="0" length="0">
      <dxf>
        <font>
          <sz val="12"/>
          <name val="Times New Roman"/>
          <scheme val="minor"/>
        </font>
      </dxf>
    </rfmt>
    <rfmt sheetId="1" sqref="F731" start="0" length="0">
      <dxf>
        <font>
          <sz val="12"/>
          <name val="Times New Roman"/>
          <scheme val="minor"/>
        </font>
      </dxf>
    </rfmt>
    <rfmt sheetId="1" sqref="F732" start="0" length="0">
      <dxf>
        <font>
          <sz val="12"/>
          <name val="Times New Roman"/>
          <scheme val="minor"/>
        </font>
      </dxf>
    </rfmt>
    <rfmt sheetId="1" sqref="F733" start="0" length="0">
      <dxf>
        <font>
          <sz val="12"/>
          <name val="Times New Roman"/>
          <scheme val="minor"/>
        </font>
      </dxf>
    </rfmt>
    <rfmt sheetId="1" sqref="F734" start="0" length="0">
      <dxf>
        <font>
          <sz val="12"/>
          <name val="Times New Roman"/>
          <scheme val="minor"/>
        </font>
      </dxf>
    </rfmt>
    <rfmt sheetId="1" sqref="F735" start="0" length="0">
      <dxf>
        <font>
          <sz val="12"/>
          <name val="Times New Roman"/>
          <scheme val="minor"/>
        </font>
      </dxf>
    </rfmt>
    <rfmt sheetId="1" sqref="F736" start="0" length="0">
      <dxf>
        <font>
          <sz val="12"/>
          <name val="Times New Roman"/>
          <scheme val="minor"/>
        </font>
      </dxf>
    </rfmt>
    <rfmt sheetId="1" sqref="F737" start="0" length="0">
      <dxf>
        <font>
          <sz val="12"/>
          <name val="Times New Roman"/>
          <scheme val="minor"/>
        </font>
      </dxf>
    </rfmt>
    <rfmt sheetId="1" sqref="F738" start="0" length="0">
      <dxf>
        <font>
          <sz val="12"/>
          <name val="Times New Roman"/>
          <scheme val="minor"/>
        </font>
      </dxf>
    </rfmt>
    <rfmt sheetId="1" sqref="F739" start="0" length="0">
      <dxf>
        <font>
          <sz val="12"/>
          <name val="Times New Roman"/>
          <scheme val="minor"/>
        </font>
      </dxf>
    </rfmt>
    <rfmt sheetId="1" sqref="F740" start="0" length="0">
      <dxf>
        <font>
          <sz val="12"/>
          <name val="Times New Roman"/>
          <scheme val="minor"/>
        </font>
      </dxf>
    </rfmt>
    <rfmt sheetId="1" sqref="F741" start="0" length="0">
      <dxf>
        <font>
          <sz val="12"/>
          <name val="Times New Roman"/>
          <scheme val="minor"/>
        </font>
      </dxf>
    </rfmt>
    <rfmt sheetId="1" sqref="F742" start="0" length="0">
      <dxf>
        <font>
          <sz val="12"/>
          <name val="Times New Roman"/>
          <scheme val="minor"/>
        </font>
      </dxf>
    </rfmt>
    <rfmt sheetId="1" sqref="F743" start="0" length="0">
      <dxf>
        <font>
          <sz val="12"/>
          <name val="Times New Roman"/>
          <scheme val="minor"/>
        </font>
      </dxf>
    </rfmt>
    <rfmt sheetId="1" sqref="F744" start="0" length="0">
      <dxf>
        <font>
          <sz val="12"/>
          <name val="Times New Roman"/>
          <scheme val="minor"/>
        </font>
      </dxf>
    </rfmt>
    <rfmt sheetId="1" sqref="F745" start="0" length="0">
      <dxf>
        <font>
          <sz val="12"/>
          <name val="Times New Roman"/>
          <scheme val="minor"/>
        </font>
      </dxf>
    </rfmt>
    <rfmt sheetId="1" sqref="F746" start="0" length="0">
      <dxf>
        <font>
          <sz val="12"/>
          <name val="Times New Roman"/>
          <scheme val="minor"/>
        </font>
      </dxf>
    </rfmt>
    <rfmt sheetId="1" sqref="F747" start="0" length="0">
      <dxf>
        <font>
          <sz val="12"/>
          <name val="Times New Roman"/>
          <scheme val="minor"/>
        </font>
      </dxf>
    </rfmt>
    <rfmt sheetId="1" sqref="F748" start="0" length="0">
      <dxf>
        <font>
          <sz val="12"/>
          <name val="Times New Roman"/>
          <scheme val="minor"/>
        </font>
      </dxf>
    </rfmt>
    <rfmt sheetId="1" sqref="F749" start="0" length="0">
      <dxf>
        <font>
          <sz val="12"/>
          <name val="Times New Roman"/>
          <scheme val="minor"/>
        </font>
      </dxf>
    </rfmt>
    <rfmt sheetId="1" sqref="F750" start="0" length="0">
      <dxf>
        <font>
          <sz val="12"/>
          <name val="Times New Roman"/>
          <scheme val="minor"/>
        </font>
      </dxf>
    </rfmt>
    <rfmt sheetId="1" sqref="F751" start="0" length="0">
      <dxf>
        <font>
          <sz val="12"/>
          <name val="Times New Roman"/>
          <scheme val="minor"/>
        </font>
      </dxf>
    </rfmt>
    <rfmt sheetId="1" sqref="F752" start="0" length="0">
      <dxf>
        <font>
          <sz val="12"/>
          <name val="Times New Roman"/>
          <scheme val="minor"/>
        </font>
      </dxf>
    </rfmt>
    <rfmt sheetId="1" sqref="F753" start="0" length="0">
      <dxf>
        <font>
          <sz val="12"/>
          <name val="Times New Roman"/>
          <scheme val="minor"/>
        </font>
      </dxf>
    </rfmt>
    <rfmt sheetId="1" sqref="F754" start="0" length="0">
      <dxf>
        <font>
          <sz val="12"/>
          <name val="Times New Roman"/>
          <scheme val="minor"/>
        </font>
      </dxf>
    </rfmt>
    <rfmt sheetId="1" sqref="F755" start="0" length="0">
      <dxf>
        <font>
          <sz val="12"/>
          <name val="Times New Roman"/>
          <scheme val="minor"/>
        </font>
      </dxf>
    </rfmt>
    <rfmt sheetId="1" sqref="F756" start="0" length="0">
      <dxf>
        <font>
          <sz val="12"/>
          <name val="Times New Roman"/>
          <scheme val="minor"/>
        </font>
      </dxf>
    </rfmt>
    <rfmt sheetId="1" sqref="F757" start="0" length="0">
      <dxf>
        <font>
          <sz val="12"/>
          <name val="Times New Roman"/>
          <scheme val="minor"/>
        </font>
      </dxf>
    </rfmt>
    <rfmt sheetId="1" sqref="F758" start="0" length="0">
      <dxf>
        <font>
          <sz val="12"/>
          <name val="Times New Roman"/>
          <scheme val="minor"/>
        </font>
      </dxf>
    </rfmt>
    <rfmt sheetId="1" sqref="F759" start="0" length="0">
      <dxf>
        <font>
          <sz val="12"/>
          <name val="Times New Roman"/>
          <scheme val="minor"/>
        </font>
      </dxf>
    </rfmt>
    <rfmt sheetId="1" sqref="F760" start="0" length="0">
      <dxf>
        <font>
          <sz val="12"/>
          <name val="Times New Roman"/>
          <scheme val="minor"/>
        </font>
      </dxf>
    </rfmt>
    <rfmt sheetId="1" sqref="F761" start="0" length="0">
      <dxf>
        <font>
          <sz val="12"/>
          <name val="Times New Roman"/>
          <scheme val="minor"/>
        </font>
      </dxf>
    </rfmt>
    <rfmt sheetId="1" sqref="F762" start="0" length="0">
      <dxf>
        <font>
          <sz val="12"/>
          <name val="Times New Roman"/>
          <scheme val="minor"/>
        </font>
      </dxf>
    </rfmt>
    <rfmt sheetId="1" sqref="F763" start="0" length="0">
      <dxf>
        <font>
          <sz val="12"/>
          <name val="Times New Roman"/>
          <scheme val="minor"/>
        </font>
      </dxf>
    </rfmt>
    <rfmt sheetId="1" sqref="F764" start="0" length="0">
      <dxf>
        <font>
          <sz val="12"/>
          <name val="Times New Roman"/>
          <scheme val="minor"/>
        </font>
      </dxf>
    </rfmt>
    <rfmt sheetId="1" sqref="F765" start="0" length="0">
      <dxf>
        <font>
          <sz val="12"/>
          <name val="Times New Roman"/>
          <scheme val="minor"/>
        </font>
      </dxf>
    </rfmt>
    <rfmt sheetId="1" sqref="F766" start="0" length="0">
      <dxf>
        <font>
          <sz val="12"/>
          <name val="Times New Roman"/>
          <scheme val="minor"/>
        </font>
      </dxf>
    </rfmt>
    <rfmt sheetId="1" sqref="F767" start="0" length="0">
      <dxf>
        <font>
          <sz val="12"/>
          <name val="Times New Roman"/>
          <scheme val="minor"/>
        </font>
      </dxf>
    </rfmt>
    <rfmt sheetId="1" sqref="F768" start="0" length="0">
      <dxf>
        <font>
          <sz val="12"/>
          <name val="Times New Roman"/>
          <scheme val="minor"/>
        </font>
      </dxf>
    </rfmt>
    <rfmt sheetId="1" sqref="F769" start="0" length="0">
      <dxf>
        <font>
          <sz val="12"/>
          <name val="Times New Roman"/>
          <scheme val="minor"/>
        </font>
      </dxf>
    </rfmt>
    <rfmt sheetId="1" sqref="F770" start="0" length="0">
      <dxf>
        <font>
          <sz val="12"/>
          <name val="Times New Roman"/>
          <scheme val="minor"/>
        </font>
      </dxf>
    </rfmt>
    <rfmt sheetId="1" sqref="F771" start="0" length="0">
      <dxf>
        <font>
          <sz val="12"/>
          <name val="Times New Roman"/>
          <scheme val="minor"/>
        </font>
      </dxf>
    </rfmt>
    <rfmt sheetId="1" sqref="F772" start="0" length="0">
      <dxf>
        <font>
          <sz val="12"/>
          <name val="Times New Roman"/>
          <scheme val="minor"/>
        </font>
      </dxf>
    </rfmt>
    <rfmt sheetId="1" sqref="F773" start="0" length="0">
      <dxf>
        <font>
          <sz val="12"/>
          <name val="Times New Roman"/>
          <scheme val="minor"/>
        </font>
      </dxf>
    </rfmt>
    <rfmt sheetId="1" sqref="F774" start="0" length="0">
      <dxf>
        <font>
          <sz val="12"/>
          <name val="Times New Roman"/>
          <scheme val="minor"/>
        </font>
      </dxf>
    </rfmt>
    <rfmt sheetId="1" sqref="F775" start="0" length="0">
      <dxf>
        <font>
          <sz val="12"/>
          <name val="Times New Roman"/>
          <scheme val="minor"/>
        </font>
      </dxf>
    </rfmt>
    <rfmt sheetId="1" sqref="F776" start="0" length="0">
      <dxf>
        <font>
          <sz val="12"/>
          <name val="Times New Roman"/>
          <scheme val="minor"/>
        </font>
      </dxf>
    </rfmt>
    <rfmt sheetId="1" sqref="F777" start="0" length="0">
      <dxf>
        <font>
          <sz val="12"/>
          <name val="Times New Roman"/>
          <scheme val="minor"/>
        </font>
      </dxf>
    </rfmt>
    <rfmt sheetId="1" sqref="F778" start="0" length="0">
      <dxf>
        <font>
          <sz val="12"/>
          <name val="Times New Roman"/>
          <scheme val="minor"/>
        </font>
      </dxf>
    </rfmt>
    <rfmt sheetId="1" sqref="F779" start="0" length="0">
      <dxf>
        <font>
          <sz val="12"/>
          <name val="Times New Roman"/>
          <scheme val="minor"/>
        </font>
      </dxf>
    </rfmt>
    <rfmt sheetId="1" sqref="F780" start="0" length="0">
      <dxf>
        <font>
          <sz val="12"/>
          <name val="Times New Roman"/>
          <scheme val="minor"/>
        </font>
      </dxf>
    </rfmt>
    <rfmt sheetId="1" sqref="F781" start="0" length="0">
      <dxf>
        <font>
          <sz val="12"/>
          <name val="Times New Roman"/>
          <scheme val="minor"/>
        </font>
      </dxf>
    </rfmt>
    <rfmt sheetId="1" sqref="F782" start="0" length="0">
      <dxf>
        <font>
          <sz val="12"/>
          <name val="Times New Roman"/>
          <scheme val="minor"/>
        </font>
      </dxf>
    </rfmt>
    <rfmt sheetId="1" sqref="F783" start="0" length="0">
      <dxf>
        <font>
          <sz val="12"/>
          <name val="Times New Roman"/>
          <scheme val="minor"/>
        </font>
      </dxf>
    </rfmt>
    <rfmt sheetId="1" sqref="F784" start="0" length="0">
      <dxf>
        <font>
          <sz val="12"/>
          <name val="Times New Roman"/>
          <scheme val="minor"/>
        </font>
      </dxf>
    </rfmt>
    <rfmt sheetId="1" sqref="F785" start="0" length="0">
      <dxf>
        <font>
          <sz val="12"/>
          <name val="Times New Roman"/>
          <scheme val="minor"/>
        </font>
      </dxf>
    </rfmt>
    <rfmt sheetId="1" sqref="F786" start="0" length="0">
      <dxf>
        <font>
          <sz val="12"/>
          <name val="Times New Roman"/>
          <scheme val="minor"/>
        </font>
      </dxf>
    </rfmt>
    <rfmt sheetId="1" sqref="F787" start="0" length="0">
      <dxf>
        <font>
          <sz val="12"/>
          <name val="Times New Roman"/>
          <scheme val="minor"/>
        </font>
      </dxf>
    </rfmt>
    <rfmt sheetId="1" sqref="F788" start="0" length="0">
      <dxf>
        <font>
          <sz val="12"/>
          <name val="Times New Roman"/>
          <scheme val="minor"/>
        </font>
      </dxf>
    </rfmt>
    <rfmt sheetId="1" sqref="F789" start="0" length="0">
      <dxf>
        <font>
          <sz val="12"/>
          <name val="Times New Roman"/>
          <scheme val="minor"/>
        </font>
      </dxf>
    </rfmt>
    <rfmt sheetId="1" sqref="F790" start="0" length="0">
      <dxf>
        <font>
          <sz val="12"/>
          <name val="Times New Roman"/>
          <scheme val="minor"/>
        </font>
      </dxf>
    </rfmt>
    <rfmt sheetId="1" sqref="F791" start="0" length="0">
      <dxf>
        <font>
          <sz val="12"/>
          <name val="Times New Roman"/>
          <scheme val="minor"/>
        </font>
      </dxf>
    </rfmt>
    <rfmt sheetId="1" sqref="F792" start="0" length="0">
      <dxf>
        <font>
          <sz val="12"/>
          <name val="Times New Roman"/>
          <scheme val="minor"/>
        </font>
      </dxf>
    </rfmt>
    <rfmt sheetId="1" sqref="F793" start="0" length="0">
      <dxf>
        <font>
          <sz val="12"/>
          <name val="Times New Roman"/>
          <scheme val="minor"/>
        </font>
      </dxf>
    </rfmt>
    <rfmt sheetId="1" sqref="F794" start="0" length="0">
      <dxf>
        <font>
          <sz val="12"/>
          <name val="Times New Roman"/>
          <scheme val="minor"/>
        </font>
      </dxf>
    </rfmt>
    <rfmt sheetId="1" sqref="F795" start="0" length="0">
      <dxf>
        <font>
          <sz val="12"/>
          <name val="Times New Roman"/>
          <scheme val="minor"/>
        </font>
      </dxf>
    </rfmt>
    <rfmt sheetId="1" sqref="F796" start="0" length="0">
      <dxf>
        <font>
          <sz val="12"/>
          <name val="Times New Roman"/>
          <scheme val="minor"/>
        </font>
      </dxf>
    </rfmt>
    <rfmt sheetId="1" sqref="F797" start="0" length="0">
      <dxf>
        <font>
          <sz val="12"/>
          <name val="Times New Roman"/>
          <scheme val="minor"/>
        </font>
      </dxf>
    </rfmt>
    <rfmt sheetId="1" sqref="F798" start="0" length="0">
      <dxf>
        <font>
          <sz val="12"/>
          <name val="Times New Roman"/>
          <scheme val="minor"/>
        </font>
      </dxf>
    </rfmt>
    <rfmt sheetId="1" sqref="F799" start="0" length="0">
      <dxf>
        <font>
          <sz val="12"/>
          <name val="Times New Roman"/>
          <scheme val="minor"/>
        </font>
      </dxf>
    </rfmt>
    <rfmt sheetId="1" sqref="F800" start="0" length="0">
      <dxf>
        <font>
          <sz val="12"/>
          <name val="Times New Roman"/>
          <scheme val="minor"/>
        </font>
      </dxf>
    </rfmt>
    <rfmt sheetId="1" sqref="F801" start="0" length="0">
      <dxf>
        <font>
          <sz val="12"/>
          <name val="Times New Roman"/>
          <scheme val="minor"/>
        </font>
      </dxf>
    </rfmt>
    <rfmt sheetId="1" sqref="F802" start="0" length="0">
      <dxf>
        <font>
          <sz val="12"/>
          <name val="Times New Roman"/>
          <scheme val="minor"/>
        </font>
      </dxf>
    </rfmt>
    <rfmt sheetId="1" sqref="F803" start="0" length="0">
      <dxf>
        <font>
          <sz val="12"/>
          <name val="Times New Roman"/>
          <scheme val="minor"/>
        </font>
      </dxf>
    </rfmt>
    <rfmt sheetId="1" sqref="F804" start="0" length="0">
      <dxf>
        <font>
          <sz val="12"/>
          <name val="Times New Roman"/>
          <scheme val="minor"/>
        </font>
      </dxf>
    </rfmt>
    <rfmt sheetId="1" sqref="F805" start="0" length="0">
      <dxf>
        <font>
          <sz val="12"/>
          <name val="Times New Roman"/>
          <scheme val="minor"/>
        </font>
      </dxf>
    </rfmt>
    <rfmt sheetId="1" sqref="F806" start="0" length="0">
      <dxf>
        <font>
          <sz val="12"/>
          <name val="Times New Roman"/>
          <scheme val="minor"/>
        </font>
      </dxf>
    </rfmt>
    <rfmt sheetId="1" sqref="F807" start="0" length="0">
      <dxf>
        <font>
          <sz val="12"/>
          <name val="Times New Roman"/>
          <scheme val="minor"/>
        </font>
      </dxf>
    </rfmt>
    <rfmt sheetId="1" sqref="F808" start="0" length="0">
      <dxf>
        <font>
          <sz val="12"/>
          <name val="Times New Roman"/>
          <scheme val="minor"/>
        </font>
      </dxf>
    </rfmt>
    <rfmt sheetId="1" sqref="F809" start="0" length="0">
      <dxf>
        <font>
          <sz val="12"/>
          <name val="Times New Roman"/>
          <scheme val="minor"/>
        </font>
      </dxf>
    </rfmt>
    <rfmt sheetId="1" sqref="F810" start="0" length="0">
      <dxf>
        <font>
          <sz val="12"/>
          <name val="Times New Roman"/>
          <scheme val="minor"/>
        </font>
      </dxf>
    </rfmt>
    <rfmt sheetId="1" sqref="F811" start="0" length="0">
      <dxf>
        <font>
          <sz val="12"/>
          <name val="Times New Roman"/>
          <scheme val="minor"/>
        </font>
      </dxf>
    </rfmt>
    <rfmt sheetId="1" sqref="F812" start="0" length="0">
      <dxf>
        <font>
          <sz val="12"/>
          <name val="Times New Roman"/>
          <scheme val="minor"/>
        </font>
      </dxf>
    </rfmt>
    <rfmt sheetId="1" sqref="F813" start="0" length="0">
      <dxf>
        <font>
          <sz val="12"/>
          <name val="Times New Roman"/>
          <scheme val="minor"/>
        </font>
      </dxf>
    </rfmt>
    <rfmt sheetId="1" sqref="F814" start="0" length="0">
      <dxf>
        <font>
          <sz val="12"/>
          <name val="Times New Roman"/>
          <scheme val="minor"/>
        </font>
      </dxf>
    </rfmt>
    <rfmt sheetId="1" sqref="F815" start="0" length="0">
      <dxf>
        <font>
          <sz val="12"/>
          <name val="Times New Roman"/>
          <scheme val="minor"/>
        </font>
      </dxf>
    </rfmt>
    <rfmt sheetId="1" sqref="F816" start="0" length="0">
      <dxf>
        <font>
          <sz val="12"/>
          <name val="Times New Roman"/>
          <scheme val="minor"/>
        </font>
      </dxf>
    </rfmt>
    <rfmt sheetId="1" sqref="F817" start="0" length="0">
      <dxf>
        <font>
          <sz val="12"/>
          <name val="Times New Roman"/>
          <scheme val="minor"/>
        </font>
      </dxf>
    </rfmt>
    <rfmt sheetId="1" sqref="F818" start="0" length="0">
      <dxf>
        <font>
          <sz val="12"/>
          <name val="Times New Roman"/>
          <scheme val="minor"/>
        </font>
      </dxf>
    </rfmt>
    <rfmt sheetId="1" sqref="F819" start="0" length="0">
      <dxf>
        <font>
          <sz val="12"/>
          <name val="Times New Roman"/>
          <scheme val="minor"/>
        </font>
      </dxf>
    </rfmt>
    <rfmt sheetId="1" sqref="F820" start="0" length="0">
      <dxf>
        <font>
          <sz val="12"/>
          <name val="Times New Roman"/>
          <scheme val="minor"/>
        </font>
      </dxf>
    </rfmt>
    <rfmt sheetId="1" sqref="F821" start="0" length="0">
      <dxf>
        <font>
          <sz val="12"/>
          <name val="Times New Roman"/>
          <scheme val="minor"/>
        </font>
      </dxf>
    </rfmt>
    <rfmt sheetId="1" sqref="F822" start="0" length="0">
      <dxf>
        <font>
          <sz val="12"/>
          <name val="Times New Roman"/>
          <scheme val="minor"/>
        </font>
      </dxf>
    </rfmt>
    <rfmt sheetId="1" sqref="F823" start="0" length="0">
      <dxf>
        <font>
          <sz val="12"/>
          <name val="Times New Roman"/>
          <scheme val="minor"/>
        </font>
      </dxf>
    </rfmt>
    <rfmt sheetId="1" sqref="F824" start="0" length="0">
      <dxf>
        <font>
          <sz val="12"/>
          <name val="Times New Roman"/>
          <scheme val="minor"/>
        </font>
      </dxf>
    </rfmt>
    <rfmt sheetId="1" sqref="F825" start="0" length="0">
      <dxf>
        <font>
          <sz val="12"/>
          <name val="Times New Roman"/>
          <scheme val="minor"/>
        </font>
      </dxf>
    </rfmt>
    <rfmt sheetId="1" sqref="F826" start="0" length="0">
      <dxf>
        <font>
          <sz val="12"/>
          <name val="Times New Roman"/>
          <scheme val="minor"/>
        </font>
      </dxf>
    </rfmt>
    <rfmt sheetId="1" sqref="F827" start="0" length="0">
      <dxf>
        <font>
          <sz val="12"/>
          <name val="Times New Roman"/>
          <scheme val="minor"/>
        </font>
      </dxf>
    </rfmt>
    <rfmt sheetId="1" sqref="F828" start="0" length="0">
      <dxf>
        <font>
          <sz val="12"/>
          <name val="Times New Roman"/>
          <scheme val="minor"/>
        </font>
      </dxf>
    </rfmt>
    <rfmt sheetId="1" sqref="F829" start="0" length="0">
      <dxf>
        <font>
          <sz val="12"/>
          <name val="Times New Roman"/>
          <scheme val="minor"/>
        </font>
      </dxf>
    </rfmt>
    <rfmt sheetId="1" sqref="F830" start="0" length="0">
      <dxf>
        <font>
          <sz val="12"/>
          <name val="Times New Roman"/>
          <scheme val="minor"/>
        </font>
      </dxf>
    </rfmt>
    <rfmt sheetId="1" sqref="F831" start="0" length="0">
      <dxf>
        <font>
          <sz val="12"/>
          <name val="Times New Roman"/>
          <scheme val="minor"/>
        </font>
      </dxf>
    </rfmt>
    <rfmt sheetId="1" sqref="F832" start="0" length="0">
      <dxf>
        <font>
          <sz val="12"/>
          <name val="Times New Roman"/>
          <scheme val="minor"/>
        </font>
      </dxf>
    </rfmt>
    <rfmt sheetId="1" sqref="F833" start="0" length="0">
      <dxf>
        <font>
          <sz val="12"/>
          <name val="Times New Roman"/>
          <scheme val="minor"/>
        </font>
      </dxf>
    </rfmt>
    <rfmt sheetId="1" sqref="F834" start="0" length="0">
      <dxf>
        <font>
          <sz val="12"/>
          <name val="Times New Roman"/>
          <scheme val="minor"/>
        </font>
      </dxf>
    </rfmt>
    <rfmt sheetId="1" sqref="F835" start="0" length="0">
      <dxf>
        <font>
          <sz val="12"/>
          <name val="Times New Roman"/>
          <scheme val="minor"/>
        </font>
      </dxf>
    </rfmt>
    <rfmt sheetId="1" sqref="F836" start="0" length="0">
      <dxf>
        <font>
          <sz val="12"/>
          <name val="Times New Roman"/>
          <scheme val="minor"/>
        </font>
      </dxf>
    </rfmt>
    <rfmt sheetId="1" sqref="F837" start="0" length="0">
      <dxf>
        <font>
          <sz val="12"/>
          <name val="Times New Roman"/>
          <scheme val="minor"/>
        </font>
      </dxf>
    </rfmt>
    <rfmt sheetId="1" sqref="F838" start="0" length="0">
      <dxf>
        <font>
          <sz val="12"/>
          <name val="Times New Roman"/>
          <scheme val="minor"/>
        </font>
      </dxf>
    </rfmt>
    <rfmt sheetId="1" sqref="F839" start="0" length="0">
      <dxf>
        <font>
          <sz val="12"/>
          <name val="Times New Roman"/>
          <scheme val="minor"/>
        </font>
      </dxf>
    </rfmt>
    <rfmt sheetId="1" sqref="F840" start="0" length="0">
      <dxf>
        <font>
          <sz val="12"/>
          <name val="Times New Roman"/>
          <scheme val="minor"/>
        </font>
      </dxf>
    </rfmt>
    <rfmt sheetId="1" sqref="F841" start="0" length="0">
      <dxf>
        <font>
          <sz val="12"/>
          <name val="Times New Roman"/>
          <scheme val="minor"/>
        </font>
      </dxf>
    </rfmt>
    <rfmt sheetId="1" sqref="F842" start="0" length="0">
      <dxf>
        <font>
          <sz val="12"/>
          <name val="Times New Roman"/>
          <scheme val="minor"/>
        </font>
      </dxf>
    </rfmt>
    <rfmt sheetId="1" sqref="F843" start="0" length="0">
      <dxf>
        <font>
          <sz val="12"/>
          <name val="Times New Roman"/>
          <scheme val="minor"/>
        </font>
      </dxf>
    </rfmt>
    <rfmt sheetId="1" sqref="F844" start="0" length="0">
      <dxf>
        <font>
          <sz val="12"/>
          <name val="Times New Roman"/>
          <scheme val="minor"/>
        </font>
      </dxf>
    </rfmt>
    <rfmt sheetId="1" sqref="F845" start="0" length="0">
      <dxf>
        <font>
          <sz val="12"/>
          <name val="Times New Roman"/>
          <scheme val="minor"/>
        </font>
      </dxf>
    </rfmt>
    <rfmt sheetId="1" sqref="F846" start="0" length="0">
      <dxf>
        <font>
          <sz val="12"/>
          <name val="Times New Roman"/>
          <scheme val="minor"/>
        </font>
      </dxf>
    </rfmt>
    <rfmt sheetId="1" sqref="F847" start="0" length="0">
      <dxf>
        <font>
          <sz val="12"/>
          <name val="Times New Roman"/>
          <scheme val="minor"/>
        </font>
      </dxf>
    </rfmt>
    <rfmt sheetId="1" sqref="F848" start="0" length="0">
      <dxf>
        <font>
          <sz val="12"/>
          <name val="Times New Roman"/>
          <scheme val="minor"/>
        </font>
      </dxf>
    </rfmt>
    <rfmt sheetId="1" sqref="F849" start="0" length="0">
      <dxf>
        <font>
          <sz val="12"/>
          <name val="Times New Roman"/>
          <scheme val="minor"/>
        </font>
      </dxf>
    </rfmt>
    <rfmt sheetId="1" sqref="F850" start="0" length="0">
      <dxf>
        <font>
          <sz val="12"/>
          <name val="Times New Roman"/>
          <scheme val="minor"/>
        </font>
      </dxf>
    </rfmt>
    <rfmt sheetId="1" sqref="F851" start="0" length="0">
      <dxf>
        <font>
          <sz val="12"/>
          <name val="Times New Roman"/>
          <scheme val="minor"/>
        </font>
      </dxf>
    </rfmt>
    <rfmt sheetId="1" sqref="F852" start="0" length="0">
      <dxf>
        <font>
          <sz val="12"/>
          <name val="Times New Roman"/>
          <scheme val="minor"/>
        </font>
      </dxf>
    </rfmt>
    <rfmt sheetId="1" sqref="F853" start="0" length="0">
      <dxf>
        <font>
          <sz val="12"/>
          <name val="Times New Roman"/>
          <scheme val="minor"/>
        </font>
      </dxf>
    </rfmt>
    <rfmt sheetId="1" sqref="F854" start="0" length="0">
      <dxf>
        <font>
          <sz val="12"/>
          <name val="Times New Roman"/>
          <scheme val="minor"/>
        </font>
      </dxf>
    </rfmt>
    <rfmt sheetId="1" sqref="F855" start="0" length="0">
      <dxf>
        <font>
          <sz val="12"/>
          <name val="Times New Roman"/>
          <scheme val="minor"/>
        </font>
      </dxf>
    </rfmt>
    <rfmt sheetId="1" sqref="F856" start="0" length="0">
      <dxf>
        <font>
          <sz val="12"/>
          <name val="Times New Roman"/>
          <scheme val="minor"/>
        </font>
      </dxf>
    </rfmt>
    <rfmt sheetId="1" sqref="F857" start="0" length="0">
      <dxf>
        <font>
          <sz val="12"/>
          <name val="Times New Roman"/>
          <scheme val="minor"/>
        </font>
      </dxf>
    </rfmt>
    <rfmt sheetId="1" sqref="F858" start="0" length="0">
      <dxf>
        <font>
          <sz val="12"/>
          <name val="Times New Roman"/>
          <scheme val="minor"/>
        </font>
      </dxf>
    </rfmt>
    <rfmt sheetId="1" sqref="F859" start="0" length="0">
      <dxf>
        <font>
          <sz val="12"/>
          <name val="Times New Roman"/>
          <scheme val="minor"/>
        </font>
      </dxf>
    </rfmt>
    <rfmt sheetId="1" sqref="F860" start="0" length="0">
      <dxf>
        <font>
          <sz val="12"/>
          <name val="Times New Roman"/>
          <scheme val="minor"/>
        </font>
      </dxf>
    </rfmt>
    <rfmt sheetId="1" sqref="F861" start="0" length="0">
      <dxf>
        <font>
          <sz val="12"/>
          <name val="Times New Roman"/>
          <scheme val="minor"/>
        </font>
      </dxf>
    </rfmt>
    <rfmt sheetId="1" sqref="F862" start="0" length="0">
      <dxf>
        <font>
          <sz val="12"/>
          <name val="Times New Roman"/>
          <scheme val="minor"/>
        </font>
      </dxf>
    </rfmt>
    <rfmt sheetId="1" sqref="F863" start="0" length="0">
      <dxf>
        <font>
          <sz val="12"/>
          <name val="Times New Roman"/>
          <scheme val="minor"/>
        </font>
      </dxf>
    </rfmt>
    <rfmt sheetId="1" sqref="F864" start="0" length="0">
      <dxf>
        <font>
          <sz val="12"/>
          <name val="Times New Roman"/>
          <scheme val="minor"/>
        </font>
      </dxf>
    </rfmt>
    <rfmt sheetId="1" sqref="F865" start="0" length="0">
      <dxf>
        <font>
          <sz val="12"/>
          <name val="Times New Roman"/>
          <scheme val="minor"/>
        </font>
      </dxf>
    </rfmt>
    <rfmt sheetId="1" sqref="F866" start="0" length="0">
      <dxf>
        <font>
          <sz val="12"/>
          <name val="Times New Roman"/>
          <scheme val="minor"/>
        </font>
      </dxf>
    </rfmt>
    <rfmt sheetId="1" sqref="F867" start="0" length="0">
      <dxf>
        <font>
          <sz val="12"/>
          <name val="Times New Roman"/>
          <scheme val="minor"/>
        </font>
      </dxf>
    </rfmt>
    <rfmt sheetId="1" sqref="F868" start="0" length="0">
      <dxf>
        <font>
          <sz val="12"/>
          <name val="Times New Roman"/>
          <scheme val="minor"/>
        </font>
      </dxf>
    </rfmt>
    <rfmt sheetId="1" sqref="F869" start="0" length="0">
      <dxf>
        <font>
          <sz val="12"/>
          <name val="Times New Roman"/>
          <scheme val="minor"/>
        </font>
      </dxf>
    </rfmt>
    <rfmt sheetId="1" sqref="F870" start="0" length="0">
      <dxf>
        <font>
          <sz val="12"/>
          <name val="Times New Roman"/>
          <scheme val="minor"/>
        </font>
      </dxf>
    </rfmt>
    <rfmt sheetId="1" sqref="F871" start="0" length="0">
      <dxf>
        <font>
          <sz val="12"/>
          <name val="Times New Roman"/>
          <scheme val="minor"/>
        </font>
      </dxf>
    </rfmt>
    <rfmt sheetId="1" sqref="F872" start="0" length="0">
      <dxf>
        <font>
          <sz val="12"/>
          <name val="Times New Roman"/>
          <scheme val="minor"/>
        </font>
      </dxf>
    </rfmt>
    <rfmt sheetId="1" sqref="F873" start="0" length="0">
      <dxf>
        <font>
          <sz val="12"/>
          <name val="Times New Roman"/>
          <scheme val="minor"/>
        </font>
      </dxf>
    </rfmt>
    <rfmt sheetId="1" sqref="F874" start="0" length="0">
      <dxf>
        <font>
          <sz val="12"/>
          <name val="Times New Roman"/>
          <scheme val="minor"/>
        </font>
      </dxf>
    </rfmt>
    <rfmt sheetId="1" sqref="F875" start="0" length="0">
      <dxf>
        <font>
          <sz val="12"/>
          <name val="Times New Roman"/>
          <scheme val="minor"/>
        </font>
      </dxf>
    </rfmt>
    <rfmt sheetId="1" sqref="F876" start="0" length="0">
      <dxf>
        <font>
          <sz val="12"/>
          <name val="Times New Roman"/>
          <scheme val="minor"/>
        </font>
      </dxf>
    </rfmt>
    <rfmt sheetId="1" sqref="F877" start="0" length="0">
      <dxf>
        <font>
          <sz val="12"/>
          <name val="Times New Roman"/>
          <scheme val="minor"/>
        </font>
      </dxf>
    </rfmt>
    <rfmt sheetId="1" sqref="F878" start="0" length="0">
      <dxf>
        <font>
          <sz val="12"/>
          <name val="Times New Roman"/>
          <scheme val="minor"/>
        </font>
      </dxf>
    </rfmt>
    <rfmt sheetId="1" sqref="F879" start="0" length="0">
      <dxf>
        <font>
          <sz val="12"/>
          <name val="Times New Roman"/>
          <scheme val="minor"/>
        </font>
      </dxf>
    </rfmt>
    <rfmt sheetId="1" sqref="F880" start="0" length="0">
      <dxf>
        <font>
          <sz val="12"/>
          <name val="Times New Roman"/>
          <scheme val="minor"/>
        </font>
      </dxf>
    </rfmt>
    <rfmt sheetId="1" sqref="F881" start="0" length="0">
      <dxf>
        <font>
          <sz val="12"/>
          <name val="Times New Roman"/>
          <scheme val="minor"/>
        </font>
      </dxf>
    </rfmt>
    <rfmt sheetId="1" sqref="F882" start="0" length="0">
      <dxf>
        <font>
          <sz val="12"/>
          <name val="Times New Roman"/>
          <scheme val="minor"/>
        </font>
      </dxf>
    </rfmt>
    <rfmt sheetId="1" sqref="F883" start="0" length="0">
      <dxf>
        <font>
          <sz val="12"/>
          <name val="Times New Roman"/>
          <scheme val="minor"/>
        </font>
      </dxf>
    </rfmt>
    <rfmt sheetId="1" sqref="F884" start="0" length="0">
      <dxf>
        <font>
          <sz val="12"/>
          <name val="Times New Roman"/>
          <scheme val="minor"/>
        </font>
      </dxf>
    </rfmt>
    <rfmt sheetId="1" sqref="F885" start="0" length="0">
      <dxf>
        <font>
          <sz val="12"/>
          <name val="Times New Roman"/>
          <scheme val="minor"/>
        </font>
      </dxf>
    </rfmt>
    <rfmt sheetId="1" sqref="F886" start="0" length="0">
      <dxf>
        <font>
          <sz val="12"/>
          <name val="Times New Roman"/>
          <scheme val="minor"/>
        </font>
      </dxf>
    </rfmt>
    <rfmt sheetId="1" sqref="F887" start="0" length="0">
      <dxf>
        <font>
          <sz val="12"/>
          <name val="Times New Roman"/>
          <scheme val="minor"/>
        </font>
      </dxf>
    </rfmt>
    <rfmt sheetId="1" sqref="F888" start="0" length="0">
      <dxf>
        <font>
          <sz val="12"/>
          <name val="Times New Roman"/>
          <scheme val="minor"/>
        </font>
      </dxf>
    </rfmt>
    <rfmt sheetId="1" sqref="F889" start="0" length="0">
      <dxf>
        <font>
          <sz val="12"/>
          <name val="Times New Roman"/>
          <scheme val="minor"/>
        </font>
      </dxf>
    </rfmt>
    <rfmt sheetId="1" sqref="F890" start="0" length="0">
      <dxf>
        <font>
          <sz val="12"/>
          <name val="Times New Roman"/>
          <scheme val="minor"/>
        </font>
      </dxf>
    </rfmt>
    <rfmt sheetId="1" sqref="F891" start="0" length="0">
      <dxf>
        <font>
          <sz val="12"/>
          <name val="Times New Roman"/>
          <scheme val="minor"/>
        </font>
      </dxf>
    </rfmt>
    <rfmt sheetId="1" sqref="F892" start="0" length="0">
      <dxf>
        <font>
          <sz val="12"/>
          <name val="Times New Roman"/>
          <scheme val="minor"/>
        </font>
      </dxf>
    </rfmt>
    <rfmt sheetId="1" sqref="F893" start="0" length="0">
      <dxf>
        <font>
          <sz val="12"/>
          <name val="Times New Roman"/>
          <scheme val="minor"/>
        </font>
      </dxf>
    </rfmt>
    <rfmt sheetId="1" sqref="F894" start="0" length="0">
      <dxf>
        <font>
          <sz val="12"/>
          <name val="Times New Roman"/>
          <scheme val="minor"/>
        </font>
      </dxf>
    </rfmt>
    <rfmt sheetId="1" sqref="F895" start="0" length="0">
      <dxf>
        <font>
          <sz val="12"/>
          <name val="Times New Roman"/>
          <scheme val="minor"/>
        </font>
      </dxf>
    </rfmt>
    <rfmt sheetId="1" sqref="F896" start="0" length="0">
      <dxf>
        <font>
          <sz val="12"/>
          <name val="Times New Roman"/>
          <scheme val="minor"/>
        </font>
      </dxf>
    </rfmt>
    <rfmt sheetId="1" sqref="F897" start="0" length="0">
      <dxf>
        <font>
          <sz val="12"/>
          <name val="Times New Roman"/>
          <scheme val="minor"/>
        </font>
      </dxf>
    </rfmt>
    <rfmt sheetId="1" sqref="F898" start="0" length="0">
      <dxf>
        <font>
          <sz val="12"/>
          <name val="Times New Roman"/>
          <scheme val="minor"/>
        </font>
      </dxf>
    </rfmt>
    <rfmt sheetId="1" sqref="F899" start="0" length="0">
      <dxf>
        <font>
          <sz val="12"/>
          <name val="Times New Roman"/>
          <scheme val="minor"/>
        </font>
      </dxf>
    </rfmt>
    <rfmt sheetId="1" sqref="F900" start="0" length="0">
      <dxf>
        <font>
          <sz val="12"/>
          <name val="Times New Roman"/>
          <scheme val="minor"/>
        </font>
      </dxf>
    </rfmt>
    <rfmt sheetId="1" sqref="F901" start="0" length="0">
      <dxf>
        <font>
          <sz val="12"/>
          <name val="Times New Roman"/>
          <scheme val="minor"/>
        </font>
      </dxf>
    </rfmt>
    <rfmt sheetId="1" sqref="F902" start="0" length="0">
      <dxf>
        <font>
          <sz val="12"/>
          <name val="Times New Roman"/>
          <scheme val="minor"/>
        </font>
      </dxf>
    </rfmt>
    <rfmt sheetId="1" sqref="F903" start="0" length="0">
      <dxf>
        <font>
          <sz val="12"/>
          <name val="Times New Roman"/>
          <scheme val="minor"/>
        </font>
      </dxf>
    </rfmt>
    <rfmt sheetId="1" sqref="F904" start="0" length="0">
      <dxf>
        <font>
          <sz val="12"/>
          <name val="Times New Roman"/>
          <scheme val="minor"/>
        </font>
      </dxf>
    </rfmt>
    <rfmt sheetId="1" sqref="F905" start="0" length="0">
      <dxf>
        <font>
          <sz val="12"/>
          <name val="Times New Roman"/>
          <scheme val="minor"/>
        </font>
      </dxf>
    </rfmt>
    <rfmt sheetId="1" sqref="F906" start="0" length="0">
      <dxf>
        <font>
          <sz val="12"/>
          <name val="Times New Roman"/>
          <scheme val="minor"/>
        </font>
      </dxf>
    </rfmt>
    <rfmt sheetId="1" sqref="F907" start="0" length="0">
      <dxf>
        <font>
          <sz val="12"/>
          <name val="Times New Roman"/>
          <scheme val="minor"/>
        </font>
      </dxf>
    </rfmt>
    <rfmt sheetId="1" sqref="F908" start="0" length="0">
      <dxf>
        <font>
          <sz val="12"/>
          <name val="Times New Roman"/>
          <scheme val="minor"/>
        </font>
      </dxf>
    </rfmt>
    <rfmt sheetId="1" sqref="F909" start="0" length="0">
      <dxf>
        <font>
          <sz val="12"/>
          <name val="Times New Roman"/>
          <scheme val="minor"/>
        </font>
      </dxf>
    </rfmt>
    <rfmt sheetId="1" sqref="F910" start="0" length="0">
      <dxf>
        <font>
          <sz val="12"/>
          <name val="Times New Roman"/>
          <scheme val="minor"/>
        </font>
      </dxf>
    </rfmt>
    <rfmt sheetId="1" sqref="F911" start="0" length="0">
      <dxf>
        <font>
          <sz val="12"/>
          <name val="Times New Roman"/>
          <scheme val="minor"/>
        </font>
      </dxf>
    </rfmt>
    <rfmt sheetId="1" sqref="F912" start="0" length="0">
      <dxf>
        <font>
          <sz val="12"/>
          <name val="Times New Roman"/>
          <scheme val="minor"/>
        </font>
      </dxf>
    </rfmt>
    <rfmt sheetId="1" sqref="F913" start="0" length="0">
      <dxf>
        <font>
          <sz val="12"/>
          <name val="Times New Roman"/>
          <scheme val="minor"/>
        </font>
      </dxf>
    </rfmt>
    <rfmt sheetId="1" sqref="F914" start="0" length="0">
      <dxf>
        <font>
          <sz val="12"/>
          <name val="Times New Roman"/>
          <scheme val="minor"/>
        </font>
      </dxf>
    </rfmt>
    <rfmt sheetId="1" sqref="F915" start="0" length="0">
      <dxf>
        <font>
          <sz val="12"/>
          <name val="Times New Roman"/>
          <scheme val="minor"/>
        </font>
      </dxf>
    </rfmt>
    <rfmt sheetId="1" sqref="F916" start="0" length="0">
      <dxf>
        <font>
          <sz val="12"/>
          <name val="Times New Roman"/>
          <scheme val="minor"/>
        </font>
      </dxf>
    </rfmt>
    <rfmt sheetId="1" sqref="F917" start="0" length="0">
      <dxf>
        <font>
          <sz val="12"/>
          <name val="Times New Roman"/>
          <scheme val="minor"/>
        </font>
      </dxf>
    </rfmt>
    <rfmt sheetId="1" sqref="F918" start="0" length="0">
      <dxf>
        <font>
          <sz val="12"/>
          <name val="Times New Roman"/>
          <scheme val="minor"/>
        </font>
      </dxf>
    </rfmt>
    <rfmt sheetId="1" sqref="F919" start="0" length="0">
      <dxf>
        <font>
          <sz val="12"/>
          <name val="Times New Roman"/>
          <scheme val="minor"/>
        </font>
      </dxf>
    </rfmt>
    <rfmt sheetId="1" sqref="F920" start="0" length="0">
      <dxf>
        <font>
          <sz val="12"/>
          <name val="Times New Roman"/>
          <scheme val="minor"/>
        </font>
      </dxf>
    </rfmt>
    <rfmt sheetId="1" sqref="F921" start="0" length="0">
      <dxf>
        <font>
          <sz val="12"/>
          <name val="Times New Roman"/>
          <scheme val="minor"/>
        </font>
      </dxf>
    </rfmt>
    <rfmt sheetId="1" sqref="F922" start="0" length="0">
      <dxf>
        <font>
          <sz val="12"/>
          <name val="Times New Roman"/>
          <scheme val="minor"/>
        </font>
      </dxf>
    </rfmt>
    <rfmt sheetId="1" sqref="F923" start="0" length="0">
      <dxf>
        <font>
          <sz val="12"/>
          <name val="Times New Roman"/>
          <scheme val="minor"/>
        </font>
      </dxf>
    </rfmt>
    <rfmt sheetId="1" sqref="F924" start="0" length="0">
      <dxf>
        <font>
          <sz val="12"/>
          <name val="Times New Roman"/>
          <scheme val="minor"/>
        </font>
      </dxf>
    </rfmt>
    <rfmt sheetId="1" sqref="F925" start="0" length="0">
      <dxf>
        <font>
          <sz val="12"/>
          <name val="Times New Roman"/>
          <scheme val="minor"/>
        </font>
      </dxf>
    </rfmt>
    <rfmt sheetId="1" sqref="F926" start="0" length="0">
      <dxf>
        <font>
          <sz val="12"/>
          <name val="Times New Roman"/>
          <scheme val="minor"/>
        </font>
      </dxf>
    </rfmt>
    <rfmt sheetId="1" sqref="F927" start="0" length="0">
      <dxf>
        <font>
          <sz val="12"/>
          <name val="Times New Roman"/>
          <scheme val="minor"/>
        </font>
      </dxf>
    </rfmt>
    <rfmt sheetId="1" sqref="F928" start="0" length="0">
      <dxf>
        <font>
          <sz val="12"/>
          <name val="Times New Roman"/>
          <scheme val="minor"/>
        </font>
      </dxf>
    </rfmt>
    <rfmt sheetId="1" sqref="F929" start="0" length="0">
      <dxf>
        <font>
          <sz val="12"/>
          <name val="Times New Roman"/>
          <scheme val="minor"/>
        </font>
      </dxf>
    </rfmt>
    <rfmt sheetId="1" sqref="F930" start="0" length="0">
      <dxf>
        <font>
          <sz val="12"/>
          <name val="Times New Roman"/>
          <scheme val="minor"/>
        </font>
      </dxf>
    </rfmt>
    <rfmt sheetId="1" sqref="F931" start="0" length="0">
      <dxf>
        <font>
          <sz val="12"/>
          <name val="Times New Roman"/>
          <scheme val="minor"/>
        </font>
      </dxf>
    </rfmt>
    <rfmt sheetId="1" sqref="F932" start="0" length="0">
      <dxf>
        <font>
          <sz val="12"/>
          <name val="Times New Roman"/>
          <scheme val="minor"/>
        </font>
      </dxf>
    </rfmt>
    <rfmt sheetId="1" sqref="F933" start="0" length="0">
      <dxf>
        <font>
          <sz val="12"/>
          <name val="Times New Roman"/>
          <scheme val="minor"/>
        </font>
      </dxf>
    </rfmt>
    <rfmt sheetId="1" sqref="F934" start="0" length="0">
      <dxf>
        <font>
          <sz val="12"/>
          <name val="Times New Roman"/>
          <scheme val="minor"/>
        </font>
      </dxf>
    </rfmt>
    <rfmt sheetId="1" sqref="F935" start="0" length="0">
      <dxf>
        <font>
          <sz val="12"/>
          <name val="Times New Roman"/>
          <scheme val="minor"/>
        </font>
      </dxf>
    </rfmt>
    <rfmt sheetId="1" sqref="F936" start="0" length="0">
      <dxf>
        <font>
          <sz val="12"/>
          <name val="Times New Roman"/>
          <scheme val="minor"/>
        </font>
      </dxf>
    </rfmt>
    <rfmt sheetId="1" sqref="F937" start="0" length="0">
      <dxf>
        <font>
          <sz val="12"/>
          <name val="Times New Roman"/>
          <scheme val="minor"/>
        </font>
      </dxf>
    </rfmt>
    <rfmt sheetId="1" sqref="F938" start="0" length="0">
      <dxf>
        <font>
          <sz val="12"/>
          <name val="Times New Roman"/>
          <scheme val="minor"/>
        </font>
      </dxf>
    </rfmt>
    <rfmt sheetId="1" sqref="F939" start="0" length="0">
      <dxf>
        <font>
          <sz val="12"/>
          <name val="Times New Roman"/>
          <scheme val="minor"/>
        </font>
      </dxf>
    </rfmt>
    <rfmt sheetId="1" sqref="F940" start="0" length="0">
      <dxf>
        <font>
          <sz val="12"/>
          <name val="Times New Roman"/>
          <scheme val="minor"/>
        </font>
      </dxf>
    </rfmt>
    <rfmt sheetId="1" sqref="F941" start="0" length="0">
      <dxf>
        <font>
          <sz val="12"/>
          <name val="Times New Roman"/>
          <scheme val="minor"/>
        </font>
      </dxf>
    </rfmt>
    <rfmt sheetId="1" sqref="F942" start="0" length="0">
      <dxf>
        <font>
          <sz val="12"/>
          <name val="Times New Roman"/>
          <scheme val="minor"/>
        </font>
      </dxf>
    </rfmt>
    <rfmt sheetId="1" sqref="F943" start="0" length="0">
      <dxf>
        <font>
          <sz val="12"/>
          <name val="Times New Roman"/>
          <scheme val="minor"/>
        </font>
      </dxf>
    </rfmt>
    <rfmt sheetId="1" sqref="F944" start="0" length="0">
      <dxf>
        <font>
          <sz val="12"/>
          <name val="Times New Roman"/>
          <scheme val="minor"/>
        </font>
      </dxf>
    </rfmt>
    <rfmt sheetId="1" sqref="F945" start="0" length="0">
      <dxf>
        <font>
          <sz val="12"/>
          <name val="Times New Roman"/>
          <scheme val="minor"/>
        </font>
      </dxf>
    </rfmt>
    <rfmt sheetId="1" sqref="F946" start="0" length="0">
      <dxf>
        <font>
          <sz val="12"/>
          <name val="Times New Roman"/>
          <scheme val="minor"/>
        </font>
      </dxf>
    </rfmt>
    <rfmt sheetId="1" sqref="F947" start="0" length="0">
      <dxf>
        <font>
          <sz val="12"/>
          <name val="Times New Roman"/>
          <scheme val="minor"/>
        </font>
      </dxf>
    </rfmt>
    <rfmt sheetId="1" sqref="F948" start="0" length="0">
      <dxf>
        <font>
          <sz val="12"/>
          <name val="Times New Roman"/>
          <scheme val="minor"/>
        </font>
      </dxf>
    </rfmt>
    <rfmt sheetId="1" sqref="F949" start="0" length="0">
      <dxf>
        <font>
          <sz val="12"/>
          <name val="Times New Roman"/>
          <scheme val="minor"/>
        </font>
      </dxf>
    </rfmt>
    <rfmt sheetId="1" sqref="F950" start="0" length="0">
      <dxf>
        <font>
          <sz val="12"/>
          <name val="Times New Roman"/>
          <scheme val="minor"/>
        </font>
      </dxf>
    </rfmt>
    <rfmt sheetId="1" sqref="F951" start="0" length="0">
      <dxf>
        <font>
          <sz val="12"/>
          <name val="Times New Roman"/>
          <scheme val="minor"/>
        </font>
      </dxf>
    </rfmt>
    <rfmt sheetId="1" sqref="F952" start="0" length="0">
      <dxf>
        <font>
          <sz val="12"/>
          <name val="Times New Roman"/>
          <scheme val="minor"/>
        </font>
      </dxf>
    </rfmt>
    <rfmt sheetId="1" sqref="F953" start="0" length="0">
      <dxf>
        <font>
          <sz val="12"/>
          <name val="Times New Roman"/>
          <scheme val="minor"/>
        </font>
      </dxf>
    </rfmt>
    <rfmt sheetId="1" sqref="F954" start="0" length="0">
      <dxf>
        <font>
          <sz val="12"/>
          <name val="Times New Roman"/>
          <scheme val="minor"/>
        </font>
      </dxf>
    </rfmt>
    <rfmt sheetId="1" sqref="F955" start="0" length="0">
      <dxf>
        <font>
          <sz val="12"/>
          <name val="Times New Roman"/>
          <scheme val="minor"/>
        </font>
      </dxf>
    </rfmt>
    <rfmt sheetId="1" sqref="F956" start="0" length="0">
      <dxf>
        <font>
          <sz val="12"/>
          <name val="Times New Roman"/>
          <scheme val="minor"/>
        </font>
      </dxf>
    </rfmt>
    <rfmt sheetId="1" sqref="F957" start="0" length="0">
      <dxf>
        <font>
          <sz val="12"/>
          <name val="Times New Roman"/>
          <scheme val="minor"/>
        </font>
      </dxf>
    </rfmt>
    <rfmt sheetId="1" sqref="F958" start="0" length="0">
      <dxf>
        <font>
          <sz val="12"/>
          <name val="Times New Roman"/>
          <scheme val="minor"/>
        </font>
      </dxf>
    </rfmt>
    <rfmt sheetId="1" sqref="F959" start="0" length="0">
      <dxf>
        <font>
          <sz val="12"/>
          <name val="Times New Roman"/>
          <scheme val="minor"/>
        </font>
      </dxf>
    </rfmt>
    <rfmt sheetId="1" sqref="F960" start="0" length="0">
      <dxf>
        <font>
          <sz val="12"/>
          <name val="Times New Roman"/>
          <scheme val="minor"/>
        </font>
      </dxf>
    </rfmt>
    <rfmt sheetId="1" sqref="F961" start="0" length="0">
      <dxf>
        <font>
          <sz val="12"/>
          <name val="Times New Roman"/>
          <scheme val="minor"/>
        </font>
      </dxf>
    </rfmt>
    <rfmt sheetId="1" sqref="F962" start="0" length="0">
      <dxf>
        <font>
          <sz val="12"/>
          <name val="Times New Roman"/>
          <scheme val="minor"/>
        </font>
      </dxf>
    </rfmt>
    <rfmt sheetId="1" sqref="F963" start="0" length="0">
      <dxf>
        <font>
          <sz val="12"/>
          <name val="Times New Roman"/>
          <scheme val="minor"/>
        </font>
      </dxf>
    </rfmt>
    <rfmt sheetId="1" sqref="F964" start="0" length="0">
      <dxf>
        <font>
          <sz val="12"/>
          <name val="Times New Roman"/>
          <scheme val="minor"/>
        </font>
      </dxf>
    </rfmt>
    <rfmt sheetId="1" sqref="F965" start="0" length="0">
      <dxf>
        <font>
          <sz val="12"/>
          <name val="Times New Roman"/>
          <scheme val="minor"/>
        </font>
      </dxf>
    </rfmt>
    <rfmt sheetId="1" sqref="F966" start="0" length="0">
      <dxf>
        <font>
          <sz val="12"/>
          <name val="Times New Roman"/>
          <scheme val="minor"/>
        </font>
      </dxf>
    </rfmt>
    <rfmt sheetId="1" sqref="F967" start="0" length="0">
      <dxf>
        <font>
          <sz val="12"/>
          <name val="Times New Roman"/>
          <scheme val="minor"/>
        </font>
      </dxf>
    </rfmt>
    <rfmt sheetId="1" sqref="F968" start="0" length="0">
      <dxf>
        <font>
          <sz val="12"/>
          <name val="Times New Roman"/>
          <scheme val="minor"/>
        </font>
      </dxf>
    </rfmt>
    <rfmt sheetId="1" sqref="F969" start="0" length="0">
      <dxf>
        <font>
          <sz val="12"/>
          <name val="Times New Roman"/>
          <scheme val="minor"/>
        </font>
      </dxf>
    </rfmt>
    <rfmt sheetId="1" sqref="F970" start="0" length="0">
      <dxf>
        <font>
          <sz val="12"/>
          <name val="Times New Roman"/>
          <scheme val="minor"/>
        </font>
      </dxf>
    </rfmt>
    <rfmt sheetId="1" sqref="F971" start="0" length="0">
      <dxf>
        <font>
          <sz val="12"/>
          <name val="Times New Roman"/>
          <scheme val="minor"/>
        </font>
      </dxf>
    </rfmt>
    <rfmt sheetId="1" sqref="F972" start="0" length="0">
      <dxf>
        <font>
          <sz val="12"/>
          <name val="Times New Roman"/>
          <scheme val="minor"/>
        </font>
      </dxf>
    </rfmt>
    <rfmt sheetId="1" sqref="F973" start="0" length="0">
      <dxf>
        <font>
          <sz val="12"/>
          <name val="Times New Roman"/>
          <scheme val="minor"/>
        </font>
      </dxf>
    </rfmt>
    <rfmt sheetId="1" sqref="F974" start="0" length="0">
      <dxf>
        <font>
          <sz val="12"/>
          <name val="Times New Roman"/>
          <scheme val="minor"/>
        </font>
      </dxf>
    </rfmt>
    <rfmt sheetId="1" sqref="F975" start="0" length="0">
      <dxf>
        <font>
          <sz val="12"/>
          <name val="Times New Roman"/>
          <scheme val="minor"/>
        </font>
      </dxf>
    </rfmt>
    <rfmt sheetId="1" sqref="F976" start="0" length="0">
      <dxf>
        <font>
          <sz val="12"/>
          <name val="Times New Roman"/>
          <scheme val="minor"/>
        </font>
      </dxf>
    </rfmt>
    <rfmt sheetId="1" sqref="F977" start="0" length="0">
      <dxf>
        <font>
          <sz val="12"/>
          <name val="Times New Roman"/>
          <scheme val="minor"/>
        </font>
      </dxf>
    </rfmt>
    <rfmt sheetId="1" sqref="F978" start="0" length="0">
      <dxf>
        <font>
          <sz val="12"/>
          <name val="Times New Roman"/>
          <scheme val="minor"/>
        </font>
      </dxf>
    </rfmt>
    <rfmt sheetId="1" sqref="F979" start="0" length="0">
      <dxf>
        <font>
          <sz val="12"/>
          <name val="Times New Roman"/>
          <scheme val="minor"/>
        </font>
      </dxf>
    </rfmt>
    <rfmt sheetId="1" sqref="F980" start="0" length="0">
      <dxf>
        <font>
          <sz val="12"/>
          <name val="Times New Roman"/>
          <scheme val="minor"/>
        </font>
      </dxf>
    </rfmt>
    <rfmt sheetId="1" sqref="F981" start="0" length="0">
      <dxf>
        <font>
          <sz val="12"/>
          <name val="Times New Roman"/>
          <scheme val="minor"/>
        </font>
      </dxf>
    </rfmt>
    <rfmt sheetId="1" sqref="F982" start="0" length="0">
      <dxf>
        <font>
          <sz val="12"/>
          <name val="Times New Roman"/>
          <scheme val="minor"/>
        </font>
      </dxf>
    </rfmt>
    <rfmt sheetId="1" sqref="F983" start="0" length="0">
      <dxf>
        <font>
          <sz val="12"/>
          <name val="Times New Roman"/>
          <scheme val="minor"/>
        </font>
      </dxf>
    </rfmt>
    <rfmt sheetId="1" sqref="F984" start="0" length="0">
      <dxf>
        <font>
          <sz val="12"/>
          <name val="Times New Roman"/>
          <scheme val="minor"/>
        </font>
      </dxf>
    </rfmt>
    <rfmt sheetId="1" sqref="F985" start="0" length="0">
      <dxf>
        <font>
          <sz val="12"/>
          <name val="Times New Roman"/>
          <scheme val="minor"/>
        </font>
      </dxf>
    </rfmt>
    <rfmt sheetId="1" sqref="F986" start="0" length="0">
      <dxf>
        <font>
          <sz val="12"/>
          <name val="Times New Roman"/>
          <scheme val="minor"/>
        </font>
      </dxf>
    </rfmt>
    <rfmt sheetId="1" sqref="F987" start="0" length="0">
      <dxf>
        <font>
          <sz val="12"/>
          <name val="Times New Roman"/>
          <scheme val="minor"/>
        </font>
      </dxf>
    </rfmt>
    <rfmt sheetId="1" sqref="F988" start="0" length="0">
      <dxf>
        <font>
          <sz val="12"/>
          <name val="Times New Roman"/>
          <scheme val="minor"/>
        </font>
      </dxf>
    </rfmt>
    <rfmt sheetId="1" sqref="F989" start="0" length="0">
      <dxf>
        <font>
          <sz val="12"/>
          <name val="Times New Roman"/>
          <scheme val="minor"/>
        </font>
      </dxf>
    </rfmt>
    <rfmt sheetId="1" sqref="F990" start="0" length="0">
      <dxf>
        <font>
          <sz val="12"/>
          <name val="Times New Roman"/>
          <scheme val="minor"/>
        </font>
      </dxf>
    </rfmt>
    <rfmt sheetId="1" sqref="F991" start="0" length="0">
      <dxf>
        <font>
          <sz val="12"/>
          <name val="Times New Roman"/>
          <scheme val="minor"/>
        </font>
      </dxf>
    </rfmt>
    <rfmt sheetId="1" sqref="F992" start="0" length="0">
      <dxf>
        <font>
          <sz val="12"/>
          <name val="Times New Roman"/>
          <scheme val="minor"/>
        </font>
      </dxf>
    </rfmt>
    <rfmt sheetId="1" sqref="F993" start="0" length="0">
      <dxf>
        <font>
          <sz val="12"/>
          <name val="Times New Roman"/>
          <scheme val="minor"/>
        </font>
      </dxf>
    </rfmt>
    <rfmt sheetId="1" sqref="F994" start="0" length="0">
      <dxf>
        <font>
          <sz val="12"/>
          <name val="Times New Roman"/>
          <scheme val="minor"/>
        </font>
      </dxf>
    </rfmt>
    <rfmt sheetId="1" sqref="F995" start="0" length="0">
      <dxf>
        <font>
          <sz val="12"/>
          <name val="Times New Roman"/>
          <scheme val="minor"/>
        </font>
      </dxf>
    </rfmt>
    <rfmt sheetId="1" sqref="F996" start="0" length="0">
      <dxf>
        <font>
          <sz val="12"/>
          <name val="Times New Roman"/>
          <scheme val="minor"/>
        </font>
      </dxf>
    </rfmt>
    <rfmt sheetId="1" sqref="F997" start="0" length="0">
      <dxf>
        <font>
          <sz val="12"/>
          <name val="Times New Roman"/>
          <scheme val="minor"/>
        </font>
      </dxf>
    </rfmt>
    <rfmt sheetId="1" sqref="F998" start="0" length="0">
      <dxf>
        <font>
          <sz val="12"/>
          <name val="Times New Roman"/>
          <scheme val="minor"/>
        </font>
      </dxf>
    </rfmt>
    <rfmt sheetId="1" sqref="F999" start="0" length="0">
      <dxf>
        <font>
          <sz val="12"/>
          <name val="Times New Roman"/>
          <scheme val="minor"/>
        </font>
      </dxf>
    </rfmt>
    <rfmt sheetId="1" sqref="F1000" start="0" length="0">
      <dxf>
        <font>
          <sz val="12"/>
          <name val="Times New Roman"/>
          <scheme val="minor"/>
        </font>
      </dxf>
    </rfmt>
    <rfmt sheetId="1" sqref="F1001" start="0" length="0">
      <dxf>
        <font>
          <sz val="12"/>
          <name val="Times New Roman"/>
          <scheme val="minor"/>
        </font>
      </dxf>
    </rfmt>
    <rfmt sheetId="1" sqref="F1002" start="0" length="0">
      <dxf>
        <font>
          <sz val="12"/>
          <name val="Times New Roman"/>
          <scheme val="minor"/>
        </font>
      </dxf>
    </rfmt>
    <rfmt sheetId="1" sqref="F1003" start="0" length="0">
      <dxf>
        <font>
          <sz val="12"/>
          <name val="Times New Roman"/>
          <scheme val="minor"/>
        </font>
      </dxf>
    </rfmt>
    <rfmt sheetId="1" sqref="F1004" start="0" length="0">
      <dxf>
        <font>
          <sz val="12"/>
          <name val="Times New Roman"/>
          <scheme val="minor"/>
        </font>
      </dxf>
    </rfmt>
    <rfmt sheetId="1" sqref="F1005" start="0" length="0">
      <dxf>
        <font>
          <sz val="12"/>
          <name val="Times New Roman"/>
          <scheme val="minor"/>
        </font>
      </dxf>
    </rfmt>
    <rfmt sheetId="1" sqref="F1006" start="0" length="0">
      <dxf>
        <font>
          <sz val="12"/>
          <name val="Times New Roman"/>
          <scheme val="minor"/>
        </font>
      </dxf>
    </rfmt>
    <rfmt sheetId="1" sqref="F1007" start="0" length="0">
      <dxf>
        <font>
          <sz val="12"/>
          <name val="Times New Roman"/>
          <scheme val="minor"/>
        </font>
      </dxf>
    </rfmt>
    <rfmt sheetId="1" sqref="F1008" start="0" length="0">
      <dxf>
        <font>
          <sz val="12"/>
          <name val="Times New Roman"/>
          <scheme val="minor"/>
        </font>
      </dxf>
    </rfmt>
    <rfmt sheetId="1" sqref="F1009" start="0" length="0">
      <dxf>
        <font>
          <sz val="12"/>
          <name val="Times New Roman"/>
          <scheme val="minor"/>
        </font>
      </dxf>
    </rfmt>
    <rfmt sheetId="1" sqref="F1010" start="0" length="0">
      <dxf>
        <font>
          <sz val="12"/>
          <name val="Times New Roman"/>
          <scheme val="minor"/>
        </font>
      </dxf>
    </rfmt>
    <rfmt sheetId="1" sqref="F1011" start="0" length="0">
      <dxf>
        <font>
          <sz val="12"/>
          <name val="Times New Roman"/>
          <scheme val="minor"/>
        </font>
      </dxf>
    </rfmt>
    <rfmt sheetId="1" sqref="F1012" start="0" length="0">
      <dxf>
        <font>
          <sz val="12"/>
          <name val="Times New Roman"/>
          <scheme val="minor"/>
        </font>
      </dxf>
    </rfmt>
    <rfmt sheetId="1" sqref="F1013" start="0" length="0">
      <dxf>
        <font>
          <sz val="12"/>
          <name val="Times New Roman"/>
          <scheme val="minor"/>
        </font>
      </dxf>
    </rfmt>
    <rfmt sheetId="1" sqref="F1014" start="0" length="0">
      <dxf>
        <font>
          <sz val="12"/>
          <name val="Times New Roman"/>
          <scheme val="minor"/>
        </font>
      </dxf>
    </rfmt>
    <rfmt sheetId="1" sqref="F1015" start="0" length="0">
      <dxf>
        <font>
          <sz val="12"/>
          <name val="Times New Roman"/>
          <scheme val="minor"/>
        </font>
      </dxf>
    </rfmt>
    <rfmt sheetId="1" sqref="F1016" start="0" length="0">
      <dxf>
        <font>
          <sz val="12"/>
          <name val="Times New Roman"/>
          <scheme val="minor"/>
        </font>
      </dxf>
    </rfmt>
    <rfmt sheetId="1" sqref="F1017" start="0" length="0">
      <dxf>
        <font>
          <sz val="12"/>
          <name val="Times New Roman"/>
          <scheme val="minor"/>
        </font>
      </dxf>
    </rfmt>
    <rfmt sheetId="1" sqref="F1018" start="0" length="0">
      <dxf>
        <font>
          <sz val="12"/>
          <name val="Times New Roman"/>
          <scheme val="minor"/>
        </font>
      </dxf>
    </rfmt>
    <rfmt sheetId="1" sqref="F1019" start="0" length="0">
      <dxf>
        <font>
          <sz val="12"/>
          <name val="Times New Roman"/>
          <scheme val="minor"/>
        </font>
      </dxf>
    </rfmt>
    <rfmt sheetId="1" sqref="F1020" start="0" length="0">
      <dxf>
        <font>
          <sz val="12"/>
          <name val="Times New Roman"/>
          <scheme val="minor"/>
        </font>
      </dxf>
    </rfmt>
    <rfmt sheetId="1" sqref="F1021" start="0" length="0">
      <dxf>
        <font>
          <sz val="12"/>
          <name val="Times New Roman"/>
          <scheme val="minor"/>
        </font>
      </dxf>
    </rfmt>
    <rfmt sheetId="1" sqref="F1022" start="0" length="0">
      <dxf>
        <font>
          <sz val="12"/>
          <name val="Times New Roman"/>
          <scheme val="minor"/>
        </font>
      </dxf>
    </rfmt>
    <rfmt sheetId="1" sqref="F1023" start="0" length="0">
      <dxf>
        <font>
          <sz val="12"/>
          <name val="Times New Roman"/>
          <scheme val="minor"/>
        </font>
      </dxf>
    </rfmt>
    <rfmt sheetId="1" sqref="F1024" start="0" length="0">
      <dxf>
        <font>
          <sz val="12"/>
          <name val="Times New Roman"/>
          <scheme val="minor"/>
        </font>
      </dxf>
    </rfmt>
    <rfmt sheetId="1" sqref="F1025" start="0" length="0">
      <dxf>
        <font>
          <sz val="12"/>
          <name val="Times New Roman"/>
          <scheme val="minor"/>
        </font>
      </dxf>
    </rfmt>
    <rfmt sheetId="1" sqref="F1026" start="0" length="0">
      <dxf>
        <font>
          <sz val="12"/>
          <name val="Times New Roman"/>
          <scheme val="minor"/>
        </font>
      </dxf>
    </rfmt>
    <rfmt sheetId="1" sqref="F1027" start="0" length="0">
      <dxf>
        <font>
          <sz val="12"/>
          <name val="Times New Roman"/>
          <scheme val="minor"/>
        </font>
      </dxf>
    </rfmt>
    <rfmt sheetId="1" sqref="F1028" start="0" length="0">
      <dxf>
        <font>
          <sz val="12"/>
          <name val="Times New Roman"/>
          <scheme val="minor"/>
        </font>
      </dxf>
    </rfmt>
    <rfmt sheetId="1" sqref="F1029" start="0" length="0">
      <dxf>
        <font>
          <sz val="12"/>
          <name val="Times New Roman"/>
          <scheme val="minor"/>
        </font>
      </dxf>
    </rfmt>
    <rfmt sheetId="1" sqref="F1030" start="0" length="0">
      <dxf>
        <font>
          <sz val="12"/>
          <name val="Times New Roman"/>
          <scheme val="minor"/>
        </font>
      </dxf>
    </rfmt>
    <rfmt sheetId="1" sqref="F1031" start="0" length="0">
      <dxf>
        <font>
          <sz val="12"/>
          <name val="Times New Roman"/>
          <scheme val="minor"/>
        </font>
      </dxf>
    </rfmt>
    <rfmt sheetId="1" sqref="F1032" start="0" length="0">
      <dxf>
        <font>
          <sz val="12"/>
          <name val="Times New Roman"/>
          <scheme val="minor"/>
        </font>
      </dxf>
    </rfmt>
    <rfmt sheetId="1" sqref="F1033" start="0" length="0">
      <dxf>
        <font>
          <sz val="12"/>
          <name val="Times New Roman"/>
          <scheme val="minor"/>
        </font>
      </dxf>
    </rfmt>
    <rfmt sheetId="1" sqref="F1034" start="0" length="0">
      <dxf>
        <font>
          <sz val="12"/>
          <name val="Times New Roman"/>
          <scheme val="minor"/>
        </font>
      </dxf>
    </rfmt>
    <rfmt sheetId="1" sqref="F1035" start="0" length="0">
      <dxf>
        <font>
          <sz val="12"/>
          <name val="Times New Roman"/>
          <scheme val="minor"/>
        </font>
      </dxf>
    </rfmt>
    <rfmt sheetId="1" sqref="F1036" start="0" length="0">
      <dxf>
        <font>
          <sz val="12"/>
          <name val="Times New Roman"/>
          <scheme val="minor"/>
        </font>
      </dxf>
    </rfmt>
    <rfmt sheetId="1" sqref="F1037" start="0" length="0">
      <dxf>
        <font>
          <sz val="12"/>
          <name val="Times New Roman"/>
          <scheme val="minor"/>
        </font>
      </dxf>
    </rfmt>
    <rfmt sheetId="1" sqref="F1038" start="0" length="0">
      <dxf>
        <font>
          <sz val="12"/>
          <name val="Times New Roman"/>
          <scheme val="minor"/>
        </font>
      </dxf>
    </rfmt>
    <rfmt sheetId="1" sqref="F1039" start="0" length="0">
      <dxf>
        <font>
          <sz val="12"/>
          <name val="Times New Roman"/>
          <scheme val="minor"/>
        </font>
      </dxf>
    </rfmt>
    <rfmt sheetId="1" sqref="F1040" start="0" length="0">
      <dxf>
        <font>
          <sz val="12"/>
          <name val="Times New Roman"/>
          <scheme val="minor"/>
        </font>
      </dxf>
    </rfmt>
    <rfmt sheetId="1" sqref="F1041" start="0" length="0">
      <dxf>
        <font>
          <sz val="12"/>
          <name val="Times New Roman"/>
          <scheme val="minor"/>
        </font>
      </dxf>
    </rfmt>
    <rfmt sheetId="1" sqref="F1042" start="0" length="0">
      <dxf>
        <font>
          <sz val="12"/>
          <name val="Times New Roman"/>
          <scheme val="minor"/>
        </font>
      </dxf>
    </rfmt>
    <rfmt sheetId="1" sqref="F1043" start="0" length="0">
      <dxf>
        <font>
          <sz val="12"/>
          <name val="Times New Roman"/>
          <scheme val="minor"/>
        </font>
      </dxf>
    </rfmt>
    <rfmt sheetId="1" sqref="F1044" start="0" length="0">
      <dxf>
        <font>
          <sz val="12"/>
          <name val="Times New Roman"/>
          <scheme val="minor"/>
        </font>
      </dxf>
    </rfmt>
    <rfmt sheetId="1" sqref="F1045" start="0" length="0">
      <dxf>
        <font>
          <sz val="12"/>
          <name val="Times New Roman"/>
          <scheme val="minor"/>
        </font>
      </dxf>
    </rfmt>
    <rfmt sheetId="1" sqref="F1046" start="0" length="0">
      <dxf>
        <font>
          <sz val="12"/>
          <name val="Times New Roman"/>
          <scheme val="minor"/>
        </font>
      </dxf>
    </rfmt>
    <rfmt sheetId="1" sqref="F1047" start="0" length="0">
      <dxf>
        <font>
          <sz val="12"/>
          <name val="Times New Roman"/>
          <scheme val="minor"/>
        </font>
      </dxf>
    </rfmt>
    <rfmt sheetId="1" sqref="F1048" start="0" length="0">
      <dxf>
        <font>
          <sz val="12"/>
          <name val="Times New Roman"/>
          <scheme val="minor"/>
        </font>
      </dxf>
    </rfmt>
    <rfmt sheetId="1" sqref="F1049" start="0" length="0">
      <dxf>
        <font>
          <sz val="12"/>
          <name val="Times New Roman"/>
          <scheme val="minor"/>
        </font>
      </dxf>
    </rfmt>
    <rfmt sheetId="1" sqref="F1050" start="0" length="0">
      <dxf>
        <font>
          <sz val="12"/>
          <name val="Times New Roman"/>
          <scheme val="minor"/>
        </font>
      </dxf>
    </rfmt>
    <rfmt sheetId="1" sqref="F1051" start="0" length="0">
      <dxf>
        <font>
          <sz val="12"/>
          <name val="Times New Roman"/>
          <scheme val="minor"/>
        </font>
      </dxf>
    </rfmt>
    <rfmt sheetId="1" sqref="F1052" start="0" length="0">
      <dxf>
        <font>
          <sz val="12"/>
          <name val="Times New Roman"/>
          <scheme val="minor"/>
        </font>
      </dxf>
    </rfmt>
    <rfmt sheetId="1" sqref="F1053" start="0" length="0">
      <dxf>
        <font>
          <sz val="12"/>
          <name val="Times New Roman"/>
          <scheme val="minor"/>
        </font>
      </dxf>
    </rfmt>
    <rfmt sheetId="1" sqref="F1054" start="0" length="0">
      <dxf>
        <font>
          <sz val="12"/>
          <name val="Times New Roman"/>
          <scheme val="minor"/>
        </font>
      </dxf>
    </rfmt>
    <rfmt sheetId="1" sqref="F1055" start="0" length="0">
      <dxf>
        <font>
          <sz val="12"/>
          <name val="Times New Roman"/>
          <scheme val="minor"/>
        </font>
      </dxf>
    </rfmt>
    <rfmt sheetId="1" sqref="F1056" start="0" length="0">
      <dxf>
        <font>
          <sz val="12"/>
          <name val="Times New Roman"/>
          <scheme val="minor"/>
        </font>
      </dxf>
    </rfmt>
    <rfmt sheetId="1" sqref="F1057" start="0" length="0">
      <dxf>
        <font>
          <sz val="12"/>
          <name val="Times New Roman"/>
          <scheme val="minor"/>
        </font>
      </dxf>
    </rfmt>
    <rfmt sheetId="1" sqref="F1058" start="0" length="0">
      <dxf>
        <font>
          <sz val="12"/>
          <name val="Times New Roman"/>
          <scheme val="minor"/>
        </font>
      </dxf>
    </rfmt>
    <rfmt sheetId="1" sqref="F1059" start="0" length="0">
      <dxf>
        <font>
          <sz val="12"/>
          <name val="Times New Roman"/>
          <scheme val="minor"/>
        </font>
      </dxf>
    </rfmt>
    <rfmt sheetId="1" sqref="F1060" start="0" length="0">
      <dxf>
        <font>
          <sz val="12"/>
          <name val="Times New Roman"/>
          <scheme val="minor"/>
        </font>
      </dxf>
    </rfmt>
    <rfmt sheetId="1" sqref="F1061" start="0" length="0">
      <dxf>
        <font>
          <sz val="12"/>
          <name val="Times New Roman"/>
          <scheme val="minor"/>
        </font>
      </dxf>
    </rfmt>
    <rfmt sheetId="1" sqref="F1062" start="0" length="0">
      <dxf>
        <font>
          <sz val="12"/>
          <name val="Times New Roman"/>
          <scheme val="minor"/>
        </font>
      </dxf>
    </rfmt>
    <rfmt sheetId="1" sqref="F1063" start="0" length="0">
      <dxf>
        <font>
          <sz val="12"/>
          <name val="Times New Roman"/>
          <scheme val="minor"/>
        </font>
      </dxf>
    </rfmt>
    <rfmt sheetId="1" sqref="F1064" start="0" length="0">
      <dxf>
        <font>
          <sz val="12"/>
          <name val="Times New Roman"/>
          <scheme val="minor"/>
        </font>
      </dxf>
    </rfmt>
    <rfmt sheetId="1" sqref="F1065" start="0" length="0">
      <dxf>
        <font>
          <sz val="12"/>
          <name val="Times New Roman"/>
          <scheme val="minor"/>
        </font>
      </dxf>
    </rfmt>
    <rfmt sheetId="1" sqref="F1066" start="0" length="0">
      <dxf>
        <font>
          <sz val="12"/>
          <name val="Times New Roman"/>
          <scheme val="minor"/>
        </font>
      </dxf>
    </rfmt>
    <rfmt sheetId="1" sqref="F1067" start="0" length="0">
      <dxf>
        <font>
          <sz val="12"/>
          <name val="Times New Roman"/>
          <scheme val="minor"/>
        </font>
      </dxf>
    </rfmt>
    <rfmt sheetId="1" sqref="F1068" start="0" length="0">
      <dxf>
        <font>
          <sz val="12"/>
          <name val="Times New Roman"/>
          <scheme val="minor"/>
        </font>
      </dxf>
    </rfmt>
    <rfmt sheetId="1" sqref="F1069" start="0" length="0">
      <dxf>
        <font>
          <sz val="12"/>
          <name val="Times New Roman"/>
          <scheme val="minor"/>
        </font>
      </dxf>
    </rfmt>
    <rfmt sheetId="1" sqref="F1070" start="0" length="0">
      <dxf>
        <font>
          <sz val="12"/>
          <name val="Times New Roman"/>
          <scheme val="minor"/>
        </font>
      </dxf>
    </rfmt>
    <rfmt sheetId="1" sqref="F1071" start="0" length="0">
      <dxf>
        <font>
          <sz val="12"/>
          <name val="Times New Roman"/>
          <scheme val="minor"/>
        </font>
      </dxf>
    </rfmt>
    <rfmt sheetId="1" sqref="F1072" start="0" length="0">
      <dxf>
        <font>
          <sz val="12"/>
          <name val="Times New Roman"/>
          <scheme val="minor"/>
        </font>
      </dxf>
    </rfmt>
    <rfmt sheetId="1" sqref="F1073" start="0" length="0">
      <dxf>
        <font>
          <sz val="12"/>
          <name val="Times New Roman"/>
          <scheme val="minor"/>
        </font>
      </dxf>
    </rfmt>
    <rfmt sheetId="1" sqref="F1074" start="0" length="0">
      <dxf>
        <font>
          <sz val="12"/>
          <name val="Times New Roman"/>
          <scheme val="minor"/>
        </font>
      </dxf>
    </rfmt>
    <rfmt sheetId="1" sqref="F1075" start="0" length="0">
      <dxf>
        <font>
          <sz val="12"/>
          <name val="Times New Roman"/>
          <scheme val="minor"/>
        </font>
      </dxf>
    </rfmt>
    <rfmt sheetId="1" sqref="F1076" start="0" length="0">
      <dxf>
        <font>
          <sz val="12"/>
          <name val="Times New Roman"/>
          <scheme val="minor"/>
        </font>
      </dxf>
    </rfmt>
    <rfmt sheetId="1" sqref="F1077" start="0" length="0">
      <dxf>
        <font>
          <sz val="12"/>
          <name val="Times New Roman"/>
          <scheme val="minor"/>
        </font>
      </dxf>
    </rfmt>
    <rfmt sheetId="1" sqref="F1078" start="0" length="0">
      <dxf>
        <font>
          <sz val="12"/>
          <name val="Times New Roman"/>
          <scheme val="minor"/>
        </font>
      </dxf>
    </rfmt>
    <rfmt sheetId="1" sqref="F1079" start="0" length="0">
      <dxf>
        <font>
          <sz val="12"/>
          <name val="Times New Roman"/>
          <scheme val="minor"/>
        </font>
      </dxf>
    </rfmt>
    <rfmt sheetId="1" sqref="F1080" start="0" length="0">
      <dxf>
        <font>
          <sz val="12"/>
          <name val="Times New Roman"/>
          <scheme val="minor"/>
        </font>
      </dxf>
    </rfmt>
    <rfmt sheetId="1" sqref="F1081" start="0" length="0">
      <dxf>
        <font>
          <sz val="12"/>
          <name val="Times New Roman"/>
          <scheme val="minor"/>
        </font>
      </dxf>
    </rfmt>
    <rfmt sheetId="1" sqref="F1082" start="0" length="0">
      <dxf>
        <font>
          <sz val="12"/>
          <name val="Times New Roman"/>
          <scheme val="minor"/>
        </font>
      </dxf>
    </rfmt>
    <rfmt sheetId="1" sqref="F1083" start="0" length="0">
      <dxf>
        <font>
          <sz val="12"/>
          <name val="Times New Roman"/>
          <scheme val="minor"/>
        </font>
      </dxf>
    </rfmt>
    <rfmt sheetId="1" sqref="F1084" start="0" length="0">
      <dxf>
        <font>
          <sz val="12"/>
          <name val="Times New Roman"/>
          <scheme val="minor"/>
        </font>
      </dxf>
    </rfmt>
    <rfmt sheetId="1" sqref="F1085" start="0" length="0">
      <dxf>
        <font>
          <sz val="12"/>
          <name val="Times New Roman"/>
          <scheme val="minor"/>
        </font>
      </dxf>
    </rfmt>
    <rfmt sheetId="1" sqref="F1086" start="0" length="0">
      <dxf>
        <font>
          <sz val="12"/>
          <name val="Times New Roman"/>
          <scheme val="minor"/>
        </font>
      </dxf>
    </rfmt>
    <rfmt sheetId="1" sqref="F1087" start="0" length="0">
      <dxf>
        <font>
          <sz val="12"/>
          <name val="Times New Roman"/>
          <scheme val="minor"/>
        </font>
      </dxf>
    </rfmt>
    <rfmt sheetId="1" sqref="F1088" start="0" length="0">
      <dxf>
        <font>
          <sz val="12"/>
          <name val="Times New Roman"/>
          <scheme val="minor"/>
        </font>
      </dxf>
    </rfmt>
    <rfmt sheetId="1" sqref="F1089" start="0" length="0">
      <dxf>
        <font>
          <sz val="12"/>
          <name val="Times New Roman"/>
          <scheme val="minor"/>
        </font>
      </dxf>
    </rfmt>
    <rfmt sheetId="1" sqref="F1090" start="0" length="0">
      <dxf>
        <font>
          <sz val="12"/>
          <name val="Times New Roman"/>
          <scheme val="minor"/>
        </font>
      </dxf>
    </rfmt>
    <rfmt sheetId="1" sqref="F1091" start="0" length="0">
      <dxf>
        <font>
          <sz val="12"/>
          <name val="Times New Roman"/>
          <scheme val="minor"/>
        </font>
      </dxf>
    </rfmt>
    <rfmt sheetId="1" sqref="F1092" start="0" length="0">
      <dxf>
        <font>
          <sz val="12"/>
          <name val="Times New Roman"/>
          <scheme val="minor"/>
        </font>
      </dxf>
    </rfmt>
    <rfmt sheetId="1" sqref="F1093" start="0" length="0">
      <dxf>
        <font>
          <sz val="12"/>
          <name val="Times New Roman"/>
          <scheme val="minor"/>
        </font>
      </dxf>
    </rfmt>
    <rfmt sheetId="1" sqref="F1094" start="0" length="0">
      <dxf>
        <font>
          <sz val="12"/>
          <name val="Times New Roman"/>
          <scheme val="minor"/>
        </font>
      </dxf>
    </rfmt>
    <rfmt sheetId="1" sqref="F1095" start="0" length="0">
      <dxf>
        <font>
          <sz val="12"/>
          <name val="Times New Roman"/>
          <scheme val="minor"/>
        </font>
      </dxf>
    </rfmt>
    <rfmt sheetId="1" sqref="F1096" start="0" length="0">
      <dxf>
        <font>
          <sz val="12"/>
          <name val="Times New Roman"/>
          <scheme val="minor"/>
        </font>
      </dxf>
    </rfmt>
    <rfmt sheetId="1" sqref="F1097" start="0" length="0">
      <dxf>
        <font>
          <sz val="12"/>
          <name val="Times New Roman"/>
          <scheme val="minor"/>
        </font>
      </dxf>
    </rfmt>
    <rfmt sheetId="1" sqref="F1098" start="0" length="0">
      <dxf>
        <font>
          <sz val="12"/>
          <name val="Times New Roman"/>
          <scheme val="minor"/>
        </font>
      </dxf>
    </rfmt>
    <rfmt sheetId="1" sqref="F1099" start="0" length="0">
      <dxf>
        <font>
          <sz val="12"/>
          <name val="Times New Roman"/>
          <scheme val="minor"/>
        </font>
      </dxf>
    </rfmt>
    <rfmt sheetId="1" sqref="F1100" start="0" length="0">
      <dxf>
        <font>
          <sz val="12"/>
          <name val="Times New Roman"/>
          <scheme val="minor"/>
        </font>
      </dxf>
    </rfmt>
    <rfmt sheetId="1" sqref="F1101" start="0" length="0">
      <dxf>
        <font>
          <sz val="12"/>
          <name val="Times New Roman"/>
          <scheme val="minor"/>
        </font>
      </dxf>
    </rfmt>
    <rfmt sheetId="1" sqref="F1102" start="0" length="0">
      <dxf>
        <font>
          <sz val="12"/>
          <name val="Times New Roman"/>
          <scheme val="minor"/>
        </font>
      </dxf>
    </rfmt>
    <rfmt sheetId="1" sqref="F1103" start="0" length="0">
      <dxf>
        <font>
          <sz val="12"/>
          <name val="Times New Roman"/>
          <scheme val="minor"/>
        </font>
      </dxf>
    </rfmt>
    <rfmt sheetId="1" sqref="F1104" start="0" length="0">
      <dxf>
        <font>
          <sz val="12"/>
          <name val="Times New Roman"/>
          <scheme val="minor"/>
        </font>
      </dxf>
    </rfmt>
    <rfmt sheetId="1" sqref="F1105" start="0" length="0">
      <dxf>
        <font>
          <sz val="12"/>
          <name val="Times New Roman"/>
          <scheme val="minor"/>
        </font>
      </dxf>
    </rfmt>
    <rfmt sheetId="1" sqref="F1106" start="0" length="0">
      <dxf>
        <font>
          <sz val="12"/>
          <name val="Times New Roman"/>
          <scheme val="minor"/>
        </font>
      </dxf>
    </rfmt>
    <rfmt sheetId="1" sqref="F1107" start="0" length="0">
      <dxf>
        <font>
          <sz val="12"/>
          <name val="Times New Roman"/>
          <scheme val="minor"/>
        </font>
      </dxf>
    </rfmt>
    <rfmt sheetId="1" sqref="F1108" start="0" length="0">
      <dxf>
        <font>
          <sz val="12"/>
          <name val="Times New Roman"/>
          <scheme val="minor"/>
        </font>
      </dxf>
    </rfmt>
    <rfmt sheetId="1" sqref="F1109" start="0" length="0">
      <dxf>
        <font>
          <sz val="12"/>
          <name val="Times New Roman"/>
          <scheme val="minor"/>
        </font>
      </dxf>
    </rfmt>
    <rfmt sheetId="1" sqref="F1110" start="0" length="0">
      <dxf>
        <font>
          <sz val="12"/>
          <name val="Times New Roman"/>
          <scheme val="minor"/>
        </font>
      </dxf>
    </rfmt>
    <rfmt sheetId="1" sqref="F1111" start="0" length="0">
      <dxf>
        <font>
          <sz val="12"/>
          <name val="Times New Roman"/>
          <scheme val="minor"/>
        </font>
      </dxf>
    </rfmt>
    <rfmt sheetId="1" sqref="F1112" start="0" length="0">
      <dxf>
        <font>
          <sz val="12"/>
          <name val="Times New Roman"/>
          <scheme val="minor"/>
        </font>
      </dxf>
    </rfmt>
    <rfmt sheetId="1" sqref="F1113" start="0" length="0">
      <dxf>
        <font>
          <sz val="12"/>
          <name val="Times New Roman"/>
          <scheme val="minor"/>
        </font>
      </dxf>
    </rfmt>
    <rfmt sheetId="1" sqref="F1114" start="0" length="0">
      <dxf>
        <font>
          <sz val="12"/>
          <name val="Times New Roman"/>
          <scheme val="minor"/>
        </font>
      </dxf>
    </rfmt>
    <rfmt sheetId="1" sqref="F1115" start="0" length="0">
      <dxf>
        <font>
          <sz val="12"/>
          <name val="Times New Roman"/>
          <scheme val="minor"/>
        </font>
      </dxf>
    </rfmt>
    <rfmt sheetId="1" sqref="F1116" start="0" length="0">
      <dxf>
        <font>
          <sz val="12"/>
          <name val="Times New Roman"/>
          <scheme val="minor"/>
        </font>
      </dxf>
    </rfmt>
    <rfmt sheetId="1" sqref="F1117" start="0" length="0">
      <dxf>
        <font>
          <sz val="12"/>
          <name val="Times New Roman"/>
          <scheme val="minor"/>
        </font>
      </dxf>
    </rfmt>
    <rfmt sheetId="1" sqref="F1118" start="0" length="0">
      <dxf>
        <font>
          <sz val="12"/>
          <name val="Times New Roman"/>
          <scheme val="minor"/>
        </font>
      </dxf>
    </rfmt>
    <rfmt sheetId="1" sqref="F1119" start="0" length="0">
      <dxf>
        <font>
          <sz val="12"/>
          <name val="Times New Roman"/>
          <scheme val="minor"/>
        </font>
      </dxf>
    </rfmt>
    <rfmt sheetId="1" sqref="F1120" start="0" length="0">
      <dxf>
        <font>
          <sz val="12"/>
          <name val="Times New Roman"/>
          <scheme val="minor"/>
        </font>
      </dxf>
    </rfmt>
    <rfmt sheetId="1" sqref="F1121" start="0" length="0">
      <dxf>
        <font>
          <sz val="12"/>
          <name val="Times New Roman"/>
          <scheme val="minor"/>
        </font>
      </dxf>
    </rfmt>
    <rfmt sheetId="1" sqref="F1122" start="0" length="0">
      <dxf>
        <font>
          <sz val="12"/>
          <name val="Times New Roman"/>
          <scheme val="minor"/>
        </font>
      </dxf>
    </rfmt>
    <rfmt sheetId="1" sqref="F1123" start="0" length="0">
      <dxf>
        <font>
          <sz val="12"/>
          <name val="Times New Roman"/>
          <scheme val="minor"/>
        </font>
      </dxf>
    </rfmt>
    <rfmt sheetId="1" sqref="F1124" start="0" length="0">
      <dxf>
        <font>
          <sz val="12"/>
          <name val="Times New Roman"/>
          <scheme val="minor"/>
        </font>
      </dxf>
    </rfmt>
    <rfmt sheetId="1" sqref="F1125" start="0" length="0">
      <dxf>
        <font>
          <sz val="12"/>
          <name val="Times New Roman"/>
          <scheme val="minor"/>
        </font>
      </dxf>
    </rfmt>
    <rfmt sheetId="1" sqref="F1126" start="0" length="0">
      <dxf>
        <font>
          <sz val="12"/>
          <name val="Times New Roman"/>
          <scheme val="minor"/>
        </font>
      </dxf>
    </rfmt>
    <rfmt sheetId="1" sqref="F1127" start="0" length="0">
      <dxf>
        <font>
          <sz val="12"/>
          <name val="Times New Roman"/>
          <scheme val="minor"/>
        </font>
      </dxf>
    </rfmt>
    <rfmt sheetId="1" sqref="F1128" start="0" length="0">
      <dxf>
        <font>
          <sz val="12"/>
          <name val="Times New Roman"/>
          <scheme val="minor"/>
        </font>
      </dxf>
    </rfmt>
    <rfmt sheetId="1" sqref="F1129" start="0" length="0">
      <dxf>
        <font>
          <sz val="12"/>
          <name val="Times New Roman"/>
          <scheme val="minor"/>
        </font>
      </dxf>
    </rfmt>
    <rfmt sheetId="1" sqref="F1130" start="0" length="0">
      <dxf>
        <font>
          <sz val="12"/>
          <name val="Times New Roman"/>
          <scheme val="minor"/>
        </font>
      </dxf>
    </rfmt>
    <rfmt sheetId="1" sqref="F1131" start="0" length="0">
      <dxf>
        <font>
          <sz val="12"/>
          <name val="Times New Roman"/>
          <scheme val="minor"/>
        </font>
      </dxf>
    </rfmt>
    <rfmt sheetId="1" sqref="F1132" start="0" length="0">
      <dxf>
        <font>
          <sz val="12"/>
          <name val="Times New Roman"/>
          <scheme val="minor"/>
        </font>
      </dxf>
    </rfmt>
    <rfmt sheetId="1" sqref="F1133" start="0" length="0">
      <dxf>
        <font>
          <sz val="12"/>
          <name val="Times New Roman"/>
          <scheme val="minor"/>
        </font>
      </dxf>
    </rfmt>
    <rfmt sheetId="1" sqref="F1134" start="0" length="0">
      <dxf>
        <font>
          <sz val="12"/>
          <name val="Times New Roman"/>
          <scheme val="minor"/>
        </font>
      </dxf>
    </rfmt>
    <rfmt sheetId="1" sqref="F1135" start="0" length="0">
      <dxf>
        <font>
          <sz val="12"/>
          <name val="Times New Roman"/>
          <scheme val="minor"/>
        </font>
      </dxf>
    </rfmt>
    <rfmt sheetId="1" sqref="F1136" start="0" length="0">
      <dxf>
        <font>
          <sz val="12"/>
          <name val="Times New Roman"/>
          <scheme val="minor"/>
        </font>
      </dxf>
    </rfmt>
    <rfmt sheetId="1" sqref="F1137" start="0" length="0">
      <dxf>
        <font>
          <sz val="12"/>
          <name val="Times New Roman"/>
          <scheme val="minor"/>
        </font>
      </dxf>
    </rfmt>
    <rfmt sheetId="1" sqref="F1138" start="0" length="0">
      <dxf>
        <font>
          <sz val="12"/>
          <name val="Times New Roman"/>
          <scheme val="minor"/>
        </font>
      </dxf>
    </rfmt>
    <rfmt sheetId="1" sqref="F1139" start="0" length="0">
      <dxf>
        <font>
          <sz val="12"/>
          <name val="Times New Roman"/>
          <scheme val="minor"/>
        </font>
      </dxf>
    </rfmt>
    <rfmt sheetId="1" sqref="F1140" start="0" length="0">
      <dxf>
        <font>
          <sz val="12"/>
          <name val="Times New Roman"/>
          <scheme val="minor"/>
        </font>
      </dxf>
    </rfmt>
    <rfmt sheetId="1" sqref="F1141" start="0" length="0">
      <dxf>
        <font>
          <sz val="12"/>
          <name val="Times New Roman"/>
          <scheme val="minor"/>
        </font>
      </dxf>
    </rfmt>
    <rfmt sheetId="1" sqref="F1142" start="0" length="0">
      <dxf>
        <font>
          <sz val="12"/>
          <name val="Times New Roman"/>
          <scheme val="minor"/>
        </font>
      </dxf>
    </rfmt>
    <rfmt sheetId="1" sqref="F1143" start="0" length="0">
      <dxf>
        <font>
          <sz val="12"/>
          <name val="Times New Roman"/>
          <scheme val="minor"/>
        </font>
      </dxf>
    </rfmt>
    <rfmt sheetId="1" sqref="F1144" start="0" length="0">
      <dxf>
        <font>
          <sz val="12"/>
          <name val="Times New Roman"/>
          <scheme val="minor"/>
        </font>
      </dxf>
    </rfmt>
    <rfmt sheetId="1" sqref="F1145" start="0" length="0">
      <dxf>
        <font>
          <sz val="12"/>
          <name val="Times New Roman"/>
          <scheme val="minor"/>
        </font>
      </dxf>
    </rfmt>
    <rfmt sheetId="1" sqref="F1146" start="0" length="0">
      <dxf>
        <font>
          <sz val="12"/>
          <name val="Times New Roman"/>
          <scheme val="minor"/>
        </font>
      </dxf>
    </rfmt>
    <rfmt sheetId="1" sqref="F1147" start="0" length="0">
      <dxf>
        <font>
          <sz val="12"/>
          <name val="Times New Roman"/>
          <scheme val="minor"/>
        </font>
      </dxf>
    </rfmt>
    <rfmt sheetId="1" sqref="F1148" start="0" length="0">
      <dxf>
        <font>
          <sz val="12"/>
          <name val="Times New Roman"/>
          <scheme val="minor"/>
        </font>
      </dxf>
    </rfmt>
    <rfmt sheetId="1" sqref="F1149" start="0" length="0">
      <dxf>
        <font>
          <sz val="12"/>
          <name val="Times New Roman"/>
          <scheme val="minor"/>
        </font>
      </dxf>
    </rfmt>
    <rfmt sheetId="1" sqref="F1150" start="0" length="0">
      <dxf>
        <font>
          <sz val="12"/>
          <name val="Times New Roman"/>
          <scheme val="minor"/>
        </font>
      </dxf>
    </rfmt>
    <rfmt sheetId="1" sqref="F1151" start="0" length="0">
      <dxf>
        <font>
          <sz val="12"/>
          <name val="Times New Roman"/>
          <scheme val="minor"/>
        </font>
      </dxf>
    </rfmt>
    <rfmt sheetId="1" sqref="F1152" start="0" length="0">
      <dxf>
        <font>
          <sz val="12"/>
          <name val="Times New Roman"/>
          <scheme val="minor"/>
        </font>
      </dxf>
    </rfmt>
    <rfmt sheetId="1" sqref="F1153" start="0" length="0">
      <dxf>
        <font>
          <sz val="12"/>
          <name val="Times New Roman"/>
          <scheme val="minor"/>
        </font>
      </dxf>
    </rfmt>
    <rfmt sheetId="1" sqref="F1154" start="0" length="0">
      <dxf>
        <font>
          <sz val="12"/>
          <name val="Times New Roman"/>
          <scheme val="minor"/>
        </font>
      </dxf>
    </rfmt>
    <rfmt sheetId="1" sqref="F1155" start="0" length="0">
      <dxf>
        <font>
          <sz val="12"/>
          <name val="Times New Roman"/>
          <scheme val="minor"/>
        </font>
      </dxf>
    </rfmt>
    <rfmt sheetId="1" sqref="F1156" start="0" length="0">
      <dxf>
        <font>
          <sz val="12"/>
          <name val="Times New Roman"/>
          <scheme val="minor"/>
        </font>
      </dxf>
    </rfmt>
    <rfmt sheetId="1" sqref="F1157" start="0" length="0">
      <dxf>
        <font>
          <sz val="12"/>
          <name val="Times New Roman"/>
          <scheme val="minor"/>
        </font>
      </dxf>
    </rfmt>
    <rfmt sheetId="1" sqref="F1158" start="0" length="0">
      <dxf>
        <font>
          <sz val="12"/>
          <name val="Times New Roman"/>
          <scheme val="minor"/>
        </font>
      </dxf>
    </rfmt>
    <rfmt sheetId="1" sqref="F1159" start="0" length="0">
      <dxf>
        <font>
          <sz val="12"/>
          <name val="Times New Roman"/>
          <scheme val="minor"/>
        </font>
      </dxf>
    </rfmt>
    <rfmt sheetId="1" sqref="F1160" start="0" length="0">
      <dxf>
        <font>
          <sz val="12"/>
          <name val="Times New Roman"/>
          <scheme val="minor"/>
        </font>
      </dxf>
    </rfmt>
    <rfmt sheetId="1" sqref="F1161" start="0" length="0">
      <dxf>
        <font>
          <sz val="12"/>
          <name val="Times New Roman"/>
          <scheme val="minor"/>
        </font>
      </dxf>
    </rfmt>
    <rfmt sheetId="1" sqref="F1162" start="0" length="0">
      <dxf>
        <font>
          <sz val="12"/>
          <name val="Times New Roman"/>
          <scheme val="minor"/>
        </font>
      </dxf>
    </rfmt>
    <rfmt sheetId="1" sqref="F1163" start="0" length="0">
      <dxf>
        <font>
          <sz val="12"/>
          <name val="Times New Roman"/>
          <scheme val="minor"/>
        </font>
      </dxf>
    </rfmt>
    <rfmt sheetId="1" sqref="F1164" start="0" length="0">
      <dxf>
        <font>
          <sz val="12"/>
          <name val="Times New Roman"/>
          <scheme val="minor"/>
        </font>
      </dxf>
    </rfmt>
    <rfmt sheetId="1" sqref="F1165" start="0" length="0">
      <dxf>
        <font>
          <sz val="12"/>
          <name val="Times New Roman"/>
          <scheme val="minor"/>
        </font>
      </dxf>
    </rfmt>
    <rfmt sheetId="1" sqref="F1166" start="0" length="0">
      <dxf>
        <font>
          <sz val="12"/>
          <name val="Times New Roman"/>
          <scheme val="minor"/>
        </font>
      </dxf>
    </rfmt>
    <rfmt sheetId="1" sqref="F1167" start="0" length="0">
      <dxf>
        <font>
          <sz val="12"/>
          <name val="Times New Roman"/>
          <scheme val="minor"/>
        </font>
      </dxf>
    </rfmt>
    <rfmt sheetId="1" sqref="F1168" start="0" length="0">
      <dxf>
        <font>
          <sz val="12"/>
          <name val="Times New Roman"/>
          <scheme val="minor"/>
        </font>
      </dxf>
    </rfmt>
    <rfmt sheetId="1" sqref="F1169" start="0" length="0">
      <dxf>
        <font>
          <sz val="12"/>
          <name val="Times New Roman"/>
          <scheme val="minor"/>
        </font>
      </dxf>
    </rfmt>
    <rfmt sheetId="1" sqref="F1170" start="0" length="0">
      <dxf>
        <font>
          <sz val="12"/>
          <name val="Times New Roman"/>
          <scheme val="minor"/>
        </font>
      </dxf>
    </rfmt>
    <rfmt sheetId="1" sqref="F1171" start="0" length="0">
      <dxf>
        <font>
          <sz val="12"/>
          <name val="Times New Roman"/>
          <scheme val="minor"/>
        </font>
      </dxf>
    </rfmt>
    <rfmt sheetId="1" sqref="F1172" start="0" length="0">
      <dxf>
        <font>
          <sz val="12"/>
          <name val="Times New Roman"/>
          <scheme val="minor"/>
        </font>
      </dxf>
    </rfmt>
    <rfmt sheetId="1" sqref="F1173" start="0" length="0">
      <dxf>
        <font>
          <sz val="12"/>
          <name val="Times New Roman"/>
          <scheme val="minor"/>
        </font>
      </dxf>
    </rfmt>
    <rfmt sheetId="1" sqref="F1174" start="0" length="0">
      <dxf>
        <font>
          <sz val="12"/>
          <name val="Times New Roman"/>
          <scheme val="minor"/>
        </font>
      </dxf>
    </rfmt>
    <rfmt sheetId="1" sqref="F1175" start="0" length="0">
      <dxf>
        <font>
          <sz val="12"/>
          <name val="Times New Roman"/>
          <scheme val="minor"/>
        </font>
      </dxf>
    </rfmt>
    <rfmt sheetId="1" sqref="F1176" start="0" length="0">
      <dxf>
        <font>
          <sz val="12"/>
          <name val="Times New Roman"/>
          <scheme val="minor"/>
        </font>
      </dxf>
    </rfmt>
    <rfmt sheetId="1" sqref="F1177" start="0" length="0">
      <dxf>
        <font>
          <sz val="12"/>
          <name val="Times New Roman"/>
          <scheme val="minor"/>
        </font>
      </dxf>
    </rfmt>
    <rfmt sheetId="1" sqref="F1178" start="0" length="0">
      <dxf>
        <font>
          <sz val="12"/>
          <name val="Times New Roman"/>
          <scheme val="minor"/>
        </font>
      </dxf>
    </rfmt>
    <rfmt sheetId="1" sqref="F1179" start="0" length="0">
      <dxf>
        <font>
          <sz val="12"/>
          <name val="Times New Roman"/>
          <scheme val="minor"/>
        </font>
      </dxf>
    </rfmt>
    <rfmt sheetId="1" sqref="F1180" start="0" length="0">
      <dxf>
        <font>
          <sz val="12"/>
          <name val="Times New Roman"/>
          <scheme val="minor"/>
        </font>
      </dxf>
    </rfmt>
    <rfmt sheetId="1" sqref="F1181" start="0" length="0">
      <dxf>
        <font>
          <sz val="12"/>
          <name val="Times New Roman"/>
          <scheme val="minor"/>
        </font>
      </dxf>
    </rfmt>
    <rfmt sheetId="1" sqref="F1182" start="0" length="0">
      <dxf>
        <font>
          <sz val="12"/>
          <name val="Times New Roman"/>
          <scheme val="minor"/>
        </font>
      </dxf>
    </rfmt>
    <rfmt sheetId="1" sqref="F1183" start="0" length="0">
      <dxf>
        <font>
          <sz val="12"/>
          <name val="Times New Roman"/>
          <scheme val="minor"/>
        </font>
      </dxf>
    </rfmt>
    <rfmt sheetId="1" sqref="F1184" start="0" length="0">
      <dxf>
        <font>
          <sz val="12"/>
          <name val="Times New Roman"/>
          <scheme val="minor"/>
        </font>
      </dxf>
    </rfmt>
    <rfmt sheetId="1" sqref="F1185" start="0" length="0">
      <dxf>
        <font>
          <sz val="12"/>
          <name val="Times New Roman"/>
          <scheme val="minor"/>
        </font>
      </dxf>
    </rfmt>
    <rfmt sheetId="1" sqref="F1186" start="0" length="0">
      <dxf>
        <font>
          <sz val="12"/>
          <name val="Times New Roman"/>
          <scheme val="minor"/>
        </font>
      </dxf>
    </rfmt>
    <rfmt sheetId="1" sqref="F1187" start="0" length="0">
      <dxf>
        <font>
          <sz val="12"/>
          <name val="Times New Roman"/>
          <scheme val="minor"/>
        </font>
      </dxf>
    </rfmt>
    <rfmt sheetId="1" sqref="F1188" start="0" length="0">
      <dxf>
        <font>
          <sz val="12"/>
          <name val="Times New Roman"/>
          <scheme val="minor"/>
        </font>
      </dxf>
    </rfmt>
    <rfmt sheetId="1" sqref="F1189" start="0" length="0">
      <dxf>
        <font>
          <sz val="12"/>
          <name val="Times New Roman"/>
          <scheme val="minor"/>
        </font>
      </dxf>
    </rfmt>
    <rfmt sheetId="1" sqref="F1190" start="0" length="0">
      <dxf>
        <font>
          <sz val="12"/>
          <name val="Times New Roman"/>
          <scheme val="minor"/>
        </font>
      </dxf>
    </rfmt>
    <rfmt sheetId="1" sqref="F1191" start="0" length="0">
      <dxf>
        <font>
          <sz val="12"/>
          <name val="Times New Roman"/>
          <scheme val="minor"/>
        </font>
      </dxf>
    </rfmt>
    <rfmt sheetId="1" sqref="F1192" start="0" length="0">
      <dxf>
        <font>
          <sz val="12"/>
          <name val="Times New Roman"/>
          <scheme val="minor"/>
        </font>
      </dxf>
    </rfmt>
    <rfmt sheetId="1" sqref="F1193" start="0" length="0">
      <dxf>
        <font>
          <sz val="12"/>
          <name val="Times New Roman"/>
          <scheme val="minor"/>
        </font>
      </dxf>
    </rfmt>
    <rfmt sheetId="1" sqref="F1194" start="0" length="0">
      <dxf>
        <font>
          <sz val="12"/>
          <name val="Times New Roman"/>
          <scheme val="minor"/>
        </font>
      </dxf>
    </rfmt>
    <rfmt sheetId="1" sqref="F1195" start="0" length="0">
      <dxf>
        <font>
          <sz val="12"/>
          <name val="Times New Roman"/>
          <scheme val="minor"/>
        </font>
      </dxf>
    </rfmt>
    <rfmt sheetId="1" sqref="F1196" start="0" length="0">
      <dxf>
        <font>
          <sz val="12"/>
          <name val="Times New Roman"/>
          <scheme val="minor"/>
        </font>
      </dxf>
    </rfmt>
    <rfmt sheetId="1" sqref="F1197" start="0" length="0">
      <dxf>
        <font>
          <sz val="12"/>
          <name val="Times New Roman"/>
          <scheme val="minor"/>
        </font>
      </dxf>
    </rfmt>
    <rfmt sheetId="1" sqref="F1198" start="0" length="0">
      <dxf>
        <font>
          <sz val="12"/>
          <name val="Times New Roman"/>
          <scheme val="minor"/>
        </font>
      </dxf>
    </rfmt>
    <rfmt sheetId="1" sqref="F1199" start="0" length="0">
      <dxf>
        <font>
          <sz val="12"/>
          <name val="Times New Roman"/>
          <scheme val="minor"/>
        </font>
      </dxf>
    </rfmt>
    <rfmt sheetId="1" sqref="F1200" start="0" length="0">
      <dxf>
        <font>
          <sz val="12"/>
          <name val="Times New Roman"/>
          <scheme val="minor"/>
        </font>
      </dxf>
    </rfmt>
    <rfmt sheetId="1" sqref="F1201" start="0" length="0">
      <dxf>
        <font>
          <sz val="12"/>
          <name val="Times New Roman"/>
          <scheme val="minor"/>
        </font>
      </dxf>
    </rfmt>
    <rfmt sheetId="1" sqref="F1202" start="0" length="0">
      <dxf>
        <font>
          <sz val="12"/>
          <name val="Times New Roman"/>
          <scheme val="minor"/>
        </font>
      </dxf>
    </rfmt>
    <rfmt sheetId="1" sqref="F1203" start="0" length="0">
      <dxf>
        <font>
          <sz val="12"/>
          <name val="Times New Roman"/>
          <scheme val="minor"/>
        </font>
      </dxf>
    </rfmt>
    <rfmt sheetId="1" sqref="F1204" start="0" length="0">
      <dxf>
        <font>
          <sz val="12"/>
          <name val="Times New Roman"/>
          <scheme val="minor"/>
        </font>
      </dxf>
    </rfmt>
    <rfmt sheetId="1" sqref="F1205" start="0" length="0">
      <dxf>
        <font>
          <sz val="12"/>
          <name val="Times New Roman"/>
          <scheme val="minor"/>
        </font>
      </dxf>
    </rfmt>
    <rfmt sheetId="1" sqref="F1206" start="0" length="0">
      <dxf>
        <font>
          <sz val="12"/>
          <name val="Times New Roman"/>
          <scheme val="minor"/>
        </font>
      </dxf>
    </rfmt>
    <rfmt sheetId="1" sqref="F1207" start="0" length="0">
      <dxf>
        <font>
          <sz val="12"/>
          <name val="Times New Roman"/>
          <scheme val="minor"/>
        </font>
      </dxf>
    </rfmt>
    <rfmt sheetId="1" sqref="F1208" start="0" length="0">
      <dxf>
        <font>
          <sz val="12"/>
          <name val="Times New Roman"/>
          <scheme val="minor"/>
        </font>
      </dxf>
    </rfmt>
    <rfmt sheetId="1" sqref="F1209" start="0" length="0">
      <dxf>
        <font>
          <sz val="12"/>
          <name val="Times New Roman"/>
          <scheme val="minor"/>
        </font>
      </dxf>
    </rfmt>
    <rfmt sheetId="1" sqref="F1210" start="0" length="0">
      <dxf>
        <font>
          <sz val="12"/>
          <name val="Times New Roman"/>
          <scheme val="minor"/>
        </font>
      </dxf>
    </rfmt>
    <rfmt sheetId="1" sqref="F1211" start="0" length="0">
      <dxf>
        <font>
          <sz val="12"/>
          <name val="Times New Roman"/>
          <scheme val="minor"/>
        </font>
      </dxf>
    </rfmt>
    <rfmt sheetId="1" sqref="F1212" start="0" length="0">
      <dxf>
        <font>
          <sz val="12"/>
          <name val="Times New Roman"/>
          <scheme val="minor"/>
        </font>
      </dxf>
    </rfmt>
    <rfmt sheetId="1" sqref="F1213" start="0" length="0">
      <dxf>
        <font>
          <sz val="12"/>
          <name val="Times New Roman"/>
          <scheme val="minor"/>
        </font>
      </dxf>
    </rfmt>
    <rfmt sheetId="1" sqref="F1214" start="0" length="0">
      <dxf>
        <font>
          <sz val="12"/>
          <name val="Times New Roman"/>
          <scheme val="minor"/>
        </font>
      </dxf>
    </rfmt>
    <rfmt sheetId="1" sqref="F1215" start="0" length="0">
      <dxf>
        <font>
          <sz val="12"/>
          <name val="Times New Roman"/>
          <scheme val="minor"/>
        </font>
      </dxf>
    </rfmt>
    <rfmt sheetId="1" sqref="F1216" start="0" length="0">
      <dxf>
        <font>
          <sz val="12"/>
          <name val="Times New Roman"/>
          <scheme val="minor"/>
        </font>
      </dxf>
    </rfmt>
    <rfmt sheetId="1" sqref="F1217" start="0" length="0">
      <dxf>
        <font>
          <sz val="12"/>
          <name val="Times New Roman"/>
          <scheme val="minor"/>
        </font>
      </dxf>
    </rfmt>
    <rfmt sheetId="1" sqref="F1218" start="0" length="0">
      <dxf>
        <font>
          <sz val="12"/>
          <name val="Times New Roman"/>
          <scheme val="minor"/>
        </font>
      </dxf>
    </rfmt>
    <rfmt sheetId="1" sqref="F1219" start="0" length="0">
      <dxf>
        <font>
          <sz val="12"/>
          <name val="Times New Roman"/>
          <scheme val="minor"/>
        </font>
      </dxf>
    </rfmt>
    <rfmt sheetId="1" sqref="F1220" start="0" length="0">
      <dxf>
        <font>
          <sz val="12"/>
          <name val="Times New Roman"/>
          <scheme val="minor"/>
        </font>
      </dxf>
    </rfmt>
    <rfmt sheetId="1" sqref="F1221" start="0" length="0">
      <dxf>
        <font>
          <sz val="12"/>
          <name val="Times New Roman"/>
          <scheme val="minor"/>
        </font>
      </dxf>
    </rfmt>
    <rfmt sheetId="1" sqref="F1222" start="0" length="0">
      <dxf>
        <font>
          <sz val="12"/>
          <name val="Times New Roman"/>
          <scheme val="minor"/>
        </font>
      </dxf>
    </rfmt>
    <rfmt sheetId="1" sqref="F1223" start="0" length="0">
      <dxf>
        <font>
          <sz val="12"/>
          <name val="Times New Roman"/>
          <scheme val="minor"/>
        </font>
      </dxf>
    </rfmt>
    <rfmt sheetId="1" sqref="F1224" start="0" length="0">
      <dxf>
        <font>
          <sz val="12"/>
          <name val="Times New Roman"/>
          <scheme val="minor"/>
        </font>
      </dxf>
    </rfmt>
    <rfmt sheetId="1" sqref="F1225" start="0" length="0">
      <dxf>
        <font>
          <sz val="12"/>
          <name val="Times New Roman"/>
          <scheme val="minor"/>
        </font>
      </dxf>
    </rfmt>
    <rfmt sheetId="1" sqref="F1226" start="0" length="0">
      <dxf>
        <font>
          <sz val="12"/>
          <name val="Times New Roman"/>
          <scheme val="minor"/>
        </font>
      </dxf>
    </rfmt>
    <rfmt sheetId="1" sqref="F1227" start="0" length="0">
      <dxf>
        <font>
          <sz val="12"/>
          <name val="Times New Roman"/>
          <scheme val="minor"/>
        </font>
      </dxf>
    </rfmt>
    <rfmt sheetId="1" sqref="F1228" start="0" length="0">
      <dxf>
        <font>
          <sz val="12"/>
          <name val="Times New Roman"/>
          <scheme val="minor"/>
        </font>
      </dxf>
    </rfmt>
    <rfmt sheetId="1" sqref="F1229" start="0" length="0">
      <dxf>
        <font>
          <sz val="12"/>
          <name val="Times New Roman"/>
          <scheme val="minor"/>
        </font>
      </dxf>
    </rfmt>
    <rfmt sheetId="1" sqref="F1230" start="0" length="0">
      <dxf>
        <font>
          <sz val="12"/>
          <name val="Times New Roman"/>
          <scheme val="minor"/>
        </font>
      </dxf>
    </rfmt>
    <rfmt sheetId="1" sqref="F1231" start="0" length="0">
      <dxf>
        <font>
          <sz val="12"/>
          <name val="Times New Roman"/>
          <scheme val="minor"/>
        </font>
      </dxf>
    </rfmt>
    <rfmt sheetId="1" sqref="F1232" start="0" length="0">
      <dxf>
        <font>
          <sz val="12"/>
          <name val="Times New Roman"/>
          <scheme val="minor"/>
        </font>
      </dxf>
    </rfmt>
    <rfmt sheetId="1" sqref="F1233" start="0" length="0">
      <dxf>
        <font>
          <sz val="12"/>
          <name val="Times New Roman"/>
          <scheme val="minor"/>
        </font>
      </dxf>
    </rfmt>
    <rfmt sheetId="1" sqref="F1234" start="0" length="0">
      <dxf>
        <font>
          <sz val="12"/>
          <name val="Times New Roman"/>
          <scheme val="minor"/>
        </font>
      </dxf>
    </rfmt>
    <rfmt sheetId="1" sqref="F1235" start="0" length="0">
      <dxf>
        <font>
          <sz val="12"/>
          <name val="Times New Roman"/>
          <scheme val="minor"/>
        </font>
      </dxf>
    </rfmt>
    <rfmt sheetId="1" sqref="F1236" start="0" length="0">
      <dxf>
        <font>
          <sz val="12"/>
          <name val="Times New Roman"/>
          <scheme val="minor"/>
        </font>
      </dxf>
    </rfmt>
    <rfmt sheetId="1" sqref="F1237" start="0" length="0">
      <dxf>
        <font>
          <sz val="12"/>
          <name val="Times New Roman"/>
          <scheme val="minor"/>
        </font>
      </dxf>
    </rfmt>
    <rfmt sheetId="1" sqref="F1238" start="0" length="0">
      <dxf>
        <font>
          <sz val="12"/>
          <name val="Times New Roman"/>
          <scheme val="minor"/>
        </font>
      </dxf>
    </rfmt>
    <rfmt sheetId="1" sqref="F1239" start="0" length="0">
      <dxf>
        <font>
          <sz val="12"/>
          <name val="Times New Roman"/>
          <scheme val="minor"/>
        </font>
      </dxf>
    </rfmt>
    <rfmt sheetId="1" sqref="F1240" start="0" length="0">
      <dxf>
        <font>
          <sz val="12"/>
          <name val="Times New Roman"/>
          <scheme val="minor"/>
        </font>
      </dxf>
    </rfmt>
    <rfmt sheetId="1" sqref="F1241" start="0" length="0">
      <dxf>
        <font>
          <sz val="12"/>
          <name val="Times New Roman"/>
          <scheme val="minor"/>
        </font>
      </dxf>
    </rfmt>
    <rfmt sheetId="1" sqref="F1242" start="0" length="0">
      <dxf>
        <font>
          <sz val="12"/>
          <name val="Times New Roman"/>
          <scheme val="minor"/>
        </font>
      </dxf>
    </rfmt>
    <rfmt sheetId="1" sqref="F1243" start="0" length="0">
      <dxf>
        <font>
          <sz val="12"/>
          <name val="Times New Roman"/>
          <scheme val="minor"/>
        </font>
      </dxf>
    </rfmt>
    <rfmt sheetId="1" sqref="F1244" start="0" length="0">
      <dxf>
        <font>
          <sz val="12"/>
          <name val="Times New Roman"/>
          <scheme val="minor"/>
        </font>
      </dxf>
    </rfmt>
    <rfmt sheetId="1" sqref="F1245" start="0" length="0">
      <dxf>
        <font>
          <sz val="12"/>
          <name val="Times New Roman"/>
          <scheme val="minor"/>
        </font>
      </dxf>
    </rfmt>
    <rfmt sheetId="1" sqref="F1246" start="0" length="0">
      <dxf>
        <font>
          <sz val="12"/>
          <name val="Times New Roman"/>
          <scheme val="minor"/>
        </font>
      </dxf>
    </rfmt>
    <rfmt sheetId="1" sqref="F1247" start="0" length="0">
      <dxf>
        <font>
          <sz val="12"/>
          <name val="Times New Roman"/>
          <scheme val="minor"/>
        </font>
      </dxf>
    </rfmt>
    <rfmt sheetId="1" sqref="F1248" start="0" length="0">
      <dxf>
        <font>
          <sz val="12"/>
          <name val="Times New Roman"/>
          <scheme val="minor"/>
        </font>
      </dxf>
    </rfmt>
    <rfmt sheetId="1" sqref="F1249" start="0" length="0">
      <dxf>
        <font>
          <sz val="12"/>
          <name val="Times New Roman"/>
          <scheme val="minor"/>
        </font>
      </dxf>
    </rfmt>
    <rfmt sheetId="1" sqref="F1250" start="0" length="0">
      <dxf>
        <font>
          <sz val="12"/>
          <name val="Times New Roman"/>
          <scheme val="minor"/>
        </font>
      </dxf>
    </rfmt>
    <rfmt sheetId="1" sqref="F1251" start="0" length="0">
      <dxf>
        <font>
          <sz val="12"/>
          <name val="Times New Roman"/>
          <scheme val="minor"/>
        </font>
      </dxf>
    </rfmt>
    <rfmt sheetId="1" sqref="F1252" start="0" length="0">
      <dxf>
        <font>
          <sz val="12"/>
          <name val="Times New Roman"/>
          <scheme val="minor"/>
        </font>
      </dxf>
    </rfmt>
    <rfmt sheetId="1" sqref="F1253" start="0" length="0">
      <dxf>
        <font>
          <sz val="12"/>
          <name val="Times New Roman"/>
          <scheme val="minor"/>
        </font>
      </dxf>
    </rfmt>
    <rfmt sheetId="1" sqref="F1254" start="0" length="0">
      <dxf>
        <font>
          <sz val="12"/>
          <name val="Times New Roman"/>
          <scheme val="minor"/>
        </font>
      </dxf>
    </rfmt>
    <rfmt sheetId="1" sqref="F1255" start="0" length="0">
      <dxf>
        <font>
          <sz val="12"/>
          <name val="Times New Roman"/>
          <scheme val="minor"/>
        </font>
      </dxf>
    </rfmt>
    <rfmt sheetId="1" sqref="F1256" start="0" length="0">
      <dxf>
        <font>
          <sz val="12"/>
          <name val="Times New Roman"/>
          <scheme val="minor"/>
        </font>
      </dxf>
    </rfmt>
    <rfmt sheetId="1" sqref="F1257" start="0" length="0">
      <dxf>
        <font>
          <sz val="12"/>
          <name val="Times New Roman"/>
          <scheme val="minor"/>
        </font>
      </dxf>
    </rfmt>
    <rfmt sheetId="1" sqref="F1258" start="0" length="0">
      <dxf>
        <font>
          <sz val="12"/>
          <name val="Times New Roman"/>
          <scheme val="minor"/>
        </font>
      </dxf>
    </rfmt>
    <rfmt sheetId="1" sqref="F1259" start="0" length="0">
      <dxf>
        <font>
          <sz val="12"/>
          <name val="Times New Roman"/>
          <scheme val="minor"/>
        </font>
      </dxf>
    </rfmt>
    <rfmt sheetId="1" sqref="F1260" start="0" length="0">
      <dxf>
        <font>
          <sz val="12"/>
          <name val="Times New Roman"/>
          <scheme val="minor"/>
        </font>
      </dxf>
    </rfmt>
    <rfmt sheetId="1" sqref="F1261" start="0" length="0">
      <dxf>
        <font>
          <sz val="12"/>
          <name val="Times New Roman"/>
          <scheme val="minor"/>
        </font>
      </dxf>
    </rfmt>
    <rfmt sheetId="1" sqref="F1262" start="0" length="0">
      <dxf>
        <font>
          <sz val="12"/>
          <name val="Times New Roman"/>
          <scheme val="minor"/>
        </font>
      </dxf>
    </rfmt>
    <rfmt sheetId="1" sqref="F1263" start="0" length="0">
      <dxf>
        <font>
          <sz val="12"/>
          <name val="Times New Roman"/>
          <scheme val="minor"/>
        </font>
      </dxf>
    </rfmt>
    <rfmt sheetId="1" sqref="F1264" start="0" length="0">
      <dxf>
        <font>
          <sz val="12"/>
          <name val="Times New Roman"/>
          <scheme val="minor"/>
        </font>
      </dxf>
    </rfmt>
    <rfmt sheetId="1" sqref="F1265" start="0" length="0">
      <dxf>
        <font>
          <sz val="12"/>
          <name val="Times New Roman"/>
          <scheme val="minor"/>
        </font>
      </dxf>
    </rfmt>
    <rfmt sheetId="1" sqref="F1266" start="0" length="0">
      <dxf>
        <font>
          <sz val="12"/>
          <name val="Times New Roman"/>
          <scheme val="minor"/>
        </font>
      </dxf>
    </rfmt>
    <rfmt sheetId="1" sqref="F1267" start="0" length="0">
      <dxf>
        <font>
          <sz val="12"/>
          <name val="Times New Roman"/>
          <scheme val="minor"/>
        </font>
      </dxf>
    </rfmt>
    <rfmt sheetId="1" sqref="F1268" start="0" length="0">
      <dxf>
        <font>
          <sz val="12"/>
          <name val="Times New Roman"/>
          <scheme val="minor"/>
        </font>
      </dxf>
    </rfmt>
    <rfmt sheetId="1" sqref="F1269" start="0" length="0">
      <dxf>
        <font>
          <sz val="12"/>
          <name val="Times New Roman"/>
          <scheme val="minor"/>
        </font>
      </dxf>
    </rfmt>
    <rfmt sheetId="1" sqref="F1270" start="0" length="0">
      <dxf>
        <font>
          <sz val="12"/>
          <name val="Times New Roman"/>
          <scheme val="minor"/>
        </font>
      </dxf>
    </rfmt>
    <rfmt sheetId="1" sqref="F1271" start="0" length="0">
      <dxf>
        <font>
          <sz val="12"/>
          <name val="Times New Roman"/>
          <scheme val="minor"/>
        </font>
      </dxf>
    </rfmt>
    <rfmt sheetId="1" sqref="F1272" start="0" length="0">
      <dxf>
        <font>
          <sz val="12"/>
          <name val="Times New Roman"/>
          <scheme val="minor"/>
        </font>
      </dxf>
    </rfmt>
    <rfmt sheetId="1" sqref="F1273" start="0" length="0">
      <dxf>
        <font>
          <sz val="12"/>
          <name val="Times New Roman"/>
          <scheme val="minor"/>
        </font>
      </dxf>
    </rfmt>
    <rfmt sheetId="1" sqref="F1274" start="0" length="0">
      <dxf>
        <font>
          <sz val="12"/>
          <name val="Times New Roman"/>
          <scheme val="minor"/>
        </font>
      </dxf>
    </rfmt>
    <rfmt sheetId="1" sqref="F1275" start="0" length="0">
      <dxf>
        <font>
          <sz val="12"/>
          <name val="Times New Roman"/>
          <scheme val="minor"/>
        </font>
      </dxf>
    </rfmt>
    <rfmt sheetId="1" sqref="F1276" start="0" length="0">
      <dxf>
        <font>
          <sz val="12"/>
          <name val="Times New Roman"/>
          <scheme val="minor"/>
        </font>
      </dxf>
    </rfmt>
    <rfmt sheetId="1" sqref="F1277" start="0" length="0">
      <dxf>
        <font>
          <sz val="12"/>
          <name val="Times New Roman"/>
          <scheme val="minor"/>
        </font>
      </dxf>
    </rfmt>
    <rfmt sheetId="1" sqref="F1278" start="0" length="0">
      <dxf>
        <font>
          <sz val="12"/>
          <name val="Times New Roman"/>
          <scheme val="minor"/>
        </font>
      </dxf>
    </rfmt>
    <rfmt sheetId="1" sqref="F1279" start="0" length="0">
      <dxf>
        <font>
          <sz val="12"/>
          <name val="Times New Roman"/>
          <scheme val="minor"/>
        </font>
      </dxf>
    </rfmt>
    <rfmt sheetId="1" sqref="F1280" start="0" length="0">
      <dxf>
        <font>
          <sz val="12"/>
          <name val="Times New Roman"/>
          <scheme val="minor"/>
        </font>
      </dxf>
    </rfmt>
    <rfmt sheetId="1" sqref="F1281" start="0" length="0">
      <dxf>
        <font>
          <sz val="12"/>
          <name val="Times New Roman"/>
          <scheme val="minor"/>
        </font>
      </dxf>
    </rfmt>
    <rfmt sheetId="1" sqref="F1282" start="0" length="0">
      <dxf>
        <font>
          <sz val="12"/>
          <name val="Times New Roman"/>
          <scheme val="minor"/>
        </font>
      </dxf>
    </rfmt>
    <rfmt sheetId="1" sqref="F1283" start="0" length="0">
      <dxf>
        <font>
          <sz val="12"/>
          <name val="Times New Roman"/>
          <scheme val="minor"/>
        </font>
      </dxf>
    </rfmt>
    <rfmt sheetId="1" sqref="F1284" start="0" length="0">
      <dxf>
        <font>
          <sz val="12"/>
          <name val="Times New Roman"/>
          <scheme val="minor"/>
        </font>
      </dxf>
    </rfmt>
    <rfmt sheetId="1" sqref="F1285" start="0" length="0">
      <dxf>
        <font>
          <sz val="12"/>
          <name val="Times New Roman"/>
          <scheme val="minor"/>
        </font>
      </dxf>
    </rfmt>
    <rfmt sheetId="1" sqref="F1286" start="0" length="0">
      <dxf>
        <font>
          <sz val="12"/>
          <name val="Times New Roman"/>
          <scheme val="minor"/>
        </font>
      </dxf>
    </rfmt>
    <rfmt sheetId="1" sqref="F1287" start="0" length="0">
      <dxf>
        <font>
          <sz val="12"/>
          <name val="Times New Roman"/>
          <scheme val="minor"/>
        </font>
      </dxf>
    </rfmt>
    <rfmt sheetId="1" sqref="F1288" start="0" length="0">
      <dxf>
        <font>
          <sz val="12"/>
          <name val="Times New Roman"/>
          <scheme val="minor"/>
        </font>
      </dxf>
    </rfmt>
    <rfmt sheetId="1" sqref="F1289" start="0" length="0">
      <dxf>
        <font>
          <sz val="12"/>
          <name val="Times New Roman"/>
          <scheme val="minor"/>
        </font>
      </dxf>
    </rfmt>
    <rfmt sheetId="1" sqref="F1290" start="0" length="0">
      <dxf>
        <font>
          <sz val="12"/>
          <name val="Times New Roman"/>
          <scheme val="minor"/>
        </font>
      </dxf>
    </rfmt>
    <rfmt sheetId="1" sqref="F1291" start="0" length="0">
      <dxf>
        <font>
          <sz val="12"/>
          <name val="Times New Roman"/>
          <scheme val="minor"/>
        </font>
      </dxf>
    </rfmt>
    <rfmt sheetId="1" sqref="F1292" start="0" length="0">
      <dxf>
        <font>
          <sz val="12"/>
          <name val="Times New Roman"/>
          <scheme val="minor"/>
        </font>
      </dxf>
    </rfmt>
    <rfmt sheetId="1" sqref="F1293" start="0" length="0">
      <dxf>
        <font>
          <sz val="12"/>
          <name val="Times New Roman"/>
          <scheme val="minor"/>
        </font>
      </dxf>
    </rfmt>
    <rfmt sheetId="1" sqref="F1294" start="0" length="0">
      <dxf>
        <font>
          <sz val="12"/>
          <name val="Times New Roman"/>
          <scheme val="minor"/>
        </font>
      </dxf>
    </rfmt>
    <rfmt sheetId="1" sqref="F1295" start="0" length="0">
      <dxf>
        <font>
          <sz val="12"/>
          <name val="Times New Roman"/>
          <scheme val="minor"/>
        </font>
      </dxf>
    </rfmt>
    <rfmt sheetId="1" sqref="F1296" start="0" length="0">
      <dxf>
        <font>
          <sz val="12"/>
          <name val="Times New Roman"/>
          <scheme val="minor"/>
        </font>
      </dxf>
    </rfmt>
    <rfmt sheetId="1" sqref="F1297" start="0" length="0">
      <dxf>
        <font>
          <sz val="12"/>
          <name val="Times New Roman"/>
          <scheme val="minor"/>
        </font>
      </dxf>
    </rfmt>
    <rfmt sheetId="1" sqref="F1298" start="0" length="0">
      <dxf>
        <font>
          <sz val="12"/>
          <name val="Times New Roman"/>
          <scheme val="minor"/>
        </font>
      </dxf>
    </rfmt>
    <rfmt sheetId="1" sqref="F1299" start="0" length="0">
      <dxf>
        <font>
          <sz val="12"/>
          <name val="Times New Roman"/>
          <scheme val="minor"/>
        </font>
      </dxf>
    </rfmt>
    <rfmt sheetId="1" sqref="F1300" start="0" length="0">
      <dxf>
        <font>
          <sz val="12"/>
          <name val="Times New Roman"/>
          <scheme val="minor"/>
        </font>
      </dxf>
    </rfmt>
    <rfmt sheetId="1" sqref="F1301" start="0" length="0">
      <dxf>
        <font>
          <sz val="12"/>
          <name val="Times New Roman"/>
          <scheme val="minor"/>
        </font>
      </dxf>
    </rfmt>
    <rfmt sheetId="1" sqref="F1302" start="0" length="0">
      <dxf>
        <font>
          <sz val="12"/>
          <name val="Times New Roman"/>
          <scheme val="minor"/>
        </font>
      </dxf>
    </rfmt>
    <rfmt sheetId="1" sqref="F1303" start="0" length="0">
      <dxf>
        <font>
          <sz val="12"/>
          <name val="Times New Roman"/>
          <scheme val="minor"/>
        </font>
      </dxf>
    </rfmt>
    <rfmt sheetId="1" sqref="F1304" start="0" length="0">
      <dxf>
        <font>
          <sz val="12"/>
          <name val="Times New Roman"/>
          <scheme val="minor"/>
        </font>
      </dxf>
    </rfmt>
    <rfmt sheetId="1" sqref="F1305" start="0" length="0">
      <dxf>
        <font>
          <sz val="12"/>
          <name val="Times New Roman"/>
          <scheme val="minor"/>
        </font>
      </dxf>
    </rfmt>
    <rfmt sheetId="1" sqref="F1306" start="0" length="0">
      <dxf>
        <font>
          <sz val="12"/>
          <name val="Times New Roman"/>
          <scheme val="minor"/>
        </font>
      </dxf>
    </rfmt>
    <rfmt sheetId="1" sqref="F1307" start="0" length="0">
      <dxf>
        <font>
          <sz val="12"/>
          <name val="Times New Roman"/>
          <scheme val="minor"/>
        </font>
      </dxf>
    </rfmt>
    <rfmt sheetId="1" sqref="F1308" start="0" length="0">
      <dxf>
        <font>
          <sz val="12"/>
          <name val="Times New Roman"/>
          <scheme val="minor"/>
        </font>
      </dxf>
    </rfmt>
    <rfmt sheetId="1" sqref="F1309" start="0" length="0">
      <dxf>
        <font>
          <sz val="12"/>
          <name val="Times New Roman"/>
          <scheme val="minor"/>
        </font>
      </dxf>
    </rfmt>
    <rfmt sheetId="1" sqref="F1310" start="0" length="0">
      <dxf>
        <font>
          <sz val="12"/>
          <name val="Times New Roman"/>
          <scheme val="minor"/>
        </font>
      </dxf>
    </rfmt>
    <rfmt sheetId="1" sqref="F1311" start="0" length="0">
      <dxf>
        <font>
          <sz val="12"/>
          <name val="Times New Roman"/>
          <scheme val="minor"/>
        </font>
      </dxf>
    </rfmt>
    <rfmt sheetId="1" sqref="F1312" start="0" length="0">
      <dxf>
        <font>
          <sz val="12"/>
          <name val="Times New Roman"/>
          <scheme val="minor"/>
        </font>
      </dxf>
    </rfmt>
    <rfmt sheetId="1" sqref="F1313" start="0" length="0">
      <dxf>
        <font>
          <sz val="12"/>
          <name val="Times New Roman"/>
          <scheme val="minor"/>
        </font>
      </dxf>
    </rfmt>
    <rfmt sheetId="1" sqref="F1314" start="0" length="0">
      <dxf>
        <font>
          <sz val="12"/>
          <name val="Times New Roman"/>
          <scheme val="minor"/>
        </font>
      </dxf>
    </rfmt>
    <rfmt sheetId="1" sqref="F1315" start="0" length="0">
      <dxf>
        <font>
          <sz val="12"/>
          <name val="Times New Roman"/>
          <scheme val="minor"/>
        </font>
      </dxf>
    </rfmt>
    <rfmt sheetId="1" sqref="F1316" start="0" length="0">
      <dxf>
        <font>
          <sz val="12"/>
          <name val="Times New Roman"/>
          <scheme val="minor"/>
        </font>
      </dxf>
    </rfmt>
    <rfmt sheetId="1" sqref="F1317" start="0" length="0">
      <dxf>
        <font>
          <sz val="12"/>
          <name val="Times New Roman"/>
          <scheme val="minor"/>
        </font>
      </dxf>
    </rfmt>
    <rfmt sheetId="1" sqref="F1318" start="0" length="0">
      <dxf>
        <font>
          <sz val="12"/>
          <name val="Times New Roman"/>
          <scheme val="minor"/>
        </font>
      </dxf>
    </rfmt>
    <rfmt sheetId="1" sqref="F1319" start="0" length="0">
      <dxf>
        <font>
          <sz val="12"/>
          <name val="Times New Roman"/>
          <scheme val="minor"/>
        </font>
      </dxf>
    </rfmt>
    <rfmt sheetId="1" sqref="F1320" start="0" length="0">
      <dxf>
        <font>
          <sz val="12"/>
          <name val="Times New Roman"/>
          <scheme val="minor"/>
        </font>
      </dxf>
    </rfmt>
    <rfmt sheetId="1" sqref="F1321" start="0" length="0">
      <dxf>
        <font>
          <sz val="12"/>
          <name val="Times New Roman"/>
          <scheme val="minor"/>
        </font>
      </dxf>
    </rfmt>
    <rfmt sheetId="1" sqref="F1322" start="0" length="0">
      <dxf>
        <font>
          <sz val="12"/>
          <name val="Times New Roman"/>
          <scheme val="minor"/>
        </font>
      </dxf>
    </rfmt>
    <rfmt sheetId="1" sqref="F1323" start="0" length="0">
      <dxf>
        <font>
          <sz val="12"/>
          <name val="Times New Roman"/>
          <scheme val="minor"/>
        </font>
      </dxf>
    </rfmt>
    <rfmt sheetId="1" sqref="F1324" start="0" length="0">
      <dxf>
        <font>
          <sz val="12"/>
          <name val="Times New Roman"/>
          <scheme val="minor"/>
        </font>
      </dxf>
    </rfmt>
    <rfmt sheetId="1" sqref="F1325" start="0" length="0">
      <dxf>
        <font>
          <sz val="12"/>
          <name val="Times New Roman"/>
          <scheme val="minor"/>
        </font>
      </dxf>
    </rfmt>
    <rfmt sheetId="1" sqref="F1326" start="0" length="0">
      <dxf>
        <font>
          <sz val="12"/>
          <name val="Times New Roman"/>
          <scheme val="minor"/>
        </font>
      </dxf>
    </rfmt>
    <rfmt sheetId="1" sqref="F1327" start="0" length="0">
      <dxf>
        <font>
          <sz val="12"/>
          <name val="Times New Roman"/>
          <scheme val="minor"/>
        </font>
      </dxf>
    </rfmt>
    <rfmt sheetId="1" sqref="F1328" start="0" length="0">
      <dxf>
        <font>
          <sz val="12"/>
          <name val="Times New Roman"/>
          <scheme val="minor"/>
        </font>
      </dxf>
    </rfmt>
    <rfmt sheetId="1" sqref="F1329" start="0" length="0">
      <dxf>
        <font>
          <sz val="12"/>
          <name val="Times New Roman"/>
          <scheme val="minor"/>
        </font>
      </dxf>
    </rfmt>
    <rfmt sheetId="1" sqref="F1330" start="0" length="0">
      <dxf>
        <font>
          <sz val="12"/>
          <name val="Times New Roman"/>
          <scheme val="minor"/>
        </font>
      </dxf>
    </rfmt>
    <rfmt sheetId="1" sqref="F1331" start="0" length="0">
      <dxf>
        <font>
          <sz val="12"/>
          <name val="Times New Roman"/>
          <scheme val="minor"/>
        </font>
      </dxf>
    </rfmt>
    <rfmt sheetId="1" sqref="F1332" start="0" length="0">
      <dxf>
        <font>
          <sz val="12"/>
          <name val="Times New Roman"/>
          <scheme val="minor"/>
        </font>
      </dxf>
    </rfmt>
    <rfmt sheetId="1" sqref="F1333" start="0" length="0">
      <dxf>
        <font>
          <sz val="12"/>
          <name val="Times New Roman"/>
          <scheme val="minor"/>
        </font>
      </dxf>
    </rfmt>
    <rfmt sheetId="1" sqref="F1334" start="0" length="0">
      <dxf>
        <font>
          <sz val="12"/>
          <name val="Times New Roman"/>
          <scheme val="minor"/>
        </font>
      </dxf>
    </rfmt>
    <rfmt sheetId="1" sqref="F1335" start="0" length="0">
      <dxf>
        <font>
          <sz val="12"/>
          <name val="Times New Roman"/>
          <scheme val="minor"/>
        </font>
      </dxf>
    </rfmt>
    <rfmt sheetId="1" sqref="F1336" start="0" length="0">
      <dxf>
        <font>
          <sz val="12"/>
          <name val="Times New Roman"/>
          <scheme val="minor"/>
        </font>
      </dxf>
    </rfmt>
    <rfmt sheetId="1" sqref="F1337" start="0" length="0">
      <dxf>
        <font>
          <sz val="12"/>
          <name val="Times New Roman"/>
          <scheme val="minor"/>
        </font>
      </dxf>
    </rfmt>
    <rfmt sheetId="1" sqref="F1338" start="0" length="0">
      <dxf>
        <font>
          <sz val="12"/>
          <name val="Times New Roman"/>
          <scheme val="minor"/>
        </font>
      </dxf>
    </rfmt>
    <rfmt sheetId="1" sqref="F1339" start="0" length="0">
      <dxf>
        <font>
          <sz val="12"/>
          <name val="Times New Roman"/>
          <scheme val="minor"/>
        </font>
      </dxf>
    </rfmt>
    <rfmt sheetId="1" sqref="F1340" start="0" length="0">
      <dxf>
        <font>
          <sz val="12"/>
          <name val="Times New Roman"/>
          <scheme val="minor"/>
        </font>
      </dxf>
    </rfmt>
    <rfmt sheetId="1" sqref="F1341" start="0" length="0">
      <dxf>
        <font>
          <sz val="12"/>
          <name val="Times New Roman"/>
          <scheme val="minor"/>
        </font>
      </dxf>
    </rfmt>
    <rfmt sheetId="1" sqref="F1342" start="0" length="0">
      <dxf>
        <font>
          <sz val="12"/>
          <name val="Times New Roman"/>
          <scheme val="minor"/>
        </font>
      </dxf>
    </rfmt>
    <rfmt sheetId="1" sqref="F1343" start="0" length="0">
      <dxf>
        <font>
          <sz val="12"/>
          <name val="Times New Roman"/>
          <scheme val="minor"/>
        </font>
      </dxf>
    </rfmt>
    <rfmt sheetId="1" sqref="F1344" start="0" length="0">
      <dxf>
        <font>
          <sz val="12"/>
          <name val="Times New Roman"/>
          <scheme val="minor"/>
        </font>
      </dxf>
    </rfmt>
    <rfmt sheetId="1" sqref="F1345" start="0" length="0">
      <dxf>
        <font>
          <sz val="12"/>
          <name val="Times New Roman"/>
          <scheme val="minor"/>
        </font>
      </dxf>
    </rfmt>
    <rfmt sheetId="1" sqref="F1346" start="0" length="0">
      <dxf>
        <font>
          <sz val="12"/>
          <name val="Times New Roman"/>
          <scheme val="minor"/>
        </font>
      </dxf>
    </rfmt>
    <rfmt sheetId="1" sqref="F1347" start="0" length="0">
      <dxf>
        <font>
          <sz val="12"/>
          <name val="Times New Roman"/>
          <scheme val="minor"/>
        </font>
      </dxf>
    </rfmt>
    <rfmt sheetId="1" sqref="F1348" start="0" length="0">
      <dxf>
        <font>
          <sz val="12"/>
          <name val="Times New Roman"/>
          <scheme val="minor"/>
        </font>
      </dxf>
    </rfmt>
    <rfmt sheetId="1" sqref="F1349" start="0" length="0">
      <dxf>
        <font>
          <sz val="12"/>
          <name val="Times New Roman"/>
          <scheme val="minor"/>
        </font>
      </dxf>
    </rfmt>
    <rfmt sheetId="1" sqref="F1350" start="0" length="0">
      <dxf>
        <font>
          <sz val="12"/>
          <name val="Times New Roman"/>
          <scheme val="minor"/>
        </font>
      </dxf>
    </rfmt>
    <rfmt sheetId="1" sqref="F1351" start="0" length="0">
      <dxf>
        <font>
          <sz val="12"/>
          <name val="Times New Roman"/>
          <scheme val="minor"/>
        </font>
      </dxf>
    </rfmt>
    <rfmt sheetId="1" sqref="F1352" start="0" length="0">
      <dxf>
        <font>
          <sz val="12"/>
          <name val="Times New Roman"/>
          <scheme val="minor"/>
        </font>
      </dxf>
    </rfmt>
    <rfmt sheetId="1" sqref="F1353" start="0" length="0">
      <dxf>
        <font>
          <sz val="12"/>
          <name val="Times New Roman"/>
          <scheme val="minor"/>
        </font>
      </dxf>
    </rfmt>
    <rfmt sheetId="1" sqref="F1354" start="0" length="0">
      <dxf>
        <font>
          <sz val="12"/>
          <name val="Times New Roman"/>
          <scheme val="minor"/>
        </font>
      </dxf>
    </rfmt>
    <rfmt sheetId="1" sqref="F1355" start="0" length="0">
      <dxf>
        <font>
          <sz val="12"/>
          <name val="Times New Roman"/>
          <scheme val="minor"/>
        </font>
      </dxf>
    </rfmt>
    <rfmt sheetId="1" sqref="F1356" start="0" length="0">
      <dxf>
        <font>
          <sz val="12"/>
          <name val="Times New Roman"/>
          <scheme val="minor"/>
        </font>
      </dxf>
    </rfmt>
    <rfmt sheetId="1" sqref="F1357" start="0" length="0">
      <dxf>
        <font>
          <sz val="12"/>
          <name val="Times New Roman"/>
          <scheme val="minor"/>
        </font>
      </dxf>
    </rfmt>
    <rfmt sheetId="1" sqref="F1358" start="0" length="0">
      <dxf>
        <font>
          <sz val="12"/>
          <name val="Times New Roman"/>
          <scheme val="minor"/>
        </font>
      </dxf>
    </rfmt>
    <rfmt sheetId="1" sqref="F1359" start="0" length="0">
      <dxf>
        <font>
          <sz val="12"/>
          <name val="Times New Roman"/>
          <scheme val="minor"/>
        </font>
      </dxf>
    </rfmt>
    <rfmt sheetId="1" sqref="F1360" start="0" length="0">
      <dxf>
        <font>
          <sz val="12"/>
          <name val="Times New Roman"/>
          <scheme val="minor"/>
        </font>
      </dxf>
    </rfmt>
    <rfmt sheetId="1" sqref="F1361" start="0" length="0">
      <dxf>
        <font>
          <sz val="12"/>
          <name val="Times New Roman"/>
          <scheme val="minor"/>
        </font>
      </dxf>
    </rfmt>
    <rfmt sheetId="1" sqref="F1362" start="0" length="0">
      <dxf>
        <font>
          <sz val="12"/>
          <name val="Times New Roman"/>
          <scheme val="minor"/>
        </font>
      </dxf>
    </rfmt>
    <rfmt sheetId="1" sqref="F1363" start="0" length="0">
      <dxf>
        <font>
          <sz val="12"/>
          <name val="Times New Roman"/>
          <scheme val="minor"/>
        </font>
      </dxf>
    </rfmt>
    <rfmt sheetId="1" sqref="F1364" start="0" length="0">
      <dxf>
        <font>
          <sz val="12"/>
          <name val="Times New Roman"/>
          <scheme val="minor"/>
        </font>
      </dxf>
    </rfmt>
    <rfmt sheetId="1" sqref="F1365" start="0" length="0">
      <dxf>
        <font>
          <sz val="12"/>
          <name val="Times New Roman"/>
          <scheme val="minor"/>
        </font>
      </dxf>
    </rfmt>
    <rfmt sheetId="1" sqref="F1366" start="0" length="0">
      <dxf>
        <font>
          <sz val="12"/>
          <name val="Times New Roman"/>
          <scheme val="minor"/>
        </font>
      </dxf>
    </rfmt>
    <rfmt sheetId="1" sqref="F1367" start="0" length="0">
      <dxf>
        <font>
          <sz val="12"/>
          <name val="Times New Roman"/>
          <scheme val="minor"/>
        </font>
      </dxf>
    </rfmt>
    <rfmt sheetId="1" sqref="F1368" start="0" length="0">
      <dxf>
        <font>
          <sz val="12"/>
          <name val="Times New Roman"/>
          <scheme val="minor"/>
        </font>
      </dxf>
    </rfmt>
    <rfmt sheetId="1" sqref="F1369" start="0" length="0">
      <dxf>
        <font>
          <sz val="12"/>
          <name val="Times New Roman"/>
          <scheme val="minor"/>
        </font>
      </dxf>
    </rfmt>
    <rfmt sheetId="1" sqref="F1370" start="0" length="0">
      <dxf>
        <font>
          <sz val="12"/>
          <name val="Times New Roman"/>
          <scheme val="minor"/>
        </font>
      </dxf>
    </rfmt>
    <rfmt sheetId="1" sqref="F1371" start="0" length="0">
      <dxf>
        <font>
          <sz val="12"/>
          <name val="Times New Roman"/>
          <scheme val="minor"/>
        </font>
      </dxf>
    </rfmt>
    <rfmt sheetId="1" sqref="F1372" start="0" length="0">
      <dxf>
        <font>
          <sz val="12"/>
          <name val="Times New Roman"/>
          <scheme val="minor"/>
        </font>
      </dxf>
    </rfmt>
    <rfmt sheetId="1" sqref="F1373" start="0" length="0">
      <dxf>
        <font>
          <sz val="12"/>
          <name val="Times New Roman"/>
          <scheme val="minor"/>
        </font>
      </dxf>
    </rfmt>
    <rfmt sheetId="1" sqref="F1374" start="0" length="0">
      <dxf>
        <font>
          <sz val="12"/>
          <name val="Times New Roman"/>
          <scheme val="minor"/>
        </font>
      </dxf>
    </rfmt>
    <rfmt sheetId="1" sqref="F1375" start="0" length="0">
      <dxf>
        <font>
          <sz val="12"/>
          <name val="Times New Roman"/>
          <scheme val="minor"/>
        </font>
      </dxf>
    </rfmt>
    <rfmt sheetId="1" sqref="F1376" start="0" length="0">
      <dxf>
        <font>
          <sz val="12"/>
          <name val="Times New Roman"/>
          <scheme val="minor"/>
        </font>
      </dxf>
    </rfmt>
    <rfmt sheetId="1" sqref="F1377" start="0" length="0">
      <dxf>
        <font>
          <sz val="12"/>
          <name val="Times New Roman"/>
          <scheme val="minor"/>
        </font>
      </dxf>
    </rfmt>
    <rfmt sheetId="1" sqref="F1378" start="0" length="0">
      <dxf>
        <font>
          <sz val="12"/>
          <name val="Times New Roman"/>
          <scheme val="minor"/>
        </font>
      </dxf>
    </rfmt>
    <rfmt sheetId="1" sqref="F1379" start="0" length="0">
      <dxf>
        <font>
          <sz val="12"/>
          <name val="Times New Roman"/>
          <scheme val="minor"/>
        </font>
      </dxf>
    </rfmt>
    <rfmt sheetId="1" sqref="F1380" start="0" length="0">
      <dxf>
        <font>
          <sz val="12"/>
          <name val="Times New Roman"/>
          <scheme val="minor"/>
        </font>
      </dxf>
    </rfmt>
    <rfmt sheetId="1" sqref="F1381" start="0" length="0">
      <dxf>
        <font>
          <sz val="12"/>
          <name val="Times New Roman"/>
          <scheme val="minor"/>
        </font>
      </dxf>
    </rfmt>
    <rfmt sheetId="1" sqref="F1382" start="0" length="0">
      <dxf>
        <font>
          <sz val="12"/>
          <name val="Times New Roman"/>
          <scheme val="minor"/>
        </font>
      </dxf>
    </rfmt>
    <rfmt sheetId="1" sqref="F1383" start="0" length="0">
      <dxf>
        <font>
          <sz val="12"/>
          <name val="Times New Roman"/>
          <scheme val="minor"/>
        </font>
      </dxf>
    </rfmt>
    <rfmt sheetId="1" sqref="F1384" start="0" length="0">
      <dxf>
        <font>
          <sz val="12"/>
          <name val="Times New Roman"/>
          <scheme val="minor"/>
        </font>
      </dxf>
    </rfmt>
    <rfmt sheetId="1" sqref="F1385" start="0" length="0">
      <dxf>
        <font>
          <sz val="12"/>
          <name val="Times New Roman"/>
          <scheme val="minor"/>
        </font>
      </dxf>
    </rfmt>
    <rfmt sheetId="1" sqref="F1386" start="0" length="0">
      <dxf>
        <font>
          <sz val="12"/>
          <name val="Times New Roman"/>
          <scheme val="minor"/>
        </font>
      </dxf>
    </rfmt>
    <rfmt sheetId="1" sqref="F1387" start="0" length="0">
      <dxf>
        <font>
          <sz val="12"/>
          <name val="Times New Roman"/>
          <scheme val="minor"/>
        </font>
      </dxf>
    </rfmt>
    <rfmt sheetId="1" sqref="F1388" start="0" length="0">
      <dxf>
        <font>
          <sz val="12"/>
          <name val="Times New Roman"/>
          <scheme val="minor"/>
        </font>
      </dxf>
    </rfmt>
    <rfmt sheetId="1" sqref="F1389" start="0" length="0">
      <dxf>
        <font>
          <sz val="12"/>
          <name val="Times New Roman"/>
          <scheme val="minor"/>
        </font>
      </dxf>
    </rfmt>
    <rfmt sheetId="1" sqref="F1390" start="0" length="0">
      <dxf>
        <font>
          <sz val="12"/>
          <name val="Times New Roman"/>
          <scheme val="minor"/>
        </font>
      </dxf>
    </rfmt>
    <rfmt sheetId="1" sqref="F1391" start="0" length="0">
      <dxf>
        <font>
          <sz val="12"/>
          <name val="Times New Roman"/>
          <scheme val="minor"/>
        </font>
      </dxf>
    </rfmt>
    <rfmt sheetId="1" sqref="F1392" start="0" length="0">
      <dxf>
        <font>
          <sz val="12"/>
          <name val="Times New Roman"/>
          <scheme val="minor"/>
        </font>
      </dxf>
    </rfmt>
    <rfmt sheetId="1" sqref="F1393" start="0" length="0">
      <dxf>
        <font>
          <sz val="12"/>
          <name val="Times New Roman"/>
          <scheme val="minor"/>
        </font>
      </dxf>
    </rfmt>
    <rfmt sheetId="1" sqref="F1394" start="0" length="0">
      <dxf>
        <font>
          <sz val="12"/>
          <name val="Times New Roman"/>
          <scheme val="minor"/>
        </font>
      </dxf>
    </rfmt>
    <rfmt sheetId="1" sqref="F1395" start="0" length="0">
      <dxf>
        <font>
          <sz val="12"/>
          <name val="Times New Roman"/>
          <scheme val="minor"/>
        </font>
      </dxf>
    </rfmt>
    <rfmt sheetId="1" sqref="F1396" start="0" length="0">
      <dxf>
        <font>
          <sz val="12"/>
          <name val="Times New Roman"/>
          <scheme val="minor"/>
        </font>
      </dxf>
    </rfmt>
    <rfmt sheetId="1" sqref="F1397" start="0" length="0">
      <dxf>
        <font>
          <sz val="12"/>
          <name val="Times New Roman"/>
          <scheme val="minor"/>
        </font>
      </dxf>
    </rfmt>
    <rfmt sheetId="1" sqref="F1398" start="0" length="0">
      <dxf>
        <font>
          <sz val="12"/>
          <name val="Times New Roman"/>
          <scheme val="minor"/>
        </font>
      </dxf>
    </rfmt>
    <rfmt sheetId="1" sqref="F1399" start="0" length="0">
      <dxf>
        <font>
          <sz val="12"/>
          <name val="Times New Roman"/>
          <scheme val="minor"/>
        </font>
      </dxf>
    </rfmt>
    <rfmt sheetId="1" sqref="F1400" start="0" length="0">
      <dxf>
        <font>
          <sz val="12"/>
          <name val="Times New Roman"/>
          <scheme val="minor"/>
        </font>
      </dxf>
    </rfmt>
    <rfmt sheetId="1" sqref="F1401" start="0" length="0">
      <dxf>
        <font>
          <sz val="12"/>
          <name val="Times New Roman"/>
          <scheme val="minor"/>
        </font>
      </dxf>
    </rfmt>
    <rfmt sheetId="1" sqref="F1402" start="0" length="0">
      <dxf>
        <font>
          <sz val="12"/>
          <name val="Times New Roman"/>
          <scheme val="minor"/>
        </font>
      </dxf>
    </rfmt>
    <rfmt sheetId="1" sqref="F1403" start="0" length="0">
      <dxf>
        <font>
          <sz val="12"/>
          <name val="Times New Roman"/>
          <scheme val="minor"/>
        </font>
      </dxf>
    </rfmt>
    <rfmt sheetId="1" sqref="F1404" start="0" length="0">
      <dxf>
        <font>
          <sz val="12"/>
          <name val="Times New Roman"/>
          <scheme val="minor"/>
        </font>
      </dxf>
    </rfmt>
    <rfmt sheetId="1" sqref="F1405" start="0" length="0">
      <dxf>
        <font>
          <sz val="12"/>
          <name val="Times New Roman"/>
          <scheme val="minor"/>
        </font>
      </dxf>
    </rfmt>
    <rfmt sheetId="1" sqref="F1406" start="0" length="0">
      <dxf>
        <font>
          <sz val="12"/>
          <name val="Times New Roman"/>
          <scheme val="minor"/>
        </font>
      </dxf>
    </rfmt>
    <rfmt sheetId="1" sqref="F1407" start="0" length="0">
      <dxf>
        <font>
          <sz val="12"/>
          <name val="Times New Roman"/>
          <scheme val="minor"/>
        </font>
      </dxf>
    </rfmt>
    <rfmt sheetId="1" sqref="F1408" start="0" length="0">
      <dxf>
        <font>
          <sz val="12"/>
          <name val="Times New Roman"/>
          <scheme val="minor"/>
        </font>
      </dxf>
    </rfmt>
    <rfmt sheetId="1" sqref="F1409" start="0" length="0">
      <dxf>
        <font>
          <sz val="12"/>
          <name val="Times New Roman"/>
          <scheme val="minor"/>
        </font>
      </dxf>
    </rfmt>
    <rfmt sheetId="1" sqref="F1410" start="0" length="0">
      <dxf>
        <font>
          <sz val="12"/>
          <name val="Times New Roman"/>
          <scheme val="minor"/>
        </font>
      </dxf>
    </rfmt>
    <rfmt sheetId="1" sqref="F1411" start="0" length="0">
      <dxf>
        <font>
          <sz val="12"/>
          <name val="Times New Roman"/>
          <scheme val="minor"/>
        </font>
      </dxf>
    </rfmt>
    <rfmt sheetId="1" sqref="F1412" start="0" length="0">
      <dxf>
        <font>
          <sz val="12"/>
          <name val="Times New Roman"/>
          <scheme val="minor"/>
        </font>
      </dxf>
    </rfmt>
    <rfmt sheetId="1" sqref="F1413" start="0" length="0">
      <dxf>
        <font>
          <sz val="12"/>
          <name val="Times New Roman"/>
          <scheme val="minor"/>
        </font>
      </dxf>
    </rfmt>
    <rfmt sheetId="1" sqref="F1414" start="0" length="0">
      <dxf>
        <font>
          <sz val="12"/>
          <name val="Times New Roman"/>
          <scheme val="minor"/>
        </font>
      </dxf>
    </rfmt>
    <rfmt sheetId="1" sqref="F1415" start="0" length="0">
      <dxf>
        <font>
          <sz val="12"/>
          <name val="Times New Roman"/>
          <scheme val="minor"/>
        </font>
      </dxf>
    </rfmt>
    <rfmt sheetId="1" sqref="F1416" start="0" length="0">
      <dxf>
        <font>
          <sz val="12"/>
          <name val="Times New Roman"/>
          <scheme val="minor"/>
        </font>
      </dxf>
    </rfmt>
    <rfmt sheetId="1" sqref="F1417" start="0" length="0">
      <dxf>
        <font>
          <sz val="12"/>
          <name val="Times New Roman"/>
          <scheme val="minor"/>
        </font>
      </dxf>
    </rfmt>
    <rfmt sheetId="1" sqref="F1418" start="0" length="0">
      <dxf>
        <font>
          <sz val="12"/>
          <name val="Times New Roman"/>
          <scheme val="minor"/>
        </font>
      </dxf>
    </rfmt>
    <rfmt sheetId="1" sqref="F1419" start="0" length="0">
      <dxf>
        <font>
          <sz val="12"/>
          <color auto="1"/>
          <name val="Times New Roman"/>
          <scheme val="none"/>
        </font>
      </dxf>
    </rfmt>
    <rfmt sheetId="1" sqref="F1422" start="0" length="0">
      <dxf>
        <font>
          <sz val="12"/>
          <color auto="1"/>
          <name val="Times New Roman"/>
          <scheme val="none"/>
        </font>
      </dxf>
    </rfmt>
    <rfmt sheetId="1" sqref="F1424" start="0" length="0">
      <dxf>
        <font>
          <sz val="12"/>
          <color auto="1"/>
          <name val="Times New Roman"/>
          <scheme val="none"/>
        </font>
      </dxf>
    </rfmt>
    <rfmt sheetId="1" sqref="F1427" start="0" length="0">
      <dxf>
        <font>
          <sz val="12"/>
          <color auto="1"/>
          <name val="Times New Roman"/>
          <scheme val="none"/>
        </font>
      </dxf>
    </rfmt>
    <rfmt sheetId="1" sqref="F1431" start="0" length="0">
      <dxf>
        <font>
          <sz val="12"/>
          <color auto="1"/>
          <name val="Times New Roman"/>
          <scheme val="none"/>
        </font>
      </dxf>
    </rfmt>
    <rfmt sheetId="1" sqref="F1432" start="0" length="0">
      <dxf>
        <font>
          <sz val="12"/>
          <color auto="1"/>
          <name val="Times New Roman"/>
          <scheme val="none"/>
        </font>
      </dxf>
    </rfmt>
    <rfmt sheetId="1" sqref="F1438" start="0" length="0">
      <dxf>
        <font>
          <sz val="12"/>
          <color auto="1"/>
          <name val="Times New Roman"/>
          <scheme val="none"/>
        </font>
      </dxf>
    </rfmt>
    <rfmt sheetId="1" sqref="F1441" start="0" length="0">
      <dxf>
        <font>
          <sz val="12"/>
          <color auto="1"/>
          <name val="Times New Roman"/>
          <scheme val="none"/>
        </font>
      </dxf>
    </rfmt>
    <rfmt sheetId="1" sqref="F1444" start="0" length="0">
      <dxf>
        <font>
          <sz val="12"/>
          <color auto="1"/>
          <name val="Times New Roman"/>
          <scheme val="none"/>
        </font>
      </dxf>
    </rfmt>
    <rfmt sheetId="1" sqref="F1447" start="0" length="0">
      <dxf>
        <font>
          <sz val="12"/>
          <color auto="1"/>
          <name val="Times New Roman"/>
          <scheme val="none"/>
        </font>
      </dxf>
    </rfmt>
    <rfmt sheetId="1" sqref="F1450" start="0" length="0">
      <dxf>
        <font>
          <sz val="12"/>
          <color auto="1"/>
          <name val="Times New Roman"/>
          <scheme val="none"/>
        </font>
      </dxf>
    </rfmt>
    <rfmt sheetId="1" sqref="F1453" start="0" length="0">
      <dxf>
        <font>
          <sz val="12"/>
          <color auto="1"/>
          <name val="Times New Roman"/>
          <scheme val="none"/>
        </font>
      </dxf>
    </rfmt>
    <rfmt sheetId="1" sqref="F1454" start="0" length="0">
      <dxf>
        <font>
          <sz val="12"/>
          <color auto="1"/>
          <name val="Times New Roman"/>
          <scheme val="none"/>
        </font>
      </dxf>
    </rfmt>
    <rfmt sheetId="1" sqref="F1455" start="0" length="0">
      <dxf>
        <font>
          <sz val="12"/>
          <color auto="1"/>
          <name val="Times New Roman"/>
          <scheme val="none"/>
        </font>
      </dxf>
    </rfmt>
    <rfmt sheetId="1" sqref="F1456" start="0" length="0">
      <dxf>
        <font>
          <sz val="12"/>
          <color auto="1"/>
          <name val="Times New Roman"/>
          <scheme val="none"/>
        </font>
      </dxf>
    </rfmt>
    <rfmt sheetId="1" sqref="F1457" start="0" length="0">
      <dxf>
        <font>
          <sz val="12"/>
          <color auto="1"/>
          <name val="Times New Roman"/>
          <scheme val="none"/>
        </font>
      </dxf>
    </rfmt>
    <rfmt sheetId="1" sqref="F1458" start="0" length="0">
      <dxf>
        <font>
          <sz val="12"/>
          <color auto="1"/>
          <name val="Times New Roman"/>
          <scheme val="none"/>
        </font>
      </dxf>
    </rfmt>
    <rfmt sheetId="1" sqref="F1459" start="0" length="0">
      <dxf>
        <font>
          <sz val="12"/>
          <color auto="1"/>
          <name val="Times New Roman"/>
          <scheme val="none"/>
        </font>
      </dxf>
    </rfmt>
    <rfmt sheetId="1" sqref="F1460" start="0" length="0">
      <dxf>
        <font>
          <sz val="12"/>
          <color auto="1"/>
          <name val="Times New Roman"/>
          <scheme val="none"/>
        </font>
      </dxf>
    </rfmt>
    <rfmt sheetId="1" sqref="F1461" start="0" length="0">
      <dxf>
        <font>
          <sz val="12"/>
          <color auto="1"/>
          <name val="Times New Roman"/>
          <scheme val="none"/>
        </font>
      </dxf>
    </rfmt>
    <rfmt sheetId="1" sqref="F1462" start="0" length="0">
      <dxf>
        <font>
          <sz val="12"/>
          <color auto="1"/>
          <name val="Times New Roman"/>
          <scheme val="none"/>
        </font>
      </dxf>
    </rfmt>
    <rfmt sheetId="1" sqref="F1463" start="0" length="0">
      <dxf>
        <font>
          <sz val="12"/>
          <color auto="1"/>
          <name val="Times New Roman"/>
          <scheme val="none"/>
        </font>
      </dxf>
    </rfmt>
    <rfmt sheetId="1" sqref="F1464" start="0" length="0">
      <dxf>
        <font>
          <sz val="12"/>
          <color auto="1"/>
          <name val="Times New Roman"/>
          <scheme val="none"/>
        </font>
      </dxf>
    </rfmt>
    <rfmt sheetId="1" sqref="F1465" start="0" length="0">
      <dxf>
        <font>
          <sz val="12"/>
          <color auto="1"/>
          <name val="Times New Roman"/>
          <scheme val="none"/>
        </font>
      </dxf>
    </rfmt>
    <rfmt sheetId="1" sqref="F1466" start="0" length="0">
      <dxf>
        <font>
          <sz val="12"/>
          <color auto="1"/>
          <name val="Times New Roman"/>
          <scheme val="none"/>
        </font>
      </dxf>
    </rfmt>
    <rfmt sheetId="1" sqref="F1467" start="0" length="0">
      <dxf>
        <font>
          <sz val="12"/>
          <color auto="1"/>
          <name val="Times New Roman"/>
          <scheme val="none"/>
        </font>
      </dxf>
    </rfmt>
    <rfmt sheetId="1" sqref="F1468" start="0" length="0">
      <dxf>
        <font>
          <sz val="12"/>
          <color auto="1"/>
          <name val="Times New Roman"/>
          <scheme val="none"/>
        </font>
      </dxf>
    </rfmt>
    <rfmt sheetId="1" sqref="F1469" start="0" length="0">
      <dxf>
        <font>
          <sz val="12"/>
          <color auto="1"/>
          <name val="Times New Roman"/>
          <scheme val="none"/>
        </font>
      </dxf>
    </rfmt>
    <rfmt sheetId="1" sqref="F1470" start="0" length="0">
      <dxf>
        <font>
          <sz val="12"/>
          <color auto="1"/>
          <name val="Times New Roman"/>
          <scheme val="none"/>
        </font>
      </dxf>
    </rfmt>
    <rfmt sheetId="1" sqref="F1471" start="0" length="0">
      <dxf>
        <font>
          <sz val="12"/>
          <color auto="1"/>
          <name val="Times New Roman"/>
          <scheme val="none"/>
        </font>
      </dxf>
    </rfmt>
    <rfmt sheetId="1" sqref="F1472" start="0" length="0">
      <dxf>
        <font>
          <sz val="12"/>
          <color auto="1"/>
          <name val="Times New Roman"/>
          <scheme val="none"/>
        </font>
      </dxf>
    </rfmt>
    <rfmt sheetId="1" sqref="F1473" start="0" length="0">
      <dxf>
        <font>
          <sz val="12"/>
          <color auto="1"/>
          <name val="Times New Roman"/>
          <scheme val="none"/>
        </font>
      </dxf>
    </rfmt>
    <rfmt sheetId="1" sqref="F1474" start="0" length="0">
      <dxf>
        <font>
          <sz val="12"/>
          <color auto="1"/>
          <name val="Times New Roman"/>
          <scheme val="none"/>
        </font>
      </dxf>
    </rfmt>
    <rfmt sheetId="1" sqref="F1475" start="0" length="0">
      <dxf>
        <font>
          <sz val="12"/>
          <color auto="1"/>
          <name val="Times New Roman"/>
          <scheme val="none"/>
        </font>
      </dxf>
    </rfmt>
    <rfmt sheetId="1" sqref="F1476" start="0" length="0">
      <dxf>
        <font>
          <sz val="12"/>
          <color auto="1"/>
          <name val="Times New Roman"/>
          <scheme val="none"/>
        </font>
      </dxf>
    </rfmt>
    <rfmt sheetId="1" sqref="F1477" start="0" length="0">
      <dxf>
        <font>
          <sz val="12"/>
          <color auto="1"/>
          <name val="Times New Roman"/>
          <scheme val="none"/>
        </font>
      </dxf>
    </rfmt>
    <rfmt sheetId="1" sqref="F1478" start="0" length="0">
      <dxf>
        <font>
          <sz val="12"/>
          <color auto="1"/>
          <name val="Times New Roman"/>
          <scheme val="none"/>
        </font>
      </dxf>
    </rfmt>
    <rfmt sheetId="1" sqref="F1479" start="0" length="0">
      <dxf>
        <font>
          <sz val="12"/>
          <color auto="1"/>
          <name val="Times New Roman"/>
          <scheme val="none"/>
        </font>
      </dxf>
    </rfmt>
    <rfmt sheetId="1" sqref="F1480" start="0" length="0">
      <dxf>
        <font>
          <sz val="12"/>
          <color auto="1"/>
          <name val="Times New Roman"/>
          <scheme val="none"/>
        </font>
      </dxf>
    </rfmt>
    <rfmt sheetId="1" sqref="F1481" start="0" length="0">
      <dxf>
        <font>
          <sz val="12"/>
          <color auto="1"/>
          <name val="Times New Roman"/>
          <scheme val="none"/>
        </font>
      </dxf>
    </rfmt>
    <rfmt sheetId="1" sqref="F1482" start="0" length="0">
      <dxf>
        <font>
          <sz val="12"/>
          <color auto="1"/>
          <name val="Times New Roman"/>
          <scheme val="none"/>
        </font>
      </dxf>
    </rfmt>
    <rfmt sheetId="1" sqref="F1483" start="0" length="0">
      <dxf>
        <font>
          <sz val="12"/>
          <color auto="1"/>
          <name val="Times New Roman"/>
          <scheme val="none"/>
        </font>
      </dxf>
    </rfmt>
    <rfmt sheetId="1" sqref="F1484" start="0" length="0">
      <dxf>
        <font>
          <sz val="12"/>
          <color auto="1"/>
          <name val="Times New Roman"/>
          <scheme val="none"/>
        </font>
      </dxf>
    </rfmt>
    <rfmt sheetId="1" sqref="F1485" start="0" length="0">
      <dxf>
        <font>
          <sz val="12"/>
          <color auto="1"/>
          <name val="Times New Roman"/>
          <scheme val="none"/>
        </font>
      </dxf>
    </rfmt>
    <rfmt sheetId="1" sqref="F1486" start="0" length="0">
      <dxf>
        <font>
          <sz val="12"/>
          <color auto="1"/>
          <name val="Times New Roman"/>
          <scheme val="none"/>
        </font>
      </dxf>
    </rfmt>
    <rfmt sheetId="1" sqref="F1487" start="0" length="0">
      <dxf>
        <font>
          <sz val="12"/>
          <color auto="1"/>
          <name val="Times New Roman"/>
          <scheme val="none"/>
        </font>
      </dxf>
    </rfmt>
    <rfmt sheetId="1" sqref="F1488" start="0" length="0">
      <dxf>
        <font>
          <sz val="12"/>
          <color auto="1"/>
          <name val="Times New Roman"/>
          <scheme val="none"/>
        </font>
      </dxf>
    </rfmt>
    <rfmt sheetId="1" sqref="F1489" start="0" length="0">
      <dxf>
        <font>
          <sz val="12"/>
          <color auto="1"/>
          <name val="Times New Roman"/>
          <scheme val="none"/>
        </font>
      </dxf>
    </rfmt>
    <rfmt sheetId="1" sqref="F1490" start="0" length="0">
      <dxf>
        <font>
          <sz val="12"/>
          <color auto="1"/>
          <name val="Times New Roman"/>
          <scheme val="none"/>
        </font>
      </dxf>
    </rfmt>
    <rfmt sheetId="1" sqref="F1491" start="0" length="0">
      <dxf>
        <font>
          <sz val="12"/>
          <color auto="1"/>
          <name val="Times New Roman"/>
          <scheme val="none"/>
        </font>
      </dxf>
    </rfmt>
    <rfmt sheetId="1" sqref="F1492" start="0" length="0">
      <dxf>
        <font>
          <sz val="12"/>
          <color auto="1"/>
          <name val="Times New Roman"/>
          <scheme val="none"/>
        </font>
      </dxf>
    </rfmt>
    <rfmt sheetId="1" sqref="F1493" start="0" length="0">
      <dxf>
        <font>
          <sz val="12"/>
          <color auto="1"/>
          <name val="Times New Roman"/>
          <scheme val="none"/>
        </font>
      </dxf>
    </rfmt>
    <rfmt sheetId="1" sqref="F1494" start="0" length="0">
      <dxf>
        <font>
          <sz val="12"/>
          <color auto="1"/>
          <name val="Times New Roman"/>
          <scheme val="none"/>
        </font>
      </dxf>
    </rfmt>
    <rfmt sheetId="1" sqref="F1495" start="0" length="0">
      <dxf>
        <font>
          <sz val="12"/>
          <color auto="1"/>
          <name val="Times New Roman"/>
          <scheme val="none"/>
        </font>
      </dxf>
    </rfmt>
    <rfmt sheetId="1" sqref="F1496" start="0" length="0">
      <dxf>
        <font>
          <sz val="12"/>
          <color auto="1"/>
          <name val="Times New Roman"/>
          <scheme val="none"/>
        </font>
      </dxf>
    </rfmt>
    <rfmt sheetId="1" sqref="F1497" start="0" length="0">
      <dxf>
        <font>
          <sz val="12"/>
          <color auto="1"/>
          <name val="Times New Roman"/>
          <scheme val="none"/>
        </font>
      </dxf>
    </rfmt>
    <rfmt sheetId="1" sqref="F1498" start="0" length="0">
      <dxf>
        <font>
          <sz val="12"/>
          <color auto="1"/>
          <name val="Times New Roman"/>
          <scheme val="none"/>
        </font>
      </dxf>
    </rfmt>
    <rfmt sheetId="1" sqref="F1499" start="0" length="0">
      <dxf>
        <font>
          <sz val="12"/>
          <color auto="1"/>
          <name val="Times New Roman"/>
          <scheme val="none"/>
        </font>
      </dxf>
    </rfmt>
    <rfmt sheetId="1" sqref="F1500" start="0" length="0">
      <dxf>
        <font>
          <sz val="12"/>
          <color auto="1"/>
          <name val="Times New Roman"/>
          <scheme val="none"/>
        </font>
      </dxf>
    </rfmt>
    <rfmt sheetId="1" sqref="F1501" start="0" length="0">
      <dxf>
        <font>
          <sz val="12"/>
          <color auto="1"/>
          <name val="Times New Roman"/>
          <scheme val="none"/>
        </font>
      </dxf>
    </rfmt>
    <rfmt sheetId="1" sqref="F1502" start="0" length="0">
      <dxf>
        <font>
          <sz val="12"/>
          <color auto="1"/>
          <name val="Times New Roman"/>
          <scheme val="none"/>
        </font>
      </dxf>
    </rfmt>
    <rfmt sheetId="1" sqref="F1503" start="0" length="0">
      <dxf>
        <font>
          <sz val="12"/>
          <color auto="1"/>
          <name val="Times New Roman"/>
          <scheme val="none"/>
        </font>
      </dxf>
    </rfmt>
    <rfmt sheetId="1" sqref="F1504" start="0" length="0">
      <dxf>
        <font>
          <sz val="12"/>
          <color auto="1"/>
          <name val="Times New Roman"/>
          <scheme val="none"/>
        </font>
      </dxf>
    </rfmt>
    <rfmt sheetId="1" sqref="F1505" start="0" length="0">
      <dxf>
        <font>
          <sz val="12"/>
          <color auto="1"/>
          <name val="Times New Roman"/>
          <scheme val="none"/>
        </font>
      </dxf>
    </rfmt>
    <rfmt sheetId="1" sqref="F1506" start="0" length="0">
      <dxf>
        <font>
          <sz val="12"/>
          <color auto="1"/>
          <name val="Times New Roman"/>
          <scheme val="none"/>
        </font>
      </dxf>
    </rfmt>
    <rfmt sheetId="1" sqref="F1507" start="0" length="0">
      <dxf>
        <font>
          <sz val="12"/>
          <color auto="1"/>
          <name val="Times New Roman"/>
          <scheme val="none"/>
        </font>
      </dxf>
    </rfmt>
    <rfmt sheetId="1" sqref="F1508" start="0" length="0">
      <dxf>
        <font>
          <sz val="12"/>
          <color auto="1"/>
          <name val="Times New Roman"/>
          <scheme val="none"/>
        </font>
      </dxf>
    </rfmt>
    <rfmt sheetId="1" sqref="F1509" start="0" length="0">
      <dxf>
        <font>
          <sz val="12"/>
          <color auto="1"/>
          <name val="Times New Roman"/>
          <scheme val="none"/>
        </font>
      </dxf>
    </rfmt>
    <rfmt sheetId="1" sqref="F1510" start="0" length="0">
      <dxf>
        <font>
          <sz val="12"/>
          <color auto="1"/>
          <name val="Times New Roman"/>
          <scheme val="none"/>
        </font>
      </dxf>
    </rfmt>
    <rfmt sheetId="1" sqref="F1511" start="0" length="0">
      <dxf>
        <font>
          <sz val="12"/>
          <color auto="1"/>
          <name val="Times New Roman"/>
          <scheme val="none"/>
        </font>
      </dxf>
    </rfmt>
    <rfmt sheetId="1" sqref="F1512" start="0" length="0">
      <dxf>
        <font>
          <sz val="12"/>
          <color auto="1"/>
          <name val="Times New Roman"/>
          <scheme val="none"/>
        </font>
      </dxf>
    </rfmt>
    <rfmt sheetId="1" sqref="F1513" start="0" length="0">
      <dxf>
        <font>
          <sz val="12"/>
          <color auto="1"/>
          <name val="Times New Roman"/>
          <scheme val="none"/>
        </font>
      </dxf>
    </rfmt>
    <rfmt sheetId="1" sqref="F1514" start="0" length="0">
      <dxf>
        <font>
          <sz val="12"/>
          <color auto="1"/>
          <name val="Times New Roman"/>
          <scheme val="none"/>
        </font>
      </dxf>
    </rfmt>
    <rfmt sheetId="1" sqref="F1515" start="0" length="0">
      <dxf>
        <font>
          <sz val="12"/>
          <color auto="1"/>
          <name val="Times New Roman"/>
          <scheme val="none"/>
        </font>
      </dxf>
    </rfmt>
    <rfmt sheetId="1" sqref="F1516" start="0" length="0">
      <dxf>
        <font>
          <sz val="12"/>
          <color auto="1"/>
          <name val="Times New Roman"/>
          <scheme val="none"/>
        </font>
      </dxf>
    </rfmt>
    <rfmt sheetId="1" sqref="F1517" start="0" length="0">
      <dxf>
        <font>
          <sz val="12"/>
          <color auto="1"/>
          <name val="Times New Roman"/>
          <scheme val="none"/>
        </font>
      </dxf>
    </rfmt>
    <rfmt sheetId="1" sqref="F1518" start="0" length="0">
      <dxf>
        <font>
          <sz val="12"/>
          <color auto="1"/>
          <name val="Times New Roman"/>
          <scheme val="none"/>
        </font>
      </dxf>
    </rfmt>
    <rfmt sheetId="1" sqref="F1519" start="0" length="0">
      <dxf>
        <font>
          <sz val="12"/>
          <color auto="1"/>
          <name val="Times New Roman"/>
          <scheme val="none"/>
        </font>
      </dxf>
    </rfmt>
    <rfmt sheetId="1" sqref="F1520" start="0" length="0">
      <dxf>
        <font>
          <sz val="12"/>
          <color auto="1"/>
          <name val="Times New Roman"/>
          <scheme val="none"/>
        </font>
      </dxf>
    </rfmt>
    <rfmt sheetId="1" sqref="F1521" start="0" length="0">
      <dxf>
        <font>
          <sz val="12"/>
          <color auto="1"/>
          <name val="Times New Roman"/>
          <scheme val="none"/>
        </font>
      </dxf>
    </rfmt>
    <rfmt sheetId="1" sqref="F1522" start="0" length="0">
      <dxf>
        <font>
          <sz val="12"/>
          <color auto="1"/>
          <name val="Times New Roman"/>
          <scheme val="none"/>
        </font>
      </dxf>
    </rfmt>
    <rfmt sheetId="1" sqref="F1523" start="0" length="0">
      <dxf>
        <font>
          <sz val="12"/>
          <color auto="1"/>
          <name val="Times New Roman"/>
          <scheme val="none"/>
        </font>
      </dxf>
    </rfmt>
    <rfmt sheetId="1" sqref="F1524" start="0" length="0">
      <dxf>
        <font>
          <sz val="12"/>
          <color auto="1"/>
          <name val="Times New Roman"/>
          <scheme val="none"/>
        </font>
      </dxf>
    </rfmt>
    <rfmt sheetId="1" sqref="F1525" start="0" length="0">
      <dxf>
        <font>
          <sz val="12"/>
          <color auto="1"/>
          <name val="Times New Roman"/>
          <scheme val="none"/>
        </font>
      </dxf>
    </rfmt>
    <rfmt sheetId="1" sqref="F1526" start="0" length="0">
      <dxf>
        <font>
          <sz val="12"/>
          <color auto="1"/>
          <name val="Times New Roman"/>
          <scheme val="none"/>
        </font>
      </dxf>
    </rfmt>
    <rfmt sheetId="1" sqref="F1527" start="0" length="0">
      <dxf>
        <font>
          <sz val="12"/>
          <color auto="1"/>
          <name val="Times New Roman"/>
          <scheme val="none"/>
        </font>
      </dxf>
    </rfmt>
    <rfmt sheetId="1" sqref="F1528" start="0" length="0">
      <dxf>
        <font>
          <sz val="12"/>
          <color auto="1"/>
          <name val="Times New Roman"/>
          <scheme val="none"/>
        </font>
      </dxf>
    </rfmt>
    <rfmt sheetId="1" sqref="F1529" start="0" length="0">
      <dxf>
        <font>
          <sz val="12"/>
          <color auto="1"/>
          <name val="Times New Roman"/>
          <scheme val="none"/>
        </font>
      </dxf>
    </rfmt>
    <rfmt sheetId="1" sqref="F1530" start="0" length="0">
      <dxf>
        <font>
          <sz val="12"/>
          <color auto="1"/>
          <name val="Times New Roman"/>
          <scheme val="none"/>
        </font>
      </dxf>
    </rfmt>
    <rfmt sheetId="1" sqref="F1531" start="0" length="0">
      <dxf>
        <font>
          <sz val="12"/>
          <color auto="1"/>
          <name val="Times New Roman"/>
          <scheme val="none"/>
        </font>
      </dxf>
    </rfmt>
    <rfmt sheetId="1" sqref="F1532" start="0" length="0">
      <dxf>
        <font>
          <sz val="12"/>
          <color auto="1"/>
          <name val="Times New Roman"/>
          <scheme val="none"/>
        </font>
      </dxf>
    </rfmt>
    <rfmt sheetId="1" sqref="F1533" start="0" length="0">
      <dxf>
        <font>
          <sz val="12"/>
          <color auto="1"/>
          <name val="Times New Roman"/>
          <scheme val="none"/>
        </font>
      </dxf>
    </rfmt>
    <rfmt sheetId="1" sqref="F1534" start="0" length="0">
      <dxf>
        <font>
          <sz val="12"/>
          <color auto="1"/>
          <name val="Times New Roman"/>
          <scheme val="none"/>
        </font>
      </dxf>
    </rfmt>
    <rfmt sheetId="1" sqref="F1535" start="0" length="0">
      <dxf>
        <font>
          <sz val="12"/>
          <color auto="1"/>
          <name val="Times New Roman"/>
          <scheme val="none"/>
        </font>
      </dxf>
    </rfmt>
    <rfmt sheetId="1" sqref="F1536" start="0" length="0">
      <dxf>
        <font>
          <sz val="12"/>
          <color auto="1"/>
          <name val="Times New Roman"/>
          <scheme val="none"/>
        </font>
      </dxf>
    </rfmt>
    <rfmt sheetId="1" sqref="F1537" start="0" length="0">
      <dxf>
        <font>
          <sz val="12"/>
          <color auto="1"/>
          <name val="Times New Roman"/>
          <scheme val="none"/>
        </font>
      </dxf>
    </rfmt>
    <rfmt sheetId="1" sqref="F1538" start="0" length="0">
      <dxf>
        <font>
          <sz val="12"/>
          <color auto="1"/>
          <name val="Times New Roman"/>
          <scheme val="none"/>
        </font>
      </dxf>
    </rfmt>
    <rfmt sheetId="1" sqref="F1539" start="0" length="0">
      <dxf>
        <font>
          <sz val="12"/>
          <color auto="1"/>
          <name val="Times New Roman"/>
          <scheme val="none"/>
        </font>
      </dxf>
    </rfmt>
    <rfmt sheetId="1" sqref="F1540" start="0" length="0">
      <dxf>
        <font>
          <sz val="12"/>
          <color auto="1"/>
          <name val="Times New Roman"/>
          <scheme val="none"/>
        </font>
      </dxf>
    </rfmt>
    <rfmt sheetId="1" sqref="F1541" start="0" length="0">
      <dxf>
        <font>
          <sz val="12"/>
          <color auto="1"/>
          <name val="Times New Roman"/>
          <scheme val="none"/>
        </font>
      </dxf>
    </rfmt>
    <rfmt sheetId="1" sqref="F1542" start="0" length="0">
      <dxf>
        <font>
          <sz val="12"/>
          <color auto="1"/>
          <name val="Times New Roman"/>
          <scheme val="none"/>
        </font>
      </dxf>
    </rfmt>
    <rfmt sheetId="1" sqref="F1543" start="0" length="0">
      <dxf>
        <font>
          <sz val="12"/>
          <color auto="1"/>
          <name val="Times New Roman"/>
          <scheme val="none"/>
        </font>
      </dxf>
    </rfmt>
    <rfmt sheetId="1" sqref="F1544" start="0" length="0">
      <dxf>
        <font>
          <sz val="12"/>
          <color auto="1"/>
          <name val="Times New Roman"/>
          <scheme val="none"/>
        </font>
      </dxf>
    </rfmt>
    <rfmt sheetId="1" sqref="F1545" start="0" length="0">
      <dxf>
        <font>
          <sz val="12"/>
          <color auto="1"/>
          <name val="Times New Roman"/>
          <scheme val="none"/>
        </font>
      </dxf>
    </rfmt>
    <rfmt sheetId="1" sqref="F1546" start="0" length="0">
      <dxf>
        <font>
          <sz val="12"/>
          <color auto="1"/>
          <name val="Times New Roman"/>
          <scheme val="none"/>
        </font>
      </dxf>
    </rfmt>
    <rfmt sheetId="1" sqref="F1547" start="0" length="0">
      <dxf>
        <font>
          <sz val="12"/>
          <color auto="1"/>
          <name val="Times New Roman"/>
          <scheme val="none"/>
        </font>
      </dxf>
    </rfmt>
    <rfmt sheetId="1" sqref="F1548" start="0" length="0">
      <dxf>
        <font>
          <sz val="12"/>
          <color auto="1"/>
          <name val="Times New Roman"/>
          <scheme val="none"/>
        </font>
      </dxf>
    </rfmt>
    <rfmt sheetId="1" sqref="F1549" start="0" length="0">
      <dxf>
        <font>
          <sz val="12"/>
          <color auto="1"/>
          <name val="Times New Roman"/>
          <scheme val="none"/>
        </font>
      </dxf>
    </rfmt>
    <rfmt sheetId="1" sqref="F1550" start="0" length="0">
      <dxf>
        <font>
          <sz val="12"/>
          <color auto="1"/>
          <name val="Times New Roman"/>
          <scheme val="none"/>
        </font>
      </dxf>
    </rfmt>
    <rfmt sheetId="1" sqref="F1551" start="0" length="0">
      <dxf>
        <font>
          <sz val="12"/>
          <color auto="1"/>
          <name val="Times New Roman"/>
          <scheme val="none"/>
        </font>
      </dxf>
    </rfmt>
    <rfmt sheetId="1" sqref="F1552" start="0" length="0">
      <dxf>
        <font>
          <sz val="12"/>
          <color auto="1"/>
          <name val="Times New Roman"/>
          <scheme val="none"/>
        </font>
      </dxf>
    </rfmt>
    <rfmt sheetId="1" sqref="F1553" start="0" length="0">
      <dxf>
        <font>
          <sz val="12"/>
          <color auto="1"/>
          <name val="Times New Roman"/>
          <scheme val="none"/>
        </font>
      </dxf>
    </rfmt>
    <rfmt sheetId="1" sqref="F1554" start="0" length="0">
      <dxf>
        <font>
          <sz val="12"/>
          <color auto="1"/>
          <name val="Times New Roman"/>
          <scheme val="none"/>
        </font>
      </dxf>
    </rfmt>
    <rfmt sheetId="1" sqref="F1555" start="0" length="0">
      <dxf>
        <font>
          <sz val="12"/>
          <color auto="1"/>
          <name val="Times New Roman"/>
          <scheme val="none"/>
        </font>
      </dxf>
    </rfmt>
    <rfmt sheetId="1" sqref="F1556" start="0" length="0">
      <dxf>
        <font>
          <sz val="12"/>
          <color auto="1"/>
          <name val="Times New Roman"/>
          <scheme val="none"/>
        </font>
      </dxf>
    </rfmt>
    <rfmt sheetId="1" sqref="F1557" start="0" length="0">
      <dxf>
        <font>
          <sz val="12"/>
          <color auto="1"/>
          <name val="Times New Roman"/>
          <scheme val="none"/>
        </font>
      </dxf>
    </rfmt>
    <rfmt sheetId="1" sqref="F1558" start="0" length="0">
      <dxf>
        <font>
          <sz val="12"/>
          <color auto="1"/>
          <name val="Times New Roman"/>
          <scheme val="none"/>
        </font>
      </dxf>
    </rfmt>
    <rfmt sheetId="1" sqref="F1559" start="0" length="0">
      <dxf>
        <font>
          <sz val="12"/>
          <color auto="1"/>
          <name val="Times New Roman"/>
          <scheme val="none"/>
        </font>
      </dxf>
    </rfmt>
    <rfmt sheetId="1" sqref="F1560" start="0" length="0">
      <dxf>
        <font>
          <sz val="12"/>
          <color auto="1"/>
          <name val="Times New Roman"/>
          <scheme val="none"/>
        </font>
      </dxf>
    </rfmt>
    <rfmt sheetId="1" sqref="F1561" start="0" length="0">
      <dxf>
        <font>
          <sz val="12"/>
          <color auto="1"/>
          <name val="Times New Roman"/>
          <scheme val="none"/>
        </font>
      </dxf>
    </rfmt>
    <rfmt sheetId="1" sqref="F1562" start="0" length="0">
      <dxf>
        <font>
          <sz val="12"/>
          <color auto="1"/>
          <name val="Times New Roman"/>
          <scheme val="none"/>
        </font>
      </dxf>
    </rfmt>
    <rfmt sheetId="1" sqref="F1563" start="0" length="0">
      <dxf>
        <font>
          <sz val="12"/>
          <color auto="1"/>
          <name val="Times New Roman"/>
          <scheme val="none"/>
        </font>
      </dxf>
    </rfmt>
    <rfmt sheetId="1" sqref="F1564" start="0" length="0">
      <dxf>
        <font>
          <sz val="12"/>
          <color auto="1"/>
          <name val="Times New Roman"/>
          <scheme val="none"/>
        </font>
      </dxf>
    </rfmt>
    <rfmt sheetId="1" sqref="F1565" start="0" length="0">
      <dxf>
        <font>
          <sz val="12"/>
          <color auto="1"/>
          <name val="Times New Roman"/>
          <scheme val="none"/>
        </font>
      </dxf>
    </rfmt>
    <rfmt sheetId="1" sqref="F1566" start="0" length="0">
      <dxf>
        <font>
          <sz val="12"/>
          <color auto="1"/>
          <name val="Times New Roman"/>
          <scheme val="none"/>
        </font>
      </dxf>
    </rfmt>
    <rfmt sheetId="1" sqref="F1567" start="0" length="0">
      <dxf>
        <font>
          <sz val="12"/>
          <color auto="1"/>
          <name val="Times New Roman"/>
          <scheme val="none"/>
        </font>
      </dxf>
    </rfmt>
    <rfmt sheetId="1" sqref="F1568" start="0" length="0">
      <dxf>
        <font>
          <sz val="12"/>
          <color auto="1"/>
          <name val="Times New Roman"/>
          <scheme val="none"/>
        </font>
      </dxf>
    </rfmt>
    <rfmt sheetId="1" sqref="F1569" start="0" length="0">
      <dxf>
        <font>
          <sz val="12"/>
          <color auto="1"/>
          <name val="Times New Roman"/>
          <scheme val="none"/>
        </font>
      </dxf>
    </rfmt>
    <rfmt sheetId="1" sqref="F1570" start="0" length="0">
      <dxf>
        <font>
          <sz val="12"/>
          <color auto="1"/>
          <name val="Times New Roman"/>
          <scheme val="none"/>
        </font>
      </dxf>
    </rfmt>
    <rfmt sheetId="1" sqref="F1571" start="0" length="0">
      <dxf>
        <font>
          <sz val="12"/>
          <color auto="1"/>
          <name val="Times New Roman"/>
          <scheme val="none"/>
        </font>
      </dxf>
    </rfmt>
    <rfmt sheetId="1" sqref="F1572" start="0" length="0">
      <dxf>
        <font>
          <sz val="12"/>
          <color auto="1"/>
          <name val="Times New Roman"/>
          <scheme val="none"/>
        </font>
      </dxf>
    </rfmt>
    <rfmt sheetId="1" sqref="F1573" start="0" length="0">
      <dxf>
        <font>
          <sz val="12"/>
          <color auto="1"/>
          <name val="Times New Roman"/>
          <scheme val="none"/>
        </font>
      </dxf>
    </rfmt>
    <rfmt sheetId="1" sqref="F1574" start="0" length="0">
      <dxf>
        <font>
          <sz val="12"/>
          <color auto="1"/>
          <name val="Times New Roman"/>
          <scheme val="none"/>
        </font>
      </dxf>
    </rfmt>
    <rfmt sheetId="1" sqref="F1575" start="0" length="0">
      <dxf>
        <font>
          <sz val="12"/>
          <color auto="1"/>
          <name val="Times New Roman"/>
          <scheme val="none"/>
        </font>
      </dxf>
    </rfmt>
    <rfmt sheetId="1" sqref="F1576" start="0" length="0">
      <dxf>
        <font>
          <sz val="12"/>
          <color auto="1"/>
          <name val="Times New Roman"/>
          <scheme val="none"/>
        </font>
      </dxf>
    </rfmt>
    <rfmt sheetId="1" sqref="F1577" start="0" length="0">
      <dxf>
        <font>
          <sz val="12"/>
          <color auto="1"/>
          <name val="Times New Roman"/>
          <scheme val="none"/>
        </font>
      </dxf>
    </rfmt>
    <rfmt sheetId="1" sqref="F1578" start="0" length="0">
      <dxf>
        <font>
          <sz val="12"/>
          <color auto="1"/>
          <name val="Times New Roman"/>
          <scheme val="none"/>
        </font>
      </dxf>
    </rfmt>
    <rfmt sheetId="1" sqref="F1579" start="0" length="0">
      <dxf>
        <font>
          <sz val="12"/>
          <color auto="1"/>
          <name val="Times New Roman"/>
          <scheme val="none"/>
        </font>
      </dxf>
    </rfmt>
    <rfmt sheetId="1" sqref="F1580" start="0" length="0">
      <dxf>
        <font>
          <sz val="12"/>
          <color auto="1"/>
          <name val="Times New Roman"/>
          <scheme val="none"/>
        </font>
      </dxf>
    </rfmt>
    <rfmt sheetId="1" sqref="F1581" start="0" length="0">
      <dxf>
        <font>
          <sz val="12"/>
          <color auto="1"/>
          <name val="Times New Roman"/>
          <scheme val="none"/>
        </font>
      </dxf>
    </rfmt>
    <rfmt sheetId="1" sqref="F1582" start="0" length="0">
      <dxf>
        <font>
          <sz val="12"/>
          <color auto="1"/>
          <name val="Times New Roman"/>
          <scheme val="none"/>
        </font>
      </dxf>
    </rfmt>
    <rfmt sheetId="1" sqref="F1583" start="0" length="0">
      <dxf>
        <font>
          <sz val="12"/>
          <color auto="1"/>
          <name val="Times New Roman"/>
          <scheme val="none"/>
        </font>
      </dxf>
    </rfmt>
    <rfmt sheetId="1" sqref="F1584" start="0" length="0">
      <dxf>
        <font>
          <sz val="12"/>
          <color auto="1"/>
          <name val="Times New Roman"/>
          <scheme val="none"/>
        </font>
      </dxf>
    </rfmt>
    <rfmt sheetId="1" sqref="F1585" start="0" length="0">
      <dxf>
        <font>
          <sz val="12"/>
          <color auto="1"/>
          <name val="Times New Roman"/>
          <scheme val="none"/>
        </font>
      </dxf>
    </rfmt>
    <rfmt sheetId="1" sqref="F1586" start="0" length="0">
      <dxf>
        <font>
          <sz val="12"/>
          <color auto="1"/>
          <name val="Times New Roman"/>
          <scheme val="none"/>
        </font>
      </dxf>
    </rfmt>
    <rfmt sheetId="1" sqref="F1587" start="0" length="0">
      <dxf>
        <font>
          <sz val="12"/>
          <color auto="1"/>
          <name val="Times New Roman"/>
          <scheme val="none"/>
        </font>
      </dxf>
    </rfmt>
    <rfmt sheetId="1" sqref="F1590" start="0" length="0">
      <dxf>
        <font>
          <sz val="12"/>
          <color auto="1"/>
          <name val="Times New Roman"/>
          <scheme val="none"/>
        </font>
      </dxf>
    </rfmt>
    <rfmt sheetId="1" sqref="F1591" start="0" length="0">
      <dxf>
        <font>
          <sz val="12"/>
          <color auto="1"/>
          <name val="Times New Roman"/>
          <scheme val="none"/>
        </font>
      </dxf>
    </rfmt>
    <rfmt sheetId="1" sqref="F1592" start="0" length="0">
      <dxf>
        <font>
          <sz val="12"/>
          <color auto="1"/>
          <name val="Times New Roman"/>
          <scheme val="none"/>
        </font>
      </dxf>
    </rfmt>
    <rfmt sheetId="1" sqref="F1593" start="0" length="0">
      <dxf>
        <font>
          <sz val="12"/>
          <color auto="1"/>
          <name val="Times New Roman"/>
          <scheme val="none"/>
        </font>
      </dxf>
    </rfmt>
    <rfmt sheetId="1" sqref="F1594" start="0" length="0">
      <dxf>
        <font>
          <sz val="12"/>
          <color auto="1"/>
          <name val="Times New Roman"/>
          <scheme val="none"/>
        </font>
      </dxf>
    </rfmt>
    <rfmt sheetId="1" sqref="F1595" start="0" length="0">
      <dxf>
        <font>
          <sz val="12"/>
          <color auto="1"/>
          <name val="Times New Roman"/>
          <scheme val="none"/>
        </font>
      </dxf>
    </rfmt>
    <rfmt sheetId="1" sqref="F1596" start="0" length="0">
      <dxf>
        <font>
          <sz val="12"/>
          <color auto="1"/>
          <name val="Times New Roman"/>
          <scheme val="none"/>
        </font>
      </dxf>
    </rfmt>
    <rfmt sheetId="1" sqref="F1597" start="0" length="0">
      <dxf>
        <font>
          <sz val="12"/>
          <color auto="1"/>
          <name val="Times New Roman"/>
          <scheme val="none"/>
        </font>
      </dxf>
    </rfmt>
    <rfmt sheetId="1" sqref="F1598" start="0" length="0">
      <dxf>
        <font>
          <sz val="12"/>
          <color auto="1"/>
          <name val="Times New Roman"/>
          <scheme val="none"/>
        </font>
      </dxf>
    </rfmt>
    <rfmt sheetId="1" sqref="F1599" start="0" length="0">
      <dxf>
        <font>
          <sz val="12"/>
          <color auto="1"/>
          <name val="Times New Roman"/>
          <scheme val="none"/>
        </font>
      </dxf>
    </rfmt>
    <rfmt sheetId="1" sqref="F1600" start="0" length="0">
      <dxf>
        <font>
          <sz val="12"/>
          <color auto="1"/>
          <name val="Times New Roman"/>
          <scheme val="none"/>
        </font>
      </dxf>
    </rfmt>
    <rfmt sheetId="1" sqref="F1601" start="0" length="0">
      <dxf>
        <font>
          <sz val="12"/>
          <color auto="1"/>
          <name val="Times New Roman"/>
          <scheme val="none"/>
        </font>
      </dxf>
    </rfmt>
    <rfmt sheetId="1" sqref="F1602" start="0" length="0">
      <dxf>
        <font>
          <sz val="12"/>
          <color auto="1"/>
          <name val="Times New Roman"/>
          <scheme val="none"/>
        </font>
      </dxf>
    </rfmt>
    <rfmt sheetId="1" sqref="F1603" start="0" length="0">
      <dxf>
        <font>
          <sz val="12"/>
          <color auto="1"/>
          <name val="Times New Roman"/>
          <scheme val="none"/>
        </font>
      </dxf>
    </rfmt>
    <rfmt sheetId="1" sqref="F1604" start="0" length="0">
      <dxf>
        <font>
          <sz val="12"/>
          <color auto="1"/>
          <name val="Times New Roman"/>
          <scheme val="none"/>
        </font>
      </dxf>
    </rfmt>
    <rfmt sheetId="1" sqref="F1605" start="0" length="0">
      <dxf>
        <font>
          <sz val="12"/>
          <color auto="1"/>
          <name val="Times New Roman"/>
          <scheme val="none"/>
        </font>
      </dxf>
    </rfmt>
    <rfmt sheetId="1" sqref="F1606" start="0" length="0">
      <dxf>
        <font>
          <sz val="12"/>
          <color auto="1"/>
          <name val="Times New Roman"/>
          <scheme val="none"/>
        </font>
      </dxf>
    </rfmt>
    <rfmt sheetId="1" sqref="F1607" start="0" length="0">
      <dxf>
        <font>
          <sz val="12"/>
          <color auto="1"/>
          <name val="Times New Roman"/>
          <scheme val="none"/>
        </font>
      </dxf>
    </rfmt>
    <rfmt sheetId="1" sqref="F1608" start="0" length="0">
      <dxf>
        <font>
          <sz val="12"/>
          <color auto="1"/>
          <name val="Times New Roman"/>
          <scheme val="none"/>
        </font>
      </dxf>
    </rfmt>
    <rfmt sheetId="1" sqref="F1609" start="0" length="0">
      <dxf>
        <font>
          <sz val="12"/>
          <color auto="1"/>
          <name val="Times New Roman"/>
          <scheme val="none"/>
        </font>
      </dxf>
    </rfmt>
    <rfmt sheetId="1" sqref="F1610" start="0" length="0">
      <dxf>
        <font>
          <sz val="12"/>
          <color auto="1"/>
          <name val="Times New Roman"/>
          <scheme val="none"/>
        </font>
      </dxf>
    </rfmt>
    <rfmt sheetId="1" sqref="F1611" start="0" length="0">
      <dxf>
        <font>
          <sz val="12"/>
          <color auto="1"/>
          <name val="Times New Roman"/>
          <scheme val="none"/>
        </font>
      </dxf>
    </rfmt>
    <rfmt sheetId="1" sqref="F1612" start="0" length="0">
      <dxf>
        <font>
          <sz val="12"/>
          <color auto="1"/>
          <name val="Times New Roman"/>
          <scheme val="none"/>
        </font>
      </dxf>
    </rfmt>
    <rfmt sheetId="1" sqref="F1613" start="0" length="0">
      <dxf>
        <font>
          <sz val="12"/>
          <color auto="1"/>
          <name val="Times New Roman"/>
          <scheme val="none"/>
        </font>
      </dxf>
    </rfmt>
    <rfmt sheetId="1" sqref="F1614" start="0" length="0">
      <dxf>
        <font>
          <sz val="12"/>
          <color auto="1"/>
          <name val="Times New Roman"/>
          <scheme val="none"/>
        </font>
      </dxf>
    </rfmt>
    <rfmt sheetId="1" sqref="F1615" start="0" length="0">
      <dxf>
        <font>
          <sz val="12"/>
          <color auto="1"/>
          <name val="Times New Roman"/>
          <scheme val="none"/>
        </font>
      </dxf>
    </rfmt>
    <rfmt sheetId="1" sqref="F1616" start="0" length="0">
      <dxf>
        <font>
          <sz val="12"/>
          <color auto="1"/>
          <name val="Times New Roman"/>
          <scheme val="none"/>
        </font>
      </dxf>
    </rfmt>
    <rfmt sheetId="1" sqref="F1617" start="0" length="0">
      <dxf>
        <font>
          <sz val="12"/>
          <color auto="1"/>
          <name val="Times New Roman"/>
          <scheme val="none"/>
        </font>
      </dxf>
    </rfmt>
    <rfmt sheetId="1" sqref="F1618" start="0" length="0">
      <dxf>
        <font>
          <sz val="12"/>
          <color auto="1"/>
          <name val="Times New Roman"/>
          <scheme val="none"/>
        </font>
      </dxf>
    </rfmt>
    <rfmt sheetId="1" sqref="F1619" start="0" length="0">
      <dxf>
        <font>
          <sz val="12"/>
          <color auto="1"/>
          <name val="Times New Roman"/>
          <scheme val="none"/>
        </font>
      </dxf>
    </rfmt>
    <rfmt sheetId="1" sqref="F1620" start="0" length="0">
      <dxf>
        <font>
          <sz val="12"/>
          <color auto="1"/>
          <name val="Times New Roman"/>
          <scheme val="none"/>
        </font>
      </dxf>
    </rfmt>
    <rfmt sheetId="1" sqref="F1621" start="0" length="0">
      <dxf>
        <font>
          <sz val="12"/>
          <color auto="1"/>
          <name val="Times New Roman"/>
          <scheme val="none"/>
        </font>
      </dxf>
    </rfmt>
    <rfmt sheetId="1" sqref="F1622" start="0" length="0">
      <dxf>
        <font>
          <sz val="12"/>
          <color auto="1"/>
          <name val="Times New Roman"/>
          <scheme val="none"/>
        </font>
      </dxf>
    </rfmt>
    <rfmt sheetId="1" sqref="F1623" start="0" length="0">
      <dxf>
        <font>
          <sz val="12"/>
          <color auto="1"/>
          <name val="Times New Roman"/>
          <scheme val="none"/>
        </font>
      </dxf>
    </rfmt>
    <rfmt sheetId="1" sqref="F1624" start="0" length="0">
      <dxf>
        <font>
          <sz val="12"/>
          <color auto="1"/>
          <name val="Times New Roman"/>
          <scheme val="none"/>
        </font>
      </dxf>
    </rfmt>
    <rfmt sheetId="1" sqref="F1625" start="0" length="0">
      <dxf>
        <font>
          <sz val="12"/>
          <color auto="1"/>
          <name val="Times New Roman"/>
          <scheme val="none"/>
        </font>
      </dxf>
    </rfmt>
    <rfmt sheetId="1" sqref="F1626" start="0" length="0">
      <dxf>
        <font>
          <sz val="12"/>
          <color auto="1"/>
          <name val="Times New Roman"/>
          <scheme val="none"/>
        </font>
      </dxf>
    </rfmt>
    <rfmt sheetId="1" sqref="F1627" start="0" length="0">
      <dxf>
        <font>
          <sz val="12"/>
          <color auto="1"/>
          <name val="Times New Roman"/>
          <scheme val="none"/>
        </font>
      </dxf>
    </rfmt>
    <rfmt sheetId="1" sqref="F1628" start="0" length="0">
      <dxf>
        <font>
          <sz val="12"/>
          <color auto="1"/>
          <name val="Times New Roman"/>
          <scheme val="none"/>
        </font>
      </dxf>
    </rfmt>
    <rfmt sheetId="1" sqref="F1629" start="0" length="0">
      <dxf>
        <font>
          <sz val="12"/>
          <color auto="1"/>
          <name val="Times New Roman"/>
          <scheme val="none"/>
        </font>
      </dxf>
    </rfmt>
    <rfmt sheetId="1" sqref="F1630" start="0" length="0">
      <dxf>
        <font>
          <sz val="12"/>
          <color auto="1"/>
          <name val="Times New Roman"/>
          <scheme val="none"/>
        </font>
      </dxf>
    </rfmt>
    <rfmt sheetId="1" sqref="F1716" start="0" length="0">
      <dxf>
        <font>
          <sz val="12"/>
          <color auto="1"/>
          <name val="Times New Roman"/>
          <scheme val="none"/>
        </font>
      </dxf>
    </rfmt>
    <rfmt sheetId="1" sqref="F1717" start="0" length="0">
      <dxf>
        <font>
          <sz val="12"/>
          <color auto="1"/>
          <name val="Times New Roman"/>
          <scheme val="none"/>
        </font>
      </dxf>
    </rfmt>
    <rfmt sheetId="1" sqref="F1718" start="0" length="0">
      <dxf>
        <font>
          <sz val="12"/>
          <color auto="1"/>
          <name val="Times New Roman"/>
          <scheme val="none"/>
        </font>
      </dxf>
    </rfmt>
    <rfmt sheetId="1" sqref="F1719" start="0" length="0">
      <dxf>
        <font>
          <sz val="12"/>
          <color auto="1"/>
          <name val="Times New Roman"/>
          <scheme val="none"/>
        </font>
      </dxf>
    </rfmt>
    <rfmt sheetId="1" sqref="F1720" start="0" length="0">
      <dxf>
        <font>
          <sz val="12"/>
          <color auto="1"/>
          <name val="Times New Roman"/>
          <scheme val="none"/>
        </font>
      </dxf>
    </rfmt>
    <rfmt sheetId="1" sqref="F1721" start="0" length="0">
      <dxf>
        <font>
          <sz val="12"/>
          <color auto="1"/>
          <name val="Times New Roman"/>
          <scheme val="none"/>
        </font>
      </dxf>
    </rfmt>
    <rfmt sheetId="1" sqref="F1722" start="0" length="0">
      <dxf>
        <font>
          <sz val="12"/>
          <color auto="1"/>
          <name val="Times New Roman"/>
          <scheme val="none"/>
        </font>
      </dxf>
    </rfmt>
    <rfmt sheetId="1" sqref="F1723" start="0" length="0">
      <dxf>
        <font>
          <sz val="12"/>
          <color auto="1"/>
          <name val="Times New Roman"/>
          <scheme val="none"/>
        </font>
      </dxf>
    </rfmt>
    <rfmt sheetId="1" sqref="F1724" start="0" length="0">
      <dxf>
        <font>
          <sz val="12"/>
          <color auto="1"/>
          <name val="Times New Roman"/>
          <scheme val="none"/>
        </font>
      </dxf>
    </rfmt>
    <rfmt sheetId="1" sqref="F1725" start="0" length="0">
      <dxf>
        <font>
          <sz val="12"/>
          <color auto="1"/>
          <name val="Times New Roman"/>
          <scheme val="none"/>
        </font>
      </dxf>
    </rfmt>
    <rfmt sheetId="1" sqref="F1726" start="0" length="0">
      <dxf>
        <font>
          <sz val="12"/>
          <color auto="1"/>
          <name val="Times New Roman"/>
          <scheme val="none"/>
        </font>
      </dxf>
    </rfmt>
    <rfmt sheetId="1" sqref="F1727" start="0" length="0">
      <dxf>
        <font>
          <sz val="12"/>
          <color auto="1"/>
          <name val="Times New Roman"/>
          <scheme val="none"/>
        </font>
      </dxf>
    </rfmt>
    <rfmt sheetId="1" sqref="F1728" start="0" length="0">
      <dxf>
        <font>
          <sz val="12"/>
          <color auto="1"/>
          <name val="Times New Roman"/>
          <scheme val="none"/>
        </font>
      </dxf>
    </rfmt>
    <rfmt sheetId="1" sqref="F1729" start="0" length="0">
      <dxf>
        <font>
          <sz val="12"/>
          <color auto="1"/>
          <name val="Times New Roman"/>
          <scheme val="none"/>
        </font>
      </dxf>
    </rfmt>
    <rfmt sheetId="1" sqref="F1730" start="0" length="0">
      <dxf>
        <font>
          <sz val="12"/>
          <color auto="1"/>
          <name val="Times New Roman"/>
          <scheme val="none"/>
        </font>
      </dxf>
    </rfmt>
    <rfmt sheetId="1" sqref="F1731" start="0" length="0">
      <dxf>
        <font>
          <sz val="12"/>
          <color auto="1"/>
          <name val="Times New Roman"/>
          <scheme val="none"/>
        </font>
      </dxf>
    </rfmt>
    <rfmt sheetId="1" sqref="F1732" start="0" length="0">
      <dxf>
        <font>
          <sz val="12"/>
          <color auto="1"/>
          <name val="Times New Roman"/>
          <scheme val="none"/>
        </font>
      </dxf>
    </rfmt>
    <rfmt sheetId="1" sqref="F1733" start="0" length="0">
      <dxf>
        <font>
          <sz val="12"/>
          <color auto="1"/>
          <name val="Times New Roman"/>
          <scheme val="none"/>
        </font>
      </dxf>
    </rfmt>
    <rfmt sheetId="1" sqref="F1734" start="0" length="0">
      <dxf>
        <font>
          <sz val="12"/>
          <color auto="1"/>
          <name val="Times New Roman"/>
          <scheme val="none"/>
        </font>
      </dxf>
    </rfmt>
    <rfmt sheetId="1" sqref="F1735" start="0" length="0">
      <dxf>
        <font>
          <sz val="12"/>
          <color auto="1"/>
          <name val="Times New Roman"/>
          <scheme val="none"/>
        </font>
      </dxf>
    </rfmt>
    <rfmt sheetId="1" sqref="F1736" start="0" length="0">
      <dxf>
        <font>
          <sz val="12"/>
          <color auto="1"/>
          <name val="Times New Roman"/>
          <scheme val="none"/>
        </font>
      </dxf>
    </rfmt>
    <rfmt sheetId="1" sqref="F1737" start="0" length="0">
      <dxf>
        <font>
          <sz val="12"/>
          <color auto="1"/>
          <name val="Times New Roman"/>
          <scheme val="none"/>
        </font>
      </dxf>
    </rfmt>
    <rfmt sheetId="1" sqref="F1738" start="0" length="0">
      <dxf>
        <font>
          <sz val="12"/>
          <color auto="1"/>
          <name val="Times New Roman"/>
          <scheme val="none"/>
        </font>
      </dxf>
    </rfmt>
    <rfmt sheetId="1" sqref="F1739" start="0" length="0">
      <dxf>
        <font>
          <sz val="12"/>
          <color auto="1"/>
          <name val="Times New Roman"/>
          <scheme val="none"/>
        </font>
      </dxf>
    </rfmt>
    <rfmt sheetId="1" sqref="F1740" start="0" length="0">
      <dxf>
        <font>
          <sz val="12"/>
          <color auto="1"/>
          <name val="Times New Roman"/>
          <scheme val="none"/>
        </font>
      </dxf>
    </rfmt>
    <rfmt sheetId="1" sqref="F1741" start="0" length="0">
      <dxf>
        <font>
          <sz val="12"/>
          <color auto="1"/>
          <name val="Times New Roman"/>
          <scheme val="none"/>
        </font>
      </dxf>
    </rfmt>
    <rfmt sheetId="1" sqref="F1742" start="0" length="0">
      <dxf>
        <font>
          <sz val="12"/>
          <color auto="1"/>
          <name val="Times New Roman"/>
          <scheme val="none"/>
        </font>
      </dxf>
    </rfmt>
    <rfmt sheetId="1" sqref="F1743" start="0" length="0">
      <dxf>
        <font>
          <sz val="12"/>
          <color auto="1"/>
          <name val="Times New Roman"/>
          <scheme val="none"/>
        </font>
      </dxf>
    </rfmt>
    <rfmt sheetId="1" sqref="F1744" start="0" length="0">
      <dxf>
        <font>
          <sz val="12"/>
          <color auto="1"/>
          <name val="Times New Roman"/>
          <scheme val="none"/>
        </font>
      </dxf>
    </rfmt>
    <rfmt sheetId="1" sqref="F1745" start="0" length="0">
      <dxf>
        <font>
          <sz val="12"/>
          <color auto="1"/>
          <name val="Times New Roman"/>
          <scheme val="none"/>
        </font>
      </dxf>
    </rfmt>
    <rfmt sheetId="1" sqref="F1746" start="0" length="0">
      <dxf>
        <font>
          <sz val="12"/>
          <color auto="1"/>
          <name val="Times New Roman"/>
          <scheme val="none"/>
        </font>
      </dxf>
    </rfmt>
    <rfmt sheetId="1" sqref="F1747" start="0" length="0">
      <dxf>
        <font>
          <sz val="12"/>
          <color auto="1"/>
          <name val="Times New Roman"/>
          <scheme val="none"/>
        </font>
      </dxf>
    </rfmt>
    <rfmt sheetId="1" sqref="F1748" start="0" length="0">
      <dxf>
        <font>
          <sz val="12"/>
          <color auto="1"/>
          <name val="Times New Roman"/>
          <scheme val="none"/>
        </font>
      </dxf>
    </rfmt>
    <rfmt sheetId="1" sqref="F1749" start="0" length="0">
      <dxf>
        <font>
          <sz val="12"/>
          <color auto="1"/>
          <name val="Times New Roman"/>
          <scheme val="none"/>
        </font>
      </dxf>
    </rfmt>
    <rfmt sheetId="1" sqref="F1750" start="0" length="0">
      <dxf>
        <font>
          <sz val="12"/>
          <color auto="1"/>
          <name val="Times New Roman"/>
          <scheme val="none"/>
        </font>
      </dxf>
    </rfmt>
    <rfmt sheetId="1" sqref="F1751" start="0" length="0">
      <dxf>
        <font>
          <sz val="12"/>
          <color auto="1"/>
          <name val="Times New Roman"/>
          <scheme val="none"/>
        </font>
      </dxf>
    </rfmt>
    <rfmt sheetId="1" sqref="F1752" start="0" length="0">
      <dxf>
        <font>
          <sz val="12"/>
          <color auto="1"/>
          <name val="Times New Roman"/>
          <scheme val="none"/>
        </font>
      </dxf>
    </rfmt>
    <rfmt sheetId="1" sqref="F1753" start="0" length="0">
      <dxf>
        <font>
          <sz val="12"/>
          <color auto="1"/>
          <name val="Times New Roman"/>
          <scheme val="none"/>
        </font>
      </dxf>
    </rfmt>
    <rfmt sheetId="1" sqref="F1754" start="0" length="0">
      <dxf>
        <font>
          <sz val="12"/>
          <color auto="1"/>
          <name val="Times New Roman"/>
          <scheme val="none"/>
        </font>
      </dxf>
    </rfmt>
    <rfmt sheetId="1" sqref="F1755" start="0" length="0">
      <dxf>
        <font>
          <sz val="12"/>
          <color auto="1"/>
          <name val="Times New Roman"/>
          <scheme val="none"/>
        </font>
      </dxf>
    </rfmt>
    <rfmt sheetId="1" sqref="F1756" start="0" length="0">
      <dxf>
        <font>
          <sz val="12"/>
          <color auto="1"/>
          <name val="Times New Roman"/>
          <scheme val="none"/>
        </font>
      </dxf>
    </rfmt>
    <rfmt sheetId="1" sqref="F1757" start="0" length="0">
      <dxf>
        <font>
          <sz val="12"/>
          <color auto="1"/>
          <name val="Times New Roman"/>
          <scheme val="none"/>
        </font>
      </dxf>
    </rfmt>
    <rfmt sheetId="1" sqref="F1758" start="0" length="0">
      <dxf>
        <font>
          <sz val="12"/>
          <color auto="1"/>
          <name val="Times New Roman"/>
          <scheme val="none"/>
        </font>
      </dxf>
    </rfmt>
    <rfmt sheetId="1" sqref="F1759" start="0" length="0">
      <dxf>
        <font>
          <sz val="12"/>
          <color auto="1"/>
          <name val="Times New Roman"/>
          <scheme val="none"/>
        </font>
      </dxf>
    </rfmt>
    <rfmt sheetId="1" sqref="F1760" start="0" length="0">
      <dxf>
        <font>
          <sz val="12"/>
          <color auto="1"/>
          <name val="Times New Roman"/>
          <scheme val="none"/>
        </font>
      </dxf>
    </rfmt>
    <rfmt sheetId="1" sqref="F1761" start="0" length="0">
      <dxf>
        <font>
          <sz val="12"/>
          <color auto="1"/>
          <name val="Times New Roman"/>
          <scheme val="none"/>
        </font>
      </dxf>
    </rfmt>
    <rfmt sheetId="1" sqref="F1762" start="0" length="0">
      <dxf>
        <font>
          <sz val="12"/>
          <color auto="1"/>
          <name val="Times New Roman"/>
          <scheme val="none"/>
        </font>
      </dxf>
    </rfmt>
    <rfmt sheetId="1" sqref="F1763" start="0" length="0">
      <dxf>
        <font>
          <sz val="12"/>
          <color auto="1"/>
          <name val="Times New Roman"/>
          <scheme val="none"/>
        </font>
      </dxf>
    </rfmt>
    <rfmt sheetId="1" sqref="F1764" start="0" length="0">
      <dxf>
        <font>
          <sz val="12"/>
          <color auto="1"/>
          <name val="Times New Roman"/>
          <scheme val="none"/>
        </font>
      </dxf>
    </rfmt>
    <rfmt sheetId="1" sqref="F1765" start="0" length="0">
      <dxf>
        <font>
          <sz val="12"/>
          <color auto="1"/>
          <name val="Times New Roman"/>
          <scheme val="none"/>
        </font>
      </dxf>
    </rfmt>
    <rfmt sheetId="1" sqref="F1766" start="0" length="0">
      <dxf>
        <font>
          <sz val="12"/>
          <color auto="1"/>
          <name val="Times New Roman"/>
          <scheme val="none"/>
        </font>
      </dxf>
    </rfmt>
    <rfmt sheetId="1" sqref="F1767" start="0" length="0">
      <dxf>
        <font>
          <sz val="12"/>
          <color auto="1"/>
          <name val="Times New Roman"/>
          <scheme val="none"/>
        </font>
      </dxf>
    </rfmt>
    <rfmt sheetId="1" sqref="F1768" start="0" length="0">
      <dxf>
        <font>
          <sz val="12"/>
          <color auto="1"/>
          <name val="Times New Roman"/>
          <scheme val="none"/>
        </font>
      </dxf>
    </rfmt>
    <rfmt sheetId="1" sqref="F1769" start="0" length="0">
      <dxf>
        <font>
          <sz val="12"/>
          <color auto="1"/>
          <name val="Times New Roman"/>
          <scheme val="none"/>
        </font>
      </dxf>
    </rfmt>
    <rfmt sheetId="1" sqref="F1770" start="0" length="0">
      <dxf>
        <font>
          <sz val="12"/>
          <color auto="1"/>
          <name val="Times New Roman"/>
          <scheme val="none"/>
        </font>
      </dxf>
    </rfmt>
    <rfmt sheetId="1" sqref="F1771" start="0" length="0">
      <dxf>
        <font>
          <sz val="12"/>
          <color auto="1"/>
          <name val="Times New Roman"/>
          <scheme val="none"/>
        </font>
      </dxf>
    </rfmt>
    <rfmt sheetId="1" sqref="F1772" start="0" length="0">
      <dxf>
        <font>
          <sz val="12"/>
          <color auto="1"/>
          <name val="Times New Roman"/>
          <scheme val="none"/>
        </font>
      </dxf>
    </rfmt>
    <rfmt sheetId="1" sqref="F1773" start="0" length="0">
      <dxf>
        <font>
          <sz val="12"/>
          <color auto="1"/>
          <name val="Times New Roman"/>
          <scheme val="none"/>
        </font>
      </dxf>
    </rfmt>
    <rfmt sheetId="1" sqref="F1774" start="0" length="0">
      <dxf>
        <font>
          <sz val="12"/>
          <color auto="1"/>
          <name val="Times New Roman"/>
          <scheme val="none"/>
        </font>
      </dxf>
    </rfmt>
    <rfmt sheetId="1" sqref="F1775" start="0" length="0">
      <dxf>
        <font>
          <sz val="12"/>
          <color auto="1"/>
          <name val="Times New Roman"/>
          <scheme val="none"/>
        </font>
      </dxf>
    </rfmt>
    <rfmt sheetId="1" sqref="F1776" start="0" length="0">
      <dxf>
        <font>
          <sz val="12"/>
          <color auto="1"/>
          <name val="Times New Roman"/>
          <scheme val="none"/>
        </font>
      </dxf>
    </rfmt>
    <rfmt sheetId="1" sqref="F1777" start="0" length="0">
      <dxf>
        <font>
          <sz val="12"/>
          <color auto="1"/>
          <name val="Times New Roman"/>
          <scheme val="none"/>
        </font>
      </dxf>
    </rfmt>
    <rfmt sheetId="1" sqref="F1778" start="0" length="0">
      <dxf>
        <font>
          <sz val="12"/>
          <color auto="1"/>
          <name val="Times New Roman"/>
          <scheme val="none"/>
        </font>
      </dxf>
    </rfmt>
    <rfmt sheetId="1" sqref="F1779" start="0" length="0">
      <dxf>
        <font>
          <sz val="12"/>
          <color auto="1"/>
          <name val="Times New Roman"/>
          <scheme val="none"/>
        </font>
      </dxf>
    </rfmt>
    <rfmt sheetId="1" sqref="F1780" start="0" length="0">
      <dxf>
        <font>
          <sz val="12"/>
          <color auto="1"/>
          <name val="Times New Roman"/>
          <scheme val="none"/>
        </font>
      </dxf>
    </rfmt>
    <rfmt sheetId="1" sqref="F1781" start="0" length="0">
      <dxf>
        <font>
          <sz val="12"/>
          <color auto="1"/>
          <name val="Times New Roman"/>
          <scheme val="none"/>
        </font>
      </dxf>
    </rfmt>
    <rfmt sheetId="1" sqref="F1782" start="0" length="0">
      <dxf>
        <font>
          <sz val="12"/>
          <color auto="1"/>
          <name val="Times New Roman"/>
          <scheme val="none"/>
        </font>
      </dxf>
    </rfmt>
    <rfmt sheetId="1" sqref="F1783" start="0" length="0">
      <dxf>
        <font>
          <sz val="12"/>
          <color auto="1"/>
          <name val="Times New Roman"/>
          <scheme val="none"/>
        </font>
      </dxf>
    </rfmt>
    <rfmt sheetId="1" sqref="F1784" start="0" length="0">
      <dxf>
        <font>
          <sz val="12"/>
          <color auto="1"/>
          <name val="Times New Roman"/>
          <scheme val="none"/>
        </font>
      </dxf>
    </rfmt>
    <rfmt sheetId="1" sqref="F1785" start="0" length="0">
      <dxf>
        <font>
          <sz val="12"/>
          <color auto="1"/>
          <name val="Times New Roman"/>
          <scheme val="none"/>
        </font>
      </dxf>
    </rfmt>
    <rfmt sheetId="1" sqref="F1786" start="0" length="0">
      <dxf>
        <font>
          <sz val="12"/>
          <color auto="1"/>
          <name val="Times New Roman"/>
          <scheme val="none"/>
        </font>
      </dxf>
    </rfmt>
    <rfmt sheetId="1" sqref="F1787" start="0" length="0">
      <dxf>
        <font>
          <sz val="12"/>
          <color auto="1"/>
          <name val="Times New Roman"/>
          <scheme val="none"/>
        </font>
      </dxf>
    </rfmt>
    <rfmt sheetId="1" sqref="F1788" start="0" length="0">
      <dxf>
        <font>
          <sz val="12"/>
          <color auto="1"/>
          <name val="Times New Roman"/>
          <scheme val="none"/>
        </font>
      </dxf>
    </rfmt>
    <rfmt sheetId="1" sqref="F1789" start="0" length="0">
      <dxf>
        <font>
          <sz val="12"/>
          <color auto="1"/>
          <name val="Times New Roman"/>
          <scheme val="none"/>
        </font>
      </dxf>
    </rfmt>
    <rfmt sheetId="1" sqref="F1790" start="0" length="0">
      <dxf>
        <font>
          <sz val="12"/>
          <color auto="1"/>
          <name val="Times New Roman"/>
          <scheme val="none"/>
        </font>
      </dxf>
    </rfmt>
    <rfmt sheetId="1" sqref="F1791" start="0" length="0">
      <dxf>
        <font>
          <sz val="12"/>
          <color auto="1"/>
          <name val="Times New Roman"/>
          <scheme val="none"/>
        </font>
      </dxf>
    </rfmt>
    <rfmt sheetId="1" sqref="F1792" start="0" length="0">
      <dxf>
        <font>
          <sz val="12"/>
          <color auto="1"/>
          <name val="Times New Roman"/>
          <scheme val="none"/>
        </font>
      </dxf>
    </rfmt>
    <rfmt sheetId="1" sqref="F1793" start="0" length="0">
      <dxf>
        <font>
          <sz val="12"/>
          <color auto="1"/>
          <name val="Times New Roman"/>
          <scheme val="none"/>
        </font>
      </dxf>
    </rfmt>
    <rfmt sheetId="1" sqref="F1794" start="0" length="0">
      <dxf>
        <font>
          <sz val="12"/>
          <color auto="1"/>
          <name val="Times New Roman"/>
          <scheme val="none"/>
        </font>
      </dxf>
    </rfmt>
    <rfmt sheetId="1" sqref="F1795" start="0" length="0">
      <dxf>
        <font>
          <sz val="12"/>
          <color auto="1"/>
          <name val="Times New Roman"/>
          <scheme val="none"/>
        </font>
      </dxf>
    </rfmt>
    <rfmt sheetId="1" sqref="F1796" start="0" length="0">
      <dxf>
        <font>
          <sz val="12"/>
          <color auto="1"/>
          <name val="Times New Roman"/>
          <scheme val="none"/>
        </font>
      </dxf>
    </rfmt>
    <rfmt sheetId="1" sqref="F1797" start="0" length="0">
      <dxf>
        <font>
          <sz val="12"/>
          <color auto="1"/>
          <name val="Times New Roman"/>
          <scheme val="none"/>
        </font>
      </dxf>
    </rfmt>
    <rfmt sheetId="1" sqref="F1798" start="0" length="0">
      <dxf>
        <font>
          <sz val="12"/>
          <color auto="1"/>
          <name val="Times New Roman"/>
          <scheme val="none"/>
        </font>
      </dxf>
    </rfmt>
    <rfmt sheetId="1" sqref="F1799" start="0" length="0">
      <dxf>
        <font>
          <sz val="12"/>
          <color auto="1"/>
          <name val="Times New Roman"/>
          <scheme val="none"/>
        </font>
      </dxf>
    </rfmt>
    <rfmt sheetId="1" sqref="F1800" start="0" length="0">
      <dxf>
        <font>
          <sz val="12"/>
          <color auto="1"/>
          <name val="Times New Roman"/>
          <scheme val="none"/>
        </font>
      </dxf>
    </rfmt>
    <rfmt sheetId="1" sqref="F1801" start="0" length="0">
      <dxf>
        <font>
          <sz val="12"/>
          <color auto="1"/>
          <name val="Times New Roman"/>
          <scheme val="none"/>
        </font>
      </dxf>
    </rfmt>
    <rfmt sheetId="1" sqref="F1802" start="0" length="0">
      <dxf>
        <font>
          <sz val="12"/>
          <color auto="1"/>
          <name val="Times New Roman"/>
          <scheme val="none"/>
        </font>
      </dxf>
    </rfmt>
    <rfmt sheetId="1" sqref="F1803" start="0" length="0">
      <dxf>
        <font>
          <sz val="12"/>
          <color auto="1"/>
          <name val="Times New Roman"/>
          <scheme val="none"/>
        </font>
      </dxf>
    </rfmt>
    <rfmt sheetId="1" sqref="F1804" start="0" length="0">
      <dxf>
        <font>
          <sz val="12"/>
          <color auto="1"/>
          <name val="Times New Roman"/>
          <scheme val="none"/>
        </font>
      </dxf>
    </rfmt>
    <rfmt sheetId="1" sqref="F1805" start="0" length="0">
      <dxf>
        <font>
          <sz val="12"/>
          <color auto="1"/>
          <name val="Times New Roman"/>
          <scheme val="none"/>
        </font>
      </dxf>
    </rfmt>
    <rfmt sheetId="1" sqref="F1806" start="0" length="0">
      <dxf>
        <font>
          <sz val="12"/>
          <color auto="1"/>
          <name val="Times New Roman"/>
          <scheme val="none"/>
        </font>
      </dxf>
    </rfmt>
    <rfmt sheetId="1" sqref="F1807" start="0" length="0">
      <dxf>
        <font>
          <sz val="12"/>
          <color auto="1"/>
          <name val="Times New Roman"/>
          <scheme val="none"/>
        </font>
      </dxf>
    </rfmt>
    <rfmt sheetId="1" sqref="F1808" start="0" length="0">
      <dxf>
        <font>
          <sz val="12"/>
          <color auto="1"/>
          <name val="Times New Roman"/>
          <scheme val="none"/>
        </font>
      </dxf>
    </rfmt>
    <rfmt sheetId="1" sqref="F1809" start="0" length="0">
      <dxf>
        <font>
          <sz val="12"/>
          <color auto="1"/>
          <name val="Times New Roman"/>
          <scheme val="none"/>
        </font>
      </dxf>
    </rfmt>
    <rfmt sheetId="1" sqref="F1810" start="0" length="0">
      <dxf>
        <font>
          <sz val="12"/>
          <color auto="1"/>
          <name val="Times New Roman"/>
          <scheme val="none"/>
        </font>
      </dxf>
    </rfmt>
    <rfmt sheetId="1" sqref="F1811" start="0" length="0">
      <dxf>
        <font>
          <sz val="12"/>
          <color auto="1"/>
          <name val="Times New Roman"/>
          <scheme val="none"/>
        </font>
      </dxf>
    </rfmt>
    <rfmt sheetId="1" sqref="F1812" start="0" length="0">
      <dxf>
        <font>
          <sz val="12"/>
          <color auto="1"/>
          <name val="Times New Roman"/>
          <scheme val="none"/>
        </font>
      </dxf>
    </rfmt>
    <rfmt sheetId="1" sqref="F1813" start="0" length="0">
      <dxf>
        <font>
          <sz val="12"/>
          <color auto="1"/>
          <name val="Times New Roman"/>
          <scheme val="none"/>
        </font>
      </dxf>
    </rfmt>
    <rfmt sheetId="1" sqref="F1814" start="0" length="0">
      <dxf>
        <font>
          <sz val="12"/>
          <color auto="1"/>
          <name val="Times New Roman"/>
          <scheme val="none"/>
        </font>
      </dxf>
    </rfmt>
    <rfmt sheetId="1" sqref="F1815" start="0" length="0">
      <dxf>
        <font>
          <sz val="12"/>
          <color auto="1"/>
          <name val="Times New Roman"/>
          <scheme val="none"/>
        </font>
      </dxf>
    </rfmt>
    <rfmt sheetId="1" sqref="F1816" start="0" length="0">
      <dxf>
        <font>
          <sz val="12"/>
          <color auto="1"/>
          <name val="Times New Roman"/>
          <scheme val="none"/>
        </font>
      </dxf>
    </rfmt>
    <rfmt sheetId="1" sqref="F1817" start="0" length="0">
      <dxf>
        <font>
          <sz val="12"/>
          <color auto="1"/>
          <name val="Times New Roman"/>
          <scheme val="none"/>
        </font>
      </dxf>
    </rfmt>
    <rfmt sheetId="1" sqref="F1818" start="0" length="0">
      <dxf>
        <font>
          <sz val="12"/>
          <color auto="1"/>
          <name val="Times New Roman"/>
          <scheme val="none"/>
        </font>
      </dxf>
    </rfmt>
    <rfmt sheetId="1" sqref="F1819" start="0" length="0">
      <dxf>
        <font>
          <sz val="12"/>
          <color auto="1"/>
          <name val="Times New Roman"/>
          <scheme val="none"/>
        </font>
      </dxf>
    </rfmt>
    <rfmt sheetId="1" sqref="F1820" start="0" length="0">
      <dxf>
        <font>
          <sz val="12"/>
          <color auto="1"/>
          <name val="Times New Roman"/>
          <scheme val="none"/>
        </font>
      </dxf>
    </rfmt>
    <rfmt sheetId="1" sqref="F1821" start="0" length="0">
      <dxf>
        <font>
          <sz val="12"/>
          <color auto="1"/>
          <name val="Times New Roman"/>
          <scheme val="none"/>
        </font>
      </dxf>
    </rfmt>
    <rfmt sheetId="1" sqref="F1822" start="0" length="0">
      <dxf>
        <font>
          <sz val="12"/>
          <color auto="1"/>
          <name val="Times New Roman"/>
          <scheme val="none"/>
        </font>
      </dxf>
    </rfmt>
    <rfmt sheetId="1" sqref="F1823" start="0" length="0">
      <dxf>
        <font>
          <sz val="12"/>
          <color auto="1"/>
          <name val="Times New Roman"/>
          <scheme val="none"/>
        </font>
      </dxf>
    </rfmt>
    <rfmt sheetId="1" sqref="F1824" start="0" length="0">
      <dxf>
        <font>
          <sz val="12"/>
          <color auto="1"/>
          <name val="Times New Roman"/>
          <scheme val="none"/>
        </font>
      </dxf>
    </rfmt>
    <rfmt sheetId="1" sqref="F1825" start="0" length="0">
      <dxf>
        <font>
          <sz val="12"/>
          <color auto="1"/>
          <name val="Times New Roman"/>
          <scheme val="none"/>
        </font>
      </dxf>
    </rfmt>
    <rfmt sheetId="1" sqref="F1826" start="0" length="0">
      <dxf>
        <font>
          <sz val="12"/>
          <color auto="1"/>
          <name val="Times New Roman"/>
          <scheme val="none"/>
        </font>
      </dxf>
    </rfmt>
    <rfmt sheetId="1" sqref="F1827" start="0" length="0">
      <dxf>
        <font>
          <sz val="12"/>
          <color auto="1"/>
          <name val="Times New Roman"/>
          <scheme val="none"/>
        </font>
      </dxf>
    </rfmt>
    <rfmt sheetId="1" sqref="F1828" start="0" length="0">
      <dxf>
        <font>
          <sz val="12"/>
          <color auto="1"/>
          <name val="Times New Roman"/>
          <scheme val="none"/>
        </font>
      </dxf>
    </rfmt>
    <rfmt sheetId="1" sqref="F1829" start="0" length="0">
      <dxf>
        <font>
          <sz val="12"/>
          <color auto="1"/>
          <name val="Times New Roman"/>
          <scheme val="none"/>
        </font>
      </dxf>
    </rfmt>
    <rfmt sheetId="1" sqref="F1830" start="0" length="0">
      <dxf>
        <font>
          <sz val="12"/>
          <color auto="1"/>
          <name val="Times New Roman"/>
          <scheme val="none"/>
        </font>
      </dxf>
    </rfmt>
    <rfmt sheetId="1" sqref="F1831" start="0" length="0">
      <dxf>
        <font>
          <sz val="12"/>
          <color auto="1"/>
          <name val="Times New Roman"/>
          <scheme val="none"/>
        </font>
      </dxf>
    </rfmt>
    <rfmt sheetId="1" sqref="F1832" start="0" length="0">
      <dxf>
        <font>
          <sz val="12"/>
          <color auto="1"/>
          <name val="Times New Roman"/>
          <scheme val="none"/>
        </font>
      </dxf>
    </rfmt>
    <rfmt sheetId="1" sqref="F1833" start="0" length="0">
      <dxf>
        <font>
          <sz val="12"/>
          <color auto="1"/>
          <name val="Times New Roman"/>
          <scheme val="none"/>
        </font>
      </dxf>
    </rfmt>
    <rfmt sheetId="1" sqref="F1834" start="0" length="0">
      <dxf>
        <font>
          <sz val="12"/>
          <color auto="1"/>
          <name val="Times New Roman"/>
          <scheme val="none"/>
        </font>
      </dxf>
    </rfmt>
    <rfmt sheetId="1" sqref="F1835" start="0" length="0">
      <dxf>
        <font>
          <sz val="12"/>
          <color auto="1"/>
          <name val="Times New Roman"/>
          <scheme val="none"/>
        </font>
      </dxf>
    </rfmt>
    <rfmt sheetId="1" sqref="F1836" start="0" length="0">
      <dxf>
        <font>
          <sz val="12"/>
          <color auto="1"/>
          <name val="Times New Roman"/>
          <scheme val="none"/>
        </font>
      </dxf>
    </rfmt>
    <rfmt sheetId="1" sqref="F1837" start="0" length="0">
      <dxf>
        <font>
          <sz val="12"/>
          <color auto="1"/>
          <name val="Times New Roman"/>
          <scheme val="none"/>
        </font>
      </dxf>
    </rfmt>
    <rfmt sheetId="1" sqref="F1838" start="0" length="0">
      <dxf>
        <font>
          <sz val="12"/>
          <color auto="1"/>
          <name val="Times New Roman"/>
          <scheme val="none"/>
        </font>
      </dxf>
    </rfmt>
    <rfmt sheetId="1" sqref="F1839" start="0" length="0">
      <dxf>
        <font>
          <sz val="12"/>
          <color auto="1"/>
          <name val="Times New Roman"/>
          <scheme val="none"/>
        </font>
      </dxf>
    </rfmt>
    <rfmt sheetId="1" sqref="F1840" start="0" length="0">
      <dxf>
        <font>
          <sz val="12"/>
          <color auto="1"/>
          <name val="Times New Roman"/>
          <scheme val="none"/>
        </font>
      </dxf>
    </rfmt>
    <rfmt sheetId="1" sqref="F1841" start="0" length="0">
      <dxf>
        <font>
          <sz val="12"/>
          <color auto="1"/>
          <name val="Times New Roman"/>
          <scheme val="none"/>
        </font>
      </dxf>
    </rfmt>
    <rfmt sheetId="1" sqref="F1842" start="0" length="0">
      <dxf>
        <font>
          <sz val="12"/>
          <color auto="1"/>
          <name val="Times New Roman"/>
          <scheme val="none"/>
        </font>
      </dxf>
    </rfmt>
    <rfmt sheetId="1" sqref="F1843" start="0" length="0">
      <dxf>
        <font>
          <sz val="12"/>
          <color auto="1"/>
          <name val="Times New Roman"/>
          <scheme val="none"/>
        </font>
      </dxf>
    </rfmt>
    <rfmt sheetId="1" sqref="F1844" start="0" length="0">
      <dxf>
        <font>
          <sz val="12"/>
          <color auto="1"/>
          <name val="Times New Roman"/>
          <scheme val="none"/>
        </font>
      </dxf>
    </rfmt>
    <rfmt sheetId="1" sqref="F1845" start="0" length="0">
      <dxf>
        <font>
          <sz val="12"/>
          <color auto="1"/>
          <name val="Times New Roman"/>
          <scheme val="none"/>
        </font>
      </dxf>
    </rfmt>
    <rfmt sheetId="1" sqref="F1846" start="0" length="0">
      <dxf>
        <font>
          <sz val="12"/>
          <color auto="1"/>
          <name val="Times New Roman"/>
          <scheme val="none"/>
        </font>
      </dxf>
    </rfmt>
    <rfmt sheetId="1" sqref="F1847" start="0" length="0">
      <dxf>
        <font>
          <sz val="12"/>
          <color auto="1"/>
          <name val="Times New Roman"/>
          <scheme val="none"/>
        </font>
      </dxf>
    </rfmt>
    <rfmt sheetId="1" sqref="F1848" start="0" length="0">
      <dxf>
        <font>
          <sz val="12"/>
          <color auto="1"/>
          <name val="Times New Roman"/>
          <scheme val="none"/>
        </font>
      </dxf>
    </rfmt>
    <rfmt sheetId="1" sqref="F1849" start="0" length="0">
      <dxf>
        <font>
          <sz val="12"/>
          <color auto="1"/>
          <name val="Times New Roman"/>
          <scheme val="none"/>
        </font>
      </dxf>
    </rfmt>
    <rfmt sheetId="1" sqref="F1850" start="0" length="0">
      <dxf>
        <font>
          <sz val="12"/>
          <color auto="1"/>
          <name val="Times New Roman"/>
          <scheme val="none"/>
        </font>
      </dxf>
    </rfmt>
    <rfmt sheetId="1" sqref="F1851" start="0" length="0">
      <dxf>
        <font>
          <sz val="12"/>
          <color auto="1"/>
          <name val="Times New Roman"/>
          <scheme val="none"/>
        </font>
      </dxf>
    </rfmt>
    <rfmt sheetId="1" sqref="F1852" start="0" length="0">
      <dxf>
        <font>
          <sz val="12"/>
          <color auto="1"/>
          <name val="Times New Roman"/>
          <scheme val="none"/>
        </font>
      </dxf>
    </rfmt>
    <rfmt sheetId="1" sqref="F1853" start="0" length="0">
      <dxf>
        <font>
          <sz val="12"/>
          <color auto="1"/>
          <name val="Times New Roman"/>
          <scheme val="none"/>
        </font>
      </dxf>
    </rfmt>
    <rfmt sheetId="1" sqref="F1854" start="0" length="0">
      <dxf>
        <font>
          <sz val="12"/>
          <color auto="1"/>
          <name val="Times New Roman"/>
          <scheme val="none"/>
        </font>
      </dxf>
    </rfmt>
    <rfmt sheetId="1" sqref="F1855" start="0" length="0">
      <dxf>
        <font>
          <sz val="12"/>
          <color auto="1"/>
          <name val="Times New Roman"/>
          <scheme val="none"/>
        </font>
      </dxf>
    </rfmt>
    <rfmt sheetId="1" sqref="F1856" start="0" length="0">
      <dxf>
        <font>
          <sz val="12"/>
          <color auto="1"/>
          <name val="Times New Roman"/>
          <scheme val="none"/>
        </font>
      </dxf>
    </rfmt>
    <rfmt sheetId="1" sqref="F1857" start="0" length="0">
      <dxf>
        <font>
          <sz val="12"/>
          <color auto="1"/>
          <name val="Times New Roman"/>
          <scheme val="none"/>
        </font>
      </dxf>
    </rfmt>
    <rfmt sheetId="1" sqref="F1858" start="0" length="0">
      <dxf>
        <font>
          <sz val="12"/>
          <color auto="1"/>
          <name val="Times New Roman"/>
          <scheme val="none"/>
        </font>
      </dxf>
    </rfmt>
    <rfmt sheetId="1" sqref="F1859" start="0" length="0">
      <dxf>
        <font>
          <sz val="12"/>
          <color auto="1"/>
          <name val="Times New Roman"/>
          <scheme val="none"/>
        </font>
      </dxf>
    </rfmt>
    <rfmt sheetId="1" sqref="F1860" start="0" length="0">
      <dxf>
        <font>
          <sz val="12"/>
          <color auto="1"/>
          <name val="Times New Roman"/>
          <scheme val="none"/>
        </font>
      </dxf>
    </rfmt>
    <rfmt sheetId="1" sqref="F1861" start="0" length="0">
      <dxf>
        <font>
          <sz val="12"/>
          <color auto="1"/>
          <name val="Times New Roman"/>
          <scheme val="none"/>
        </font>
      </dxf>
    </rfmt>
    <rfmt sheetId="1" sqref="F1862" start="0" length="0">
      <dxf>
        <font>
          <sz val="12"/>
          <color auto="1"/>
          <name val="Times New Roman"/>
          <scheme val="none"/>
        </font>
      </dxf>
    </rfmt>
    <rfmt sheetId="1" sqref="F1863" start="0" length="0">
      <dxf>
        <font>
          <sz val="12"/>
          <color auto="1"/>
          <name val="Times New Roman"/>
          <scheme val="none"/>
        </font>
      </dxf>
    </rfmt>
    <rfmt sheetId="1" sqref="F1864" start="0" length="0">
      <dxf>
        <font>
          <sz val="12"/>
          <color auto="1"/>
          <name val="Times New Roman"/>
          <scheme val="none"/>
        </font>
      </dxf>
    </rfmt>
    <rfmt sheetId="1" sqref="F1865" start="0" length="0">
      <dxf>
        <font>
          <sz val="12"/>
          <color auto="1"/>
          <name val="Times New Roman"/>
          <scheme val="none"/>
        </font>
      </dxf>
    </rfmt>
    <rfmt sheetId="1" sqref="F1866" start="0" length="0">
      <dxf>
        <font>
          <sz val="12"/>
          <color auto="1"/>
          <name val="Times New Roman"/>
          <scheme val="none"/>
        </font>
      </dxf>
    </rfmt>
    <rfmt sheetId="1" sqref="F1867" start="0" length="0">
      <dxf>
        <font>
          <sz val="12"/>
          <color auto="1"/>
          <name val="Times New Roman"/>
          <scheme val="none"/>
        </font>
      </dxf>
    </rfmt>
    <rfmt sheetId="1" sqref="F1868" start="0" length="0">
      <dxf>
        <font>
          <sz val="12"/>
          <color auto="1"/>
          <name val="Times New Roman"/>
          <scheme val="none"/>
        </font>
      </dxf>
    </rfmt>
    <rfmt sheetId="1" sqref="F1869" start="0" length="0">
      <dxf>
        <font>
          <sz val="12"/>
          <color auto="1"/>
          <name val="Times New Roman"/>
          <scheme val="none"/>
        </font>
      </dxf>
    </rfmt>
    <rfmt sheetId="1" sqref="F1870" start="0" length="0">
      <dxf>
        <font>
          <sz val="12"/>
          <color auto="1"/>
          <name val="Times New Roman"/>
          <scheme val="none"/>
        </font>
      </dxf>
    </rfmt>
    <rfmt sheetId="1" sqref="F1871" start="0" length="0">
      <dxf>
        <font>
          <sz val="12"/>
          <color auto="1"/>
          <name val="Times New Roman"/>
          <scheme val="none"/>
        </font>
      </dxf>
    </rfmt>
    <rfmt sheetId="1" sqref="F1872" start="0" length="0">
      <dxf>
        <font>
          <sz val="12"/>
          <color auto="1"/>
          <name val="Times New Roman"/>
          <scheme val="none"/>
        </font>
      </dxf>
    </rfmt>
    <rfmt sheetId="1" sqref="F1873" start="0" length="0">
      <dxf>
        <font>
          <sz val="12"/>
          <color auto="1"/>
          <name val="Times New Roman"/>
          <scheme val="none"/>
        </font>
      </dxf>
    </rfmt>
    <rfmt sheetId="1" sqref="F1874" start="0" length="0">
      <dxf>
        <font>
          <sz val="12"/>
          <color auto="1"/>
          <name val="Times New Roman"/>
          <scheme val="none"/>
        </font>
      </dxf>
    </rfmt>
    <rfmt sheetId="1" sqref="F1875" start="0" length="0">
      <dxf>
        <font>
          <sz val="12"/>
          <color auto="1"/>
          <name val="Times New Roman"/>
          <scheme val="none"/>
        </font>
      </dxf>
    </rfmt>
    <rfmt sheetId="1" sqref="F1876" start="0" length="0">
      <dxf>
        <font>
          <sz val="12"/>
          <color auto="1"/>
          <name val="Times New Roman"/>
          <scheme val="none"/>
        </font>
      </dxf>
    </rfmt>
    <rfmt sheetId="1" sqref="F1877" start="0" length="0">
      <dxf>
        <font>
          <sz val="12"/>
          <color auto="1"/>
          <name val="Times New Roman"/>
          <scheme val="none"/>
        </font>
      </dxf>
    </rfmt>
    <rfmt sheetId="1" sqref="F1878" start="0" length="0">
      <dxf>
        <font>
          <sz val="12"/>
          <color auto="1"/>
          <name val="Times New Roman"/>
          <scheme val="none"/>
        </font>
      </dxf>
    </rfmt>
    <rfmt sheetId="1" sqref="F1879" start="0" length="0">
      <dxf>
        <font>
          <sz val="12"/>
          <color auto="1"/>
          <name val="Times New Roman"/>
          <scheme val="none"/>
        </font>
      </dxf>
    </rfmt>
  </rrc>
  <rrc rId="1619" sId="1" ref="F1:F1048576" action="deleteCol">
    <undo index="0" exp="area" ref3D="1" dr="$A$3:$XFD$4" dn="Z_C431141F_117F_49C7_B3E7_D4961D1E781E_.wvu.PrintTitles" sId="1"/>
    <undo index="0" exp="area" ref3D="1" dr="$A$3:$XFD$4" dn="Заголовки_для_печати" sId="1"/>
    <undo index="0" exp="area" ref3D="1" dr="$A$3:$XFD$4" dn="Z_EED4C4C4_2768_4906_8D20_11DE2EB8B1AD_.wvu.PrintTitles" sId="1"/>
    <undo index="0" exp="area" ref3D="1" dr="$A$3:$XFD$4" dn="Z_C08C5C12_FFBC_4F4C_9138_5D34ADCEB223_.wvu.PrintTitles" sId="1"/>
    <undo index="0" exp="area" ref3D="1" dr="$A$3:$XFD$4" dn="Z_6C4C0A1E_9F55_46A5_9256_CBEA636F78CA_.wvu.PrintTitles" sId="1"/>
    <undo index="0" exp="area" ref3D="1" dr="$A$3:$XFD$4" dn="Z_63624039_79B7_4B53_8C9B_62AEAD1FE854_.wvu.PrintTitles" sId="1"/>
    <undo index="0" exp="area" ref3D="1" dr="$A$3:$XFD$4" dn="Z_237E48EE_855D_4E22_A215_D7BA155C0632_.wvu.PrintTitles" sId="1"/>
    <undo index="0" exp="area" ref3D="1" dr="$A$3:$XFD$4" dn="Z_0807BC37_3C63_4F33_8764_08C0EDADAA6D_.wvu.PrintTitles" sId="1"/>
    <rfmt sheetId="1" xfDxf="1" sqref="F1:F1048576" start="0" length="0">
      <dxf>
        <font>
          <sz val="12"/>
          <name val="Times New Roman"/>
          <scheme val="none"/>
        </font>
      </dxf>
    </rfmt>
    <rfmt sheetId="1" sqref="F3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F4" start="0" length="0">
      <dxf>
        <alignment horizontal="center" vertical="top" readingOrder="0"/>
      </dxf>
    </rfmt>
    <rfmt sheetId="1" sqref="F5" start="0" length="0">
      <dxf>
        <font>
          <sz val="12"/>
          <color auto="1"/>
          <name val="Times New Roman"/>
          <scheme val="none"/>
        </font>
      </dxf>
    </rfmt>
    <rfmt sheetId="1" sqref="F15" start="0" length="0">
      <dxf>
        <font>
          <sz val="12"/>
          <color auto="1"/>
          <name val="Times New Roman"/>
          <scheme val="none"/>
        </font>
      </dxf>
    </rfmt>
    <rfmt sheetId="1" sqref="F16" start="0" length="0">
      <dxf>
        <font>
          <sz val="12"/>
          <color auto="1"/>
          <name val="Times New Roman"/>
          <scheme val="none"/>
        </font>
      </dxf>
    </rfmt>
    <rfmt sheetId="1" sqref="F17" start="0" length="0">
      <dxf>
        <font>
          <sz val="12"/>
          <color auto="1"/>
          <name val="Times New Roman"/>
          <scheme val="none"/>
        </font>
      </dxf>
    </rfmt>
    <rfmt sheetId="1" sqref="F18" start="0" length="0">
      <dxf>
        <font>
          <sz val="12"/>
          <color auto="1"/>
          <name val="Times New Roman"/>
          <scheme val="none"/>
        </font>
      </dxf>
    </rfmt>
    <rfmt sheetId="1" sqref="F19" start="0" length="0">
      <dxf>
        <font>
          <sz val="12"/>
          <color auto="1"/>
          <name val="Times New Roman"/>
          <scheme val="none"/>
        </font>
      </dxf>
    </rfmt>
    <rfmt sheetId="1" sqref="F20" start="0" length="0">
      <dxf>
        <font>
          <sz val="12"/>
          <color auto="1"/>
          <name val="Times New Roman"/>
          <scheme val="none"/>
        </font>
      </dxf>
    </rfmt>
    <rfmt sheetId="1" sqref="F21" start="0" length="0">
      <dxf>
        <font>
          <sz val="12"/>
          <color auto="1"/>
          <name val="Times New Roman"/>
          <scheme val="none"/>
        </font>
      </dxf>
    </rfmt>
    <rfmt sheetId="1" sqref="F22" start="0" length="0">
      <dxf>
        <font>
          <sz val="12"/>
          <color auto="1"/>
          <name val="Times New Roman"/>
          <scheme val="none"/>
        </font>
      </dxf>
    </rfmt>
    <rfmt sheetId="1" sqref="F23" start="0" length="0">
      <dxf>
        <font>
          <sz val="12"/>
          <color auto="1"/>
          <name val="Times New Roman"/>
          <scheme val="none"/>
        </font>
      </dxf>
    </rfmt>
    <rfmt sheetId="1" sqref="F24" start="0" length="0">
      <dxf>
        <font>
          <sz val="12"/>
          <color auto="1"/>
          <name val="Times New Roman"/>
          <scheme val="none"/>
        </font>
      </dxf>
    </rfmt>
    <rfmt sheetId="1" sqref="F25" start="0" length="0">
      <dxf>
        <font>
          <sz val="12"/>
          <color auto="1"/>
          <name val="Times New Roman"/>
          <scheme val="none"/>
        </font>
      </dxf>
    </rfmt>
    <rfmt sheetId="1" sqref="F26" start="0" length="0">
      <dxf>
        <font>
          <sz val="12"/>
          <color auto="1"/>
          <name val="Times New Roman"/>
          <scheme val="none"/>
        </font>
      </dxf>
    </rfmt>
    <rfmt sheetId="1" sqref="F27" start="0" length="0">
      <dxf>
        <font>
          <sz val="12"/>
          <color auto="1"/>
          <name val="Times New Roman"/>
          <scheme val="none"/>
        </font>
      </dxf>
    </rfmt>
    <rfmt sheetId="1" sqref="F28" start="0" length="0">
      <dxf>
        <font>
          <sz val="12"/>
          <color auto="1"/>
          <name val="Times New Roman"/>
          <scheme val="none"/>
        </font>
      </dxf>
    </rfmt>
    <rfmt sheetId="1" sqref="F29" start="0" length="0">
      <dxf>
        <font>
          <sz val="12"/>
          <color auto="1"/>
          <name val="Times New Roman"/>
          <scheme val="none"/>
        </font>
      </dxf>
    </rfmt>
    <rfmt sheetId="1" sqref="F30" start="0" length="0">
      <dxf>
        <font>
          <sz val="12"/>
          <color auto="1"/>
          <name val="Times New Roman"/>
          <scheme val="none"/>
        </font>
      </dxf>
    </rfmt>
    <rfmt sheetId="1" sqref="F31" start="0" length="0">
      <dxf>
        <font>
          <sz val="12"/>
          <color auto="1"/>
          <name val="Times New Roman"/>
          <scheme val="none"/>
        </font>
      </dxf>
    </rfmt>
    <rfmt sheetId="1" sqref="F32" start="0" length="0">
      <dxf>
        <font>
          <sz val="12"/>
          <color auto="1"/>
          <name val="Times New Roman"/>
          <scheme val="none"/>
        </font>
      </dxf>
    </rfmt>
    <rfmt sheetId="1" sqref="F33" start="0" length="0">
      <dxf>
        <font>
          <sz val="12"/>
          <color auto="1"/>
          <name val="Times New Roman"/>
          <scheme val="none"/>
        </font>
      </dxf>
    </rfmt>
    <rfmt sheetId="1" sqref="F34" start="0" length="0">
      <dxf>
        <font>
          <sz val="12"/>
          <color auto="1"/>
          <name val="Times New Roman"/>
          <scheme val="none"/>
        </font>
      </dxf>
    </rfmt>
    <rfmt sheetId="1" sqref="F35" start="0" length="0">
      <dxf>
        <font>
          <sz val="12"/>
          <color auto="1"/>
          <name val="Times New Roman"/>
          <scheme val="none"/>
        </font>
      </dxf>
    </rfmt>
    <rfmt sheetId="1" sqref="F36" start="0" length="0">
      <dxf>
        <font>
          <sz val="12"/>
          <color auto="1"/>
          <name val="Times New Roman"/>
          <scheme val="none"/>
        </font>
      </dxf>
    </rfmt>
    <rfmt sheetId="1" sqref="F37" start="0" length="0">
      <dxf>
        <font>
          <sz val="12"/>
          <color auto="1"/>
          <name val="Times New Roman"/>
          <scheme val="none"/>
        </font>
      </dxf>
    </rfmt>
    <rfmt sheetId="1" sqref="F38" start="0" length="0">
      <dxf>
        <font>
          <sz val="12"/>
          <color auto="1"/>
          <name val="Times New Roman"/>
          <scheme val="none"/>
        </font>
      </dxf>
    </rfmt>
    <rfmt sheetId="1" sqref="F39" start="0" length="0">
      <dxf>
        <font>
          <sz val="12"/>
          <color auto="1"/>
          <name val="Times New Roman"/>
          <scheme val="none"/>
        </font>
      </dxf>
    </rfmt>
    <rfmt sheetId="1" sqref="F40" start="0" length="0">
      <dxf>
        <font>
          <sz val="12"/>
          <color auto="1"/>
          <name val="Times New Roman"/>
          <scheme val="none"/>
        </font>
      </dxf>
    </rfmt>
    <rfmt sheetId="1" sqref="F41" start="0" length="0">
      <dxf>
        <font>
          <sz val="12"/>
          <color auto="1"/>
          <name val="Times New Roman"/>
          <scheme val="none"/>
        </font>
      </dxf>
    </rfmt>
    <rfmt sheetId="1" sqref="F42" start="0" length="0">
      <dxf>
        <font>
          <sz val="12"/>
          <color auto="1"/>
          <name val="Times New Roman"/>
          <scheme val="none"/>
        </font>
      </dxf>
    </rfmt>
    <rfmt sheetId="1" sqref="F43" start="0" length="0">
      <dxf>
        <font>
          <sz val="12"/>
          <color auto="1"/>
          <name val="Times New Roman"/>
          <scheme val="none"/>
        </font>
      </dxf>
    </rfmt>
    <rfmt sheetId="1" sqref="F44" start="0" length="0">
      <dxf>
        <font>
          <sz val="12"/>
          <color auto="1"/>
          <name val="Times New Roman"/>
          <scheme val="none"/>
        </font>
      </dxf>
    </rfmt>
    <rfmt sheetId="1" sqref="F45" start="0" length="0">
      <dxf>
        <font>
          <sz val="12"/>
          <color auto="1"/>
          <name val="Times New Roman"/>
          <scheme val="none"/>
        </font>
      </dxf>
    </rfmt>
    <rfmt sheetId="1" sqref="F46" start="0" length="0">
      <dxf>
        <font>
          <sz val="12"/>
          <color auto="1"/>
          <name val="Times New Roman"/>
          <scheme val="none"/>
        </font>
      </dxf>
    </rfmt>
    <rfmt sheetId="1" sqref="F47" start="0" length="0">
      <dxf>
        <font>
          <sz val="12"/>
          <color auto="1"/>
          <name val="Times New Roman"/>
          <scheme val="none"/>
        </font>
      </dxf>
    </rfmt>
    <rfmt sheetId="1" sqref="F48" start="0" length="0">
      <dxf>
        <font>
          <sz val="12"/>
          <color auto="1"/>
          <name val="Times New Roman"/>
          <scheme val="none"/>
        </font>
      </dxf>
    </rfmt>
    <rfmt sheetId="1" sqref="F49" start="0" length="0">
      <dxf>
        <font>
          <sz val="12"/>
          <color auto="1"/>
          <name val="Times New Roman"/>
          <scheme val="none"/>
        </font>
      </dxf>
    </rfmt>
    <rfmt sheetId="1" sqref="F50" start="0" length="0">
      <dxf>
        <font>
          <sz val="12"/>
          <color auto="1"/>
          <name val="Times New Roman"/>
          <scheme val="none"/>
        </font>
      </dxf>
    </rfmt>
    <rfmt sheetId="1" sqref="F51" start="0" length="0">
      <dxf>
        <font>
          <sz val="12"/>
          <color auto="1"/>
          <name val="Times New Roman"/>
          <scheme val="none"/>
        </font>
      </dxf>
    </rfmt>
    <rfmt sheetId="1" sqref="F52" start="0" length="0">
      <dxf>
        <font>
          <sz val="12"/>
          <color auto="1"/>
          <name val="Times New Roman"/>
          <scheme val="none"/>
        </font>
      </dxf>
    </rfmt>
    <rfmt sheetId="1" sqref="F53" start="0" length="0">
      <dxf>
        <font>
          <sz val="12"/>
          <color auto="1"/>
          <name val="Times New Roman"/>
          <scheme val="none"/>
        </font>
      </dxf>
    </rfmt>
    <rfmt sheetId="1" sqref="F54" start="0" length="0">
      <dxf>
        <font>
          <sz val="12"/>
          <color auto="1"/>
          <name val="Times New Roman"/>
          <scheme val="none"/>
        </font>
      </dxf>
    </rfmt>
    <rfmt sheetId="1" sqref="F55" start="0" length="0">
      <dxf>
        <font>
          <sz val="12"/>
          <color auto="1"/>
          <name val="Times New Roman"/>
          <scheme val="none"/>
        </font>
      </dxf>
    </rfmt>
    <rfmt sheetId="1" sqref="F56" start="0" length="0">
      <dxf>
        <font>
          <sz val="12"/>
          <color auto="1"/>
          <name val="Times New Roman"/>
          <scheme val="none"/>
        </font>
      </dxf>
    </rfmt>
    <rfmt sheetId="1" sqref="F57" start="0" length="0">
      <dxf>
        <font>
          <sz val="12"/>
          <color auto="1"/>
          <name val="Times New Roman"/>
          <scheme val="none"/>
        </font>
      </dxf>
    </rfmt>
    <rfmt sheetId="1" sqref="F58" start="0" length="0">
      <dxf>
        <font>
          <sz val="12"/>
          <color auto="1"/>
          <name val="Times New Roman"/>
          <scheme val="none"/>
        </font>
      </dxf>
    </rfmt>
    <rfmt sheetId="1" sqref="F59" start="0" length="0">
      <dxf>
        <font>
          <sz val="12"/>
          <color auto="1"/>
          <name val="Times New Roman"/>
          <scheme val="none"/>
        </font>
      </dxf>
    </rfmt>
    <rfmt sheetId="1" sqref="F60" start="0" length="0">
      <dxf>
        <font>
          <sz val="12"/>
          <color auto="1"/>
          <name val="Times New Roman"/>
          <scheme val="none"/>
        </font>
      </dxf>
    </rfmt>
    <rfmt sheetId="1" sqref="F61" start="0" length="0">
      <dxf>
        <font>
          <sz val="12"/>
          <color auto="1"/>
          <name val="Times New Roman"/>
          <scheme val="none"/>
        </font>
      </dxf>
    </rfmt>
    <rfmt sheetId="1" sqref="F62" start="0" length="0">
      <dxf>
        <font>
          <sz val="12"/>
          <color auto="1"/>
          <name val="Times New Roman"/>
          <scheme val="none"/>
        </font>
      </dxf>
    </rfmt>
    <rfmt sheetId="1" sqref="F63" start="0" length="0">
      <dxf>
        <font>
          <sz val="12"/>
          <color auto="1"/>
          <name val="Times New Roman"/>
          <scheme val="none"/>
        </font>
      </dxf>
    </rfmt>
    <rfmt sheetId="1" sqref="F64" start="0" length="0">
      <dxf>
        <font>
          <sz val="12"/>
          <color auto="1"/>
          <name val="Times New Roman"/>
          <scheme val="none"/>
        </font>
      </dxf>
    </rfmt>
    <rfmt sheetId="1" sqref="F65" start="0" length="0">
      <dxf>
        <font>
          <sz val="12"/>
          <color auto="1"/>
          <name val="Times New Roman"/>
          <scheme val="none"/>
        </font>
      </dxf>
    </rfmt>
    <rfmt sheetId="1" sqref="F66" start="0" length="0">
      <dxf>
        <font>
          <sz val="12"/>
          <color auto="1"/>
          <name val="Times New Roman"/>
          <scheme val="none"/>
        </font>
      </dxf>
    </rfmt>
    <rfmt sheetId="1" sqref="F67" start="0" length="0">
      <dxf>
        <font>
          <sz val="12"/>
          <color auto="1"/>
          <name val="Times New Roman"/>
          <scheme val="none"/>
        </font>
      </dxf>
    </rfmt>
    <rfmt sheetId="1" sqref="F68" start="0" length="0">
      <dxf>
        <font>
          <sz val="12"/>
          <color auto="1"/>
          <name val="Times New Roman"/>
          <scheme val="none"/>
        </font>
      </dxf>
    </rfmt>
    <rfmt sheetId="1" sqref="F69" start="0" length="0">
      <dxf>
        <font>
          <sz val="12"/>
          <color auto="1"/>
          <name val="Times New Roman"/>
          <scheme val="none"/>
        </font>
      </dxf>
    </rfmt>
    <rfmt sheetId="1" sqref="F70" start="0" length="0">
      <dxf>
        <font>
          <sz val="12"/>
          <color auto="1"/>
          <name val="Times New Roman"/>
          <scheme val="none"/>
        </font>
      </dxf>
    </rfmt>
    <rfmt sheetId="1" sqref="F71" start="0" length="0">
      <dxf>
        <font>
          <sz val="12"/>
          <color auto="1"/>
          <name val="Times New Roman"/>
          <scheme val="none"/>
        </font>
      </dxf>
    </rfmt>
    <rfmt sheetId="1" sqref="F72" start="0" length="0">
      <dxf>
        <font>
          <sz val="12"/>
          <color auto="1"/>
          <name val="Times New Roman"/>
          <scheme val="none"/>
        </font>
      </dxf>
    </rfmt>
    <rfmt sheetId="1" sqref="F73" start="0" length="0">
      <dxf>
        <font>
          <sz val="12"/>
          <color auto="1"/>
          <name val="Times New Roman"/>
          <scheme val="none"/>
        </font>
      </dxf>
    </rfmt>
    <rfmt sheetId="1" sqref="F74" start="0" length="0">
      <dxf>
        <font>
          <sz val="12"/>
          <color auto="1"/>
          <name val="Times New Roman"/>
          <scheme val="none"/>
        </font>
      </dxf>
    </rfmt>
    <rfmt sheetId="1" sqref="F75" start="0" length="0">
      <dxf>
        <font>
          <sz val="12"/>
          <color auto="1"/>
          <name val="Times New Roman"/>
          <scheme val="none"/>
        </font>
      </dxf>
    </rfmt>
    <rfmt sheetId="1" sqref="F76" start="0" length="0">
      <dxf>
        <font>
          <sz val="12"/>
          <color auto="1"/>
          <name val="Times New Roman"/>
          <scheme val="none"/>
        </font>
      </dxf>
    </rfmt>
    <rfmt sheetId="1" sqref="F77" start="0" length="0">
      <dxf>
        <font>
          <sz val="12"/>
          <color auto="1"/>
          <name val="Times New Roman"/>
          <scheme val="none"/>
        </font>
      </dxf>
    </rfmt>
    <rfmt sheetId="1" sqref="F78" start="0" length="0">
      <dxf>
        <font>
          <sz val="12"/>
          <color auto="1"/>
          <name val="Times New Roman"/>
          <scheme val="none"/>
        </font>
      </dxf>
    </rfmt>
    <rfmt sheetId="1" sqref="F79" start="0" length="0">
      <dxf>
        <font>
          <sz val="12"/>
          <color auto="1"/>
          <name val="Times New Roman"/>
          <scheme val="none"/>
        </font>
      </dxf>
    </rfmt>
    <rfmt sheetId="1" sqref="F80" start="0" length="0">
      <dxf>
        <font>
          <sz val="12"/>
          <color auto="1"/>
          <name val="Times New Roman"/>
          <scheme val="none"/>
        </font>
      </dxf>
    </rfmt>
    <rfmt sheetId="1" sqref="F81" start="0" length="0">
      <dxf>
        <font>
          <sz val="12"/>
          <color auto="1"/>
          <name val="Times New Roman"/>
          <scheme val="none"/>
        </font>
      </dxf>
    </rfmt>
    <rfmt sheetId="1" sqref="F82" start="0" length="0">
      <dxf>
        <font>
          <sz val="12"/>
          <color auto="1"/>
          <name val="Times New Roman"/>
          <scheme val="none"/>
        </font>
      </dxf>
    </rfmt>
    <rfmt sheetId="1" sqref="F83" start="0" length="0">
      <dxf>
        <font>
          <sz val="12"/>
          <color auto="1"/>
          <name val="Times New Roman"/>
          <scheme val="none"/>
        </font>
      </dxf>
    </rfmt>
    <rfmt sheetId="1" sqref="F84" start="0" length="0">
      <dxf>
        <font>
          <sz val="12"/>
          <color auto="1"/>
          <name val="Times New Roman"/>
          <scheme val="none"/>
        </font>
      </dxf>
    </rfmt>
    <rfmt sheetId="1" sqref="F85" start="0" length="0">
      <dxf>
        <font>
          <sz val="12"/>
          <color auto="1"/>
          <name val="Times New Roman"/>
          <scheme val="none"/>
        </font>
      </dxf>
    </rfmt>
    <rfmt sheetId="1" sqref="F86" start="0" length="0">
      <dxf>
        <font>
          <sz val="12"/>
          <color auto="1"/>
          <name val="Times New Roman"/>
          <scheme val="none"/>
        </font>
      </dxf>
    </rfmt>
    <rfmt sheetId="1" sqref="F87" start="0" length="0">
      <dxf>
        <font>
          <sz val="12"/>
          <color auto="1"/>
          <name val="Times New Roman"/>
          <scheme val="none"/>
        </font>
      </dxf>
    </rfmt>
    <rfmt sheetId="1" sqref="F88" start="0" length="0">
      <dxf>
        <font>
          <sz val="12"/>
          <color auto="1"/>
          <name val="Times New Roman"/>
          <scheme val="none"/>
        </font>
      </dxf>
    </rfmt>
    <rfmt sheetId="1" sqref="F89" start="0" length="0">
      <dxf>
        <font>
          <sz val="12"/>
          <color auto="1"/>
          <name val="Times New Roman"/>
          <scheme val="none"/>
        </font>
      </dxf>
    </rfmt>
    <rfmt sheetId="1" sqref="F90" start="0" length="0">
      <dxf>
        <font>
          <sz val="12"/>
          <color auto="1"/>
          <name val="Times New Roman"/>
          <scheme val="none"/>
        </font>
      </dxf>
    </rfmt>
    <rfmt sheetId="1" sqref="F91" start="0" length="0">
      <dxf>
        <font>
          <sz val="12"/>
          <color auto="1"/>
          <name val="Times New Roman"/>
          <scheme val="none"/>
        </font>
      </dxf>
    </rfmt>
    <rfmt sheetId="1" sqref="F92" start="0" length="0">
      <dxf>
        <font>
          <sz val="12"/>
          <color auto="1"/>
          <name val="Times New Roman"/>
          <scheme val="none"/>
        </font>
      </dxf>
    </rfmt>
    <rfmt sheetId="1" sqref="F93" start="0" length="0">
      <dxf>
        <font>
          <sz val="12"/>
          <color auto="1"/>
          <name val="Times New Roman"/>
          <scheme val="none"/>
        </font>
      </dxf>
    </rfmt>
    <rfmt sheetId="1" sqref="F94" start="0" length="0">
      <dxf>
        <font>
          <sz val="12"/>
          <color auto="1"/>
          <name val="Times New Roman"/>
          <scheme val="none"/>
        </font>
      </dxf>
    </rfmt>
    <rfmt sheetId="1" sqref="F95" start="0" length="0">
      <dxf>
        <font>
          <sz val="12"/>
          <color auto="1"/>
          <name val="Times New Roman"/>
          <scheme val="none"/>
        </font>
      </dxf>
    </rfmt>
    <rfmt sheetId="1" sqref="F96" start="0" length="0">
      <dxf>
        <font>
          <sz val="12"/>
          <color auto="1"/>
          <name val="Times New Roman"/>
          <scheme val="none"/>
        </font>
      </dxf>
    </rfmt>
    <rfmt sheetId="1" sqref="F97" start="0" length="0">
      <dxf>
        <font>
          <sz val="12"/>
          <color auto="1"/>
          <name val="Times New Roman"/>
          <scheme val="none"/>
        </font>
      </dxf>
    </rfmt>
    <rfmt sheetId="1" sqref="F98" start="0" length="0">
      <dxf>
        <font>
          <sz val="12"/>
          <color auto="1"/>
          <name val="Times New Roman"/>
          <scheme val="none"/>
        </font>
      </dxf>
    </rfmt>
    <rfmt sheetId="1" sqref="F99" start="0" length="0">
      <dxf>
        <font>
          <sz val="12"/>
          <color auto="1"/>
          <name val="Times New Roman"/>
          <scheme val="none"/>
        </font>
      </dxf>
    </rfmt>
    <rfmt sheetId="1" sqref="F100" start="0" length="0">
      <dxf>
        <font>
          <sz val="12"/>
          <color auto="1"/>
          <name val="Times New Roman"/>
          <scheme val="none"/>
        </font>
      </dxf>
    </rfmt>
    <rfmt sheetId="1" sqref="F101" start="0" length="0">
      <dxf>
        <font>
          <sz val="12"/>
          <color auto="1"/>
          <name val="Times New Roman"/>
          <scheme val="none"/>
        </font>
      </dxf>
    </rfmt>
    <rfmt sheetId="1" sqref="F102" start="0" length="0">
      <dxf>
        <font>
          <sz val="12"/>
          <color auto="1"/>
          <name val="Times New Roman"/>
          <scheme val="none"/>
        </font>
      </dxf>
    </rfmt>
    <rfmt sheetId="1" sqref="F103" start="0" length="0">
      <dxf>
        <font>
          <sz val="12"/>
          <color auto="1"/>
          <name val="Times New Roman"/>
          <scheme val="none"/>
        </font>
      </dxf>
    </rfmt>
    <rfmt sheetId="1" sqref="F104" start="0" length="0">
      <dxf>
        <font>
          <sz val="12"/>
          <color auto="1"/>
          <name val="Times New Roman"/>
          <scheme val="none"/>
        </font>
      </dxf>
    </rfmt>
    <rfmt sheetId="1" sqref="F105" start="0" length="0">
      <dxf>
        <font>
          <sz val="12"/>
          <color auto="1"/>
          <name val="Times New Roman"/>
          <scheme val="none"/>
        </font>
      </dxf>
    </rfmt>
    <rfmt sheetId="1" sqref="F106" start="0" length="0">
      <dxf>
        <font>
          <sz val="12"/>
          <color auto="1"/>
          <name val="Times New Roman"/>
          <scheme val="none"/>
        </font>
      </dxf>
    </rfmt>
    <rfmt sheetId="1" sqref="F107" start="0" length="0">
      <dxf>
        <font>
          <sz val="12"/>
          <color auto="1"/>
          <name val="Times New Roman"/>
          <scheme val="none"/>
        </font>
      </dxf>
    </rfmt>
    <rfmt sheetId="1" sqref="F108" start="0" length="0">
      <dxf>
        <font>
          <sz val="12"/>
          <color auto="1"/>
          <name val="Times New Roman"/>
          <scheme val="none"/>
        </font>
      </dxf>
    </rfmt>
    <rfmt sheetId="1" sqref="F109" start="0" length="0">
      <dxf>
        <font>
          <sz val="12"/>
          <color auto="1"/>
          <name val="Times New Roman"/>
          <scheme val="none"/>
        </font>
      </dxf>
    </rfmt>
    <rfmt sheetId="1" sqref="F110" start="0" length="0">
      <dxf>
        <font>
          <sz val="12"/>
          <color auto="1"/>
          <name val="Times New Roman"/>
          <scheme val="none"/>
        </font>
      </dxf>
    </rfmt>
    <rfmt sheetId="1" sqref="F111" start="0" length="0">
      <dxf>
        <font>
          <sz val="12"/>
          <color auto="1"/>
          <name val="Times New Roman"/>
          <scheme val="none"/>
        </font>
      </dxf>
    </rfmt>
    <rfmt sheetId="1" sqref="F112" start="0" length="0">
      <dxf>
        <font>
          <sz val="12"/>
          <color auto="1"/>
          <name val="Times New Roman"/>
          <scheme val="none"/>
        </font>
      </dxf>
    </rfmt>
    <rfmt sheetId="1" sqref="F113" start="0" length="0">
      <dxf>
        <font>
          <sz val="12"/>
          <color auto="1"/>
          <name val="Times New Roman"/>
          <scheme val="none"/>
        </font>
      </dxf>
    </rfmt>
    <rfmt sheetId="1" sqref="F114" start="0" length="0">
      <dxf>
        <font>
          <sz val="12"/>
          <color auto="1"/>
          <name val="Times New Roman"/>
          <scheme val="none"/>
        </font>
      </dxf>
    </rfmt>
    <rfmt sheetId="1" sqref="F115" start="0" length="0">
      <dxf>
        <font>
          <sz val="12"/>
          <color auto="1"/>
          <name val="Times New Roman"/>
          <scheme val="none"/>
        </font>
      </dxf>
    </rfmt>
    <rfmt sheetId="1" sqref="F116" start="0" length="0">
      <dxf>
        <font>
          <sz val="12"/>
          <color auto="1"/>
          <name val="Times New Roman"/>
          <scheme val="none"/>
        </font>
      </dxf>
    </rfmt>
    <rfmt sheetId="1" sqref="F117" start="0" length="0">
      <dxf>
        <font>
          <sz val="12"/>
          <color auto="1"/>
          <name val="Times New Roman"/>
          <scheme val="none"/>
        </font>
      </dxf>
    </rfmt>
    <rfmt sheetId="1" sqref="F118" start="0" length="0">
      <dxf>
        <font>
          <sz val="12"/>
          <color auto="1"/>
          <name val="Times New Roman"/>
          <scheme val="none"/>
        </font>
      </dxf>
    </rfmt>
    <rfmt sheetId="1" sqref="F119" start="0" length="0">
      <dxf>
        <font>
          <sz val="12"/>
          <color auto="1"/>
          <name val="Times New Roman"/>
          <scheme val="none"/>
        </font>
      </dxf>
    </rfmt>
    <rfmt sheetId="1" sqref="F120" start="0" length="0">
      <dxf>
        <font>
          <sz val="12"/>
          <color auto="1"/>
          <name val="Times New Roman"/>
          <scheme val="none"/>
        </font>
      </dxf>
    </rfmt>
    <rfmt sheetId="1" sqref="F121" start="0" length="0">
      <dxf>
        <font>
          <sz val="12"/>
          <color auto="1"/>
          <name val="Times New Roman"/>
          <scheme val="none"/>
        </font>
      </dxf>
    </rfmt>
    <rfmt sheetId="1" sqref="F122" start="0" length="0">
      <dxf>
        <font>
          <sz val="12"/>
          <color auto="1"/>
          <name val="Times New Roman"/>
          <scheme val="none"/>
        </font>
      </dxf>
    </rfmt>
    <rfmt sheetId="1" sqref="F123" start="0" length="0">
      <dxf>
        <font>
          <sz val="12"/>
          <color auto="1"/>
          <name val="Times New Roman"/>
          <scheme val="none"/>
        </font>
      </dxf>
    </rfmt>
    <rfmt sheetId="1" sqref="F124" start="0" length="0">
      <dxf>
        <font>
          <sz val="12"/>
          <color auto="1"/>
          <name val="Times New Roman"/>
          <scheme val="none"/>
        </font>
      </dxf>
    </rfmt>
    <rfmt sheetId="1" sqref="F125" start="0" length="0">
      <dxf>
        <font>
          <sz val="12"/>
          <color auto="1"/>
          <name val="Times New Roman"/>
          <scheme val="none"/>
        </font>
      </dxf>
    </rfmt>
    <rfmt sheetId="1" sqref="F126" start="0" length="0">
      <dxf>
        <font>
          <sz val="12"/>
          <color auto="1"/>
          <name val="Times New Roman"/>
          <scheme val="none"/>
        </font>
      </dxf>
    </rfmt>
    <rfmt sheetId="1" sqref="F127" start="0" length="0">
      <dxf>
        <font>
          <sz val="12"/>
          <color auto="1"/>
          <name val="Times New Roman"/>
          <scheme val="none"/>
        </font>
      </dxf>
    </rfmt>
    <rfmt sheetId="1" sqref="F128" start="0" length="0">
      <dxf>
        <font>
          <sz val="12"/>
          <color auto="1"/>
          <name val="Times New Roman"/>
          <scheme val="none"/>
        </font>
      </dxf>
    </rfmt>
    <rfmt sheetId="1" sqref="F129" start="0" length="0">
      <dxf>
        <font>
          <sz val="12"/>
          <color auto="1"/>
          <name val="Times New Roman"/>
          <scheme val="none"/>
        </font>
      </dxf>
    </rfmt>
    <rfmt sheetId="1" sqref="F130" start="0" length="0">
      <dxf>
        <font>
          <sz val="12"/>
          <color auto="1"/>
          <name val="Times New Roman"/>
          <scheme val="none"/>
        </font>
      </dxf>
    </rfmt>
    <rfmt sheetId="1" sqref="F131" start="0" length="0">
      <dxf>
        <font>
          <sz val="12"/>
          <color auto="1"/>
          <name val="Times New Roman"/>
          <scheme val="none"/>
        </font>
      </dxf>
    </rfmt>
    <rfmt sheetId="1" sqref="F132" start="0" length="0">
      <dxf>
        <font>
          <sz val="12"/>
          <color auto="1"/>
          <name val="Times New Roman"/>
          <scheme val="none"/>
        </font>
      </dxf>
    </rfmt>
    <rfmt sheetId="1" sqref="F133" start="0" length="0">
      <dxf>
        <font>
          <sz val="12"/>
          <color auto="1"/>
          <name val="Times New Roman"/>
          <scheme val="none"/>
        </font>
      </dxf>
    </rfmt>
    <rfmt sheetId="1" sqref="F134" start="0" length="0">
      <dxf>
        <font>
          <sz val="12"/>
          <color auto="1"/>
          <name val="Times New Roman"/>
          <scheme val="none"/>
        </font>
      </dxf>
    </rfmt>
    <rfmt sheetId="1" sqref="F135" start="0" length="0">
      <dxf>
        <font>
          <sz val="12"/>
          <color auto="1"/>
          <name val="Times New Roman"/>
          <scheme val="none"/>
        </font>
      </dxf>
    </rfmt>
    <rfmt sheetId="1" sqref="F136" start="0" length="0">
      <dxf>
        <font>
          <sz val="12"/>
          <color auto="1"/>
          <name val="Times New Roman"/>
          <scheme val="none"/>
        </font>
      </dxf>
    </rfmt>
    <rfmt sheetId="1" sqref="F137" start="0" length="0">
      <dxf>
        <font>
          <sz val="12"/>
          <color auto="1"/>
          <name val="Times New Roman"/>
          <scheme val="none"/>
        </font>
      </dxf>
    </rfmt>
    <rfmt sheetId="1" sqref="F138" start="0" length="0">
      <dxf>
        <font>
          <sz val="12"/>
          <color auto="1"/>
          <name val="Times New Roman"/>
          <scheme val="none"/>
        </font>
      </dxf>
    </rfmt>
    <rfmt sheetId="1" sqref="F139" start="0" length="0">
      <dxf>
        <font>
          <sz val="12"/>
          <color auto="1"/>
          <name val="Times New Roman"/>
          <scheme val="none"/>
        </font>
      </dxf>
    </rfmt>
    <rfmt sheetId="1" sqref="F140" start="0" length="0">
      <dxf>
        <font>
          <sz val="12"/>
          <color auto="1"/>
          <name val="Times New Roman"/>
          <scheme val="none"/>
        </font>
      </dxf>
    </rfmt>
    <rfmt sheetId="1" sqref="F141" start="0" length="0">
      <dxf>
        <font>
          <sz val="12"/>
          <color auto="1"/>
          <name val="Times New Roman"/>
          <scheme val="none"/>
        </font>
      </dxf>
    </rfmt>
    <rfmt sheetId="1" sqref="F142" start="0" length="0">
      <dxf>
        <font>
          <sz val="12"/>
          <color auto="1"/>
          <name val="Times New Roman"/>
          <scheme val="none"/>
        </font>
      </dxf>
    </rfmt>
    <rfmt sheetId="1" sqref="F143" start="0" length="0">
      <dxf>
        <font>
          <sz val="12"/>
          <color auto="1"/>
          <name val="Times New Roman"/>
          <scheme val="none"/>
        </font>
      </dxf>
    </rfmt>
    <rfmt sheetId="1" sqref="F144" start="0" length="0">
      <dxf>
        <font>
          <sz val="12"/>
          <color auto="1"/>
          <name val="Times New Roman"/>
          <scheme val="none"/>
        </font>
      </dxf>
    </rfmt>
    <rfmt sheetId="1" sqref="F145" start="0" length="0">
      <dxf>
        <font>
          <sz val="12"/>
          <color auto="1"/>
          <name val="Times New Roman"/>
          <scheme val="none"/>
        </font>
      </dxf>
    </rfmt>
    <rfmt sheetId="1" sqref="F146" start="0" length="0">
      <dxf>
        <font>
          <sz val="12"/>
          <color auto="1"/>
          <name val="Times New Roman"/>
          <scheme val="none"/>
        </font>
      </dxf>
    </rfmt>
    <rfmt sheetId="1" sqref="F147" start="0" length="0">
      <dxf>
        <font>
          <sz val="12"/>
          <color auto="1"/>
          <name val="Times New Roman"/>
          <scheme val="none"/>
        </font>
      </dxf>
    </rfmt>
    <rfmt sheetId="1" sqref="F148" start="0" length="0">
      <dxf>
        <font>
          <sz val="12"/>
          <color auto="1"/>
          <name val="Times New Roman"/>
          <scheme val="none"/>
        </font>
      </dxf>
    </rfmt>
    <rfmt sheetId="1" sqref="F149" start="0" length="0">
      <dxf>
        <font>
          <sz val="12"/>
          <color auto="1"/>
          <name val="Times New Roman"/>
          <scheme val="none"/>
        </font>
      </dxf>
    </rfmt>
    <rfmt sheetId="1" sqref="F150" start="0" length="0">
      <dxf>
        <font>
          <sz val="12"/>
          <color auto="1"/>
          <name val="Times New Roman"/>
          <scheme val="none"/>
        </font>
      </dxf>
    </rfmt>
    <rfmt sheetId="1" sqref="F151" start="0" length="0">
      <dxf>
        <font>
          <sz val="12"/>
          <color auto="1"/>
          <name val="Times New Roman"/>
          <scheme val="none"/>
        </font>
      </dxf>
    </rfmt>
    <rfmt sheetId="1" sqref="F152" start="0" length="0">
      <dxf>
        <font>
          <sz val="12"/>
          <color auto="1"/>
          <name val="Times New Roman"/>
          <scheme val="none"/>
        </font>
      </dxf>
    </rfmt>
    <rfmt sheetId="1" sqref="F153" start="0" length="0">
      <dxf>
        <font>
          <sz val="12"/>
          <color auto="1"/>
          <name val="Times New Roman"/>
          <scheme val="none"/>
        </font>
      </dxf>
    </rfmt>
    <rfmt sheetId="1" sqref="F154" start="0" length="0">
      <dxf>
        <font>
          <sz val="12"/>
          <color auto="1"/>
          <name val="Times New Roman"/>
          <scheme val="none"/>
        </font>
      </dxf>
    </rfmt>
    <rfmt sheetId="1" sqref="F155" start="0" length="0">
      <dxf>
        <font>
          <sz val="12"/>
          <color auto="1"/>
          <name val="Times New Roman"/>
          <scheme val="none"/>
        </font>
      </dxf>
    </rfmt>
    <rfmt sheetId="1" sqref="F156" start="0" length="0">
      <dxf>
        <font>
          <sz val="12"/>
          <color auto="1"/>
          <name val="Times New Roman"/>
          <scheme val="none"/>
        </font>
      </dxf>
    </rfmt>
    <rfmt sheetId="1" sqref="F157" start="0" length="0">
      <dxf>
        <font>
          <sz val="12"/>
          <color auto="1"/>
          <name val="Times New Roman"/>
          <scheme val="none"/>
        </font>
      </dxf>
    </rfmt>
    <rfmt sheetId="1" sqref="F158" start="0" length="0">
      <dxf>
        <font>
          <sz val="12"/>
          <color auto="1"/>
          <name val="Times New Roman"/>
          <scheme val="none"/>
        </font>
      </dxf>
    </rfmt>
    <rfmt sheetId="1" sqref="F159" start="0" length="0">
      <dxf>
        <font>
          <sz val="12"/>
          <color auto="1"/>
          <name val="Times New Roman"/>
          <scheme val="none"/>
        </font>
      </dxf>
    </rfmt>
    <rfmt sheetId="1" sqref="F160" start="0" length="0">
      <dxf>
        <font>
          <sz val="12"/>
          <color auto="1"/>
          <name val="Times New Roman"/>
          <scheme val="none"/>
        </font>
      </dxf>
    </rfmt>
    <rfmt sheetId="1" sqref="F161" start="0" length="0">
      <dxf>
        <font>
          <sz val="12"/>
          <color auto="1"/>
          <name val="Times New Roman"/>
          <scheme val="none"/>
        </font>
      </dxf>
    </rfmt>
    <rfmt sheetId="1" sqref="F162" start="0" length="0">
      <dxf>
        <font>
          <sz val="12"/>
          <color auto="1"/>
          <name val="Times New Roman"/>
          <scheme val="none"/>
        </font>
      </dxf>
    </rfmt>
    <rfmt sheetId="1" sqref="F163" start="0" length="0">
      <dxf>
        <font>
          <sz val="12"/>
          <color auto="1"/>
          <name val="Times New Roman"/>
          <scheme val="none"/>
        </font>
      </dxf>
    </rfmt>
    <rfmt sheetId="1" sqref="F164" start="0" length="0">
      <dxf>
        <font>
          <sz val="12"/>
          <color auto="1"/>
          <name val="Times New Roman"/>
          <scheme val="none"/>
        </font>
      </dxf>
    </rfmt>
    <rfmt sheetId="1" sqref="F165" start="0" length="0">
      <dxf>
        <font>
          <sz val="12"/>
          <color auto="1"/>
          <name val="Times New Roman"/>
          <scheme val="none"/>
        </font>
      </dxf>
    </rfmt>
    <rfmt sheetId="1" sqref="F166" start="0" length="0">
      <dxf>
        <font>
          <sz val="12"/>
          <color auto="1"/>
          <name val="Times New Roman"/>
          <scheme val="none"/>
        </font>
      </dxf>
    </rfmt>
    <rfmt sheetId="1" sqref="F167" start="0" length="0">
      <dxf>
        <font>
          <sz val="12"/>
          <color auto="1"/>
          <name val="Times New Roman"/>
          <scheme val="none"/>
        </font>
      </dxf>
    </rfmt>
    <rfmt sheetId="1" sqref="F168" start="0" length="0">
      <dxf>
        <font>
          <sz val="12"/>
          <color auto="1"/>
          <name val="Times New Roman"/>
          <scheme val="none"/>
        </font>
      </dxf>
    </rfmt>
    <rfmt sheetId="1" sqref="F169" start="0" length="0">
      <dxf>
        <font>
          <sz val="12"/>
          <color auto="1"/>
          <name val="Times New Roman"/>
          <scheme val="none"/>
        </font>
      </dxf>
    </rfmt>
    <rfmt sheetId="1" sqref="F170" start="0" length="0">
      <dxf>
        <font>
          <sz val="12"/>
          <color auto="1"/>
          <name val="Times New Roman"/>
          <scheme val="none"/>
        </font>
      </dxf>
    </rfmt>
    <rfmt sheetId="1" sqref="F171" start="0" length="0">
      <dxf>
        <font>
          <sz val="12"/>
          <color auto="1"/>
          <name val="Times New Roman"/>
          <scheme val="none"/>
        </font>
      </dxf>
    </rfmt>
    <rfmt sheetId="1" sqref="F172" start="0" length="0">
      <dxf>
        <font>
          <sz val="12"/>
          <color auto="1"/>
          <name val="Times New Roman"/>
          <scheme val="none"/>
        </font>
      </dxf>
    </rfmt>
    <rfmt sheetId="1" sqref="F173" start="0" length="0">
      <dxf>
        <font>
          <sz val="12"/>
          <color auto="1"/>
          <name val="Times New Roman"/>
          <scheme val="none"/>
        </font>
      </dxf>
    </rfmt>
    <rfmt sheetId="1" sqref="F174" start="0" length="0">
      <dxf>
        <font>
          <sz val="12"/>
          <color auto="1"/>
          <name val="Times New Roman"/>
          <scheme val="none"/>
        </font>
      </dxf>
    </rfmt>
    <rfmt sheetId="1" sqref="F175" start="0" length="0">
      <dxf>
        <font>
          <sz val="12"/>
          <color auto="1"/>
          <name val="Times New Roman"/>
          <scheme val="none"/>
        </font>
      </dxf>
    </rfmt>
    <rfmt sheetId="1" sqref="F176" start="0" length="0">
      <dxf>
        <font>
          <sz val="12"/>
          <color auto="1"/>
          <name val="Times New Roman"/>
          <scheme val="none"/>
        </font>
      </dxf>
    </rfmt>
    <rfmt sheetId="1" sqref="F177" start="0" length="0">
      <dxf>
        <font>
          <sz val="12"/>
          <color auto="1"/>
          <name val="Times New Roman"/>
          <scheme val="none"/>
        </font>
      </dxf>
    </rfmt>
    <rfmt sheetId="1" sqref="F178" start="0" length="0">
      <dxf>
        <font>
          <sz val="12"/>
          <color auto="1"/>
          <name val="Times New Roman"/>
          <scheme val="none"/>
        </font>
      </dxf>
    </rfmt>
    <rfmt sheetId="1" sqref="F179" start="0" length="0">
      <dxf>
        <font>
          <sz val="12"/>
          <color auto="1"/>
          <name val="Times New Roman"/>
          <scheme val="none"/>
        </font>
      </dxf>
    </rfmt>
    <rfmt sheetId="1" sqref="F180" start="0" length="0">
      <dxf>
        <font>
          <sz val="12"/>
          <color auto="1"/>
          <name val="Times New Roman"/>
          <scheme val="none"/>
        </font>
      </dxf>
    </rfmt>
    <rfmt sheetId="1" sqref="F181" start="0" length="0">
      <dxf>
        <font>
          <sz val="12"/>
          <color auto="1"/>
          <name val="Times New Roman"/>
          <scheme val="none"/>
        </font>
      </dxf>
    </rfmt>
    <rfmt sheetId="1" sqref="F182" start="0" length="0">
      <dxf>
        <font>
          <sz val="12"/>
          <color auto="1"/>
          <name val="Times New Roman"/>
          <scheme val="none"/>
        </font>
      </dxf>
    </rfmt>
    <rfmt sheetId="1" sqref="F183" start="0" length="0">
      <dxf>
        <font>
          <sz val="12"/>
          <color auto="1"/>
          <name val="Times New Roman"/>
          <scheme val="none"/>
        </font>
      </dxf>
    </rfmt>
    <rfmt sheetId="1" sqref="F184" start="0" length="0">
      <dxf>
        <font>
          <sz val="12"/>
          <color auto="1"/>
          <name val="Times New Roman"/>
          <scheme val="none"/>
        </font>
      </dxf>
    </rfmt>
    <rfmt sheetId="1" sqref="F185" start="0" length="0">
      <dxf>
        <font>
          <sz val="12"/>
          <color auto="1"/>
          <name val="Times New Roman"/>
          <scheme val="none"/>
        </font>
      </dxf>
    </rfmt>
    <rfmt sheetId="1" sqref="F186" start="0" length="0">
      <dxf>
        <font>
          <sz val="12"/>
          <color auto="1"/>
          <name val="Times New Roman"/>
          <scheme val="none"/>
        </font>
      </dxf>
    </rfmt>
    <rfmt sheetId="1" sqref="F187" start="0" length="0">
      <dxf>
        <font>
          <sz val="12"/>
          <color auto="1"/>
          <name val="Times New Roman"/>
          <scheme val="none"/>
        </font>
      </dxf>
    </rfmt>
    <rfmt sheetId="1" sqref="F188" start="0" length="0">
      <dxf>
        <font>
          <sz val="12"/>
          <color auto="1"/>
          <name val="Times New Roman"/>
          <scheme val="none"/>
        </font>
      </dxf>
    </rfmt>
    <rfmt sheetId="1" sqref="F189" start="0" length="0">
      <dxf>
        <font>
          <sz val="12"/>
          <color auto="1"/>
          <name val="Times New Roman"/>
          <scheme val="none"/>
        </font>
      </dxf>
    </rfmt>
    <rfmt sheetId="1" sqref="F190" start="0" length="0">
      <dxf>
        <font>
          <sz val="12"/>
          <color auto="1"/>
          <name val="Times New Roman"/>
          <scheme val="none"/>
        </font>
      </dxf>
    </rfmt>
    <rfmt sheetId="1" sqref="F191" start="0" length="0">
      <dxf>
        <font>
          <sz val="12"/>
          <color auto="1"/>
          <name val="Times New Roman"/>
          <scheme val="none"/>
        </font>
      </dxf>
    </rfmt>
    <rfmt sheetId="1" sqref="F192" start="0" length="0">
      <dxf>
        <font>
          <sz val="12"/>
          <color auto="1"/>
          <name val="Times New Roman"/>
          <scheme val="none"/>
        </font>
      </dxf>
    </rfmt>
    <rfmt sheetId="1" sqref="F193" start="0" length="0">
      <dxf>
        <font>
          <sz val="12"/>
          <color auto="1"/>
          <name val="Times New Roman"/>
          <scheme val="none"/>
        </font>
      </dxf>
    </rfmt>
    <rfmt sheetId="1" sqref="F194" start="0" length="0">
      <dxf>
        <font>
          <sz val="12"/>
          <color auto="1"/>
          <name val="Times New Roman"/>
          <scheme val="none"/>
        </font>
      </dxf>
    </rfmt>
    <rfmt sheetId="1" sqref="F195" start="0" length="0">
      <dxf>
        <font>
          <sz val="12"/>
          <color auto="1"/>
          <name val="Times New Roman"/>
          <scheme val="none"/>
        </font>
      </dxf>
    </rfmt>
    <rfmt sheetId="1" sqref="F196" start="0" length="0">
      <dxf>
        <font>
          <sz val="12"/>
          <color auto="1"/>
          <name val="Times New Roman"/>
          <scheme val="none"/>
        </font>
      </dxf>
    </rfmt>
    <rfmt sheetId="1" sqref="F197" start="0" length="0">
      <dxf>
        <font>
          <sz val="12"/>
          <color auto="1"/>
          <name val="Times New Roman"/>
          <scheme val="none"/>
        </font>
      </dxf>
    </rfmt>
    <rfmt sheetId="1" sqref="F198" start="0" length="0">
      <dxf>
        <font>
          <sz val="12"/>
          <color auto="1"/>
          <name val="Times New Roman"/>
          <scheme val="none"/>
        </font>
      </dxf>
    </rfmt>
    <rfmt sheetId="1" sqref="F199" start="0" length="0">
      <dxf>
        <font>
          <sz val="12"/>
          <color auto="1"/>
          <name val="Times New Roman"/>
          <scheme val="none"/>
        </font>
      </dxf>
    </rfmt>
    <rfmt sheetId="1" sqref="F200" start="0" length="0">
      <dxf>
        <font>
          <sz val="12"/>
          <color auto="1"/>
          <name val="Times New Roman"/>
          <scheme val="none"/>
        </font>
      </dxf>
    </rfmt>
    <rfmt sheetId="1" sqref="F201" start="0" length="0">
      <dxf>
        <font>
          <sz val="12"/>
          <color auto="1"/>
          <name val="Times New Roman"/>
          <scheme val="none"/>
        </font>
      </dxf>
    </rfmt>
    <rfmt sheetId="1" sqref="F202" start="0" length="0">
      <dxf>
        <font>
          <sz val="12"/>
          <color auto="1"/>
          <name val="Times New Roman"/>
          <scheme val="none"/>
        </font>
      </dxf>
    </rfmt>
    <rfmt sheetId="1" sqref="F203" start="0" length="0">
      <dxf>
        <font>
          <sz val="12"/>
          <color auto="1"/>
          <name val="Times New Roman"/>
          <scheme val="none"/>
        </font>
      </dxf>
    </rfmt>
    <rfmt sheetId="1" sqref="F204" start="0" length="0">
      <dxf>
        <font>
          <sz val="12"/>
          <color auto="1"/>
          <name val="Times New Roman"/>
          <scheme val="none"/>
        </font>
      </dxf>
    </rfmt>
    <rfmt sheetId="1" sqref="F205" start="0" length="0">
      <dxf>
        <font>
          <sz val="12"/>
          <color auto="1"/>
          <name val="Times New Roman"/>
          <scheme val="none"/>
        </font>
      </dxf>
    </rfmt>
    <rfmt sheetId="1" sqref="F206" start="0" length="0">
      <dxf>
        <font>
          <sz val="12"/>
          <color auto="1"/>
          <name val="Times New Roman"/>
          <scheme val="none"/>
        </font>
      </dxf>
    </rfmt>
    <rfmt sheetId="1" sqref="F207" start="0" length="0">
      <dxf>
        <font>
          <sz val="12"/>
          <color auto="1"/>
          <name val="Times New Roman"/>
          <scheme val="none"/>
        </font>
      </dxf>
    </rfmt>
    <rfmt sheetId="1" sqref="F208" start="0" length="0">
      <dxf>
        <font>
          <sz val="12"/>
          <color auto="1"/>
          <name val="Times New Roman"/>
          <scheme val="none"/>
        </font>
      </dxf>
    </rfmt>
    <rfmt sheetId="1" sqref="F209" start="0" length="0">
      <dxf>
        <font>
          <sz val="12"/>
          <color auto="1"/>
          <name val="Times New Roman"/>
          <scheme val="none"/>
        </font>
      </dxf>
    </rfmt>
    <rfmt sheetId="1" sqref="F210" start="0" length="0">
      <dxf>
        <font>
          <sz val="12"/>
          <color auto="1"/>
          <name val="Times New Roman"/>
          <scheme val="none"/>
        </font>
      </dxf>
    </rfmt>
    <rfmt sheetId="1" sqref="F211" start="0" length="0">
      <dxf>
        <font>
          <sz val="12"/>
          <color auto="1"/>
          <name val="Times New Roman"/>
          <scheme val="none"/>
        </font>
      </dxf>
    </rfmt>
    <rfmt sheetId="1" sqref="F212" start="0" length="0">
      <dxf>
        <font>
          <sz val="12"/>
          <color auto="1"/>
          <name val="Times New Roman"/>
          <scheme val="none"/>
        </font>
      </dxf>
    </rfmt>
    <rfmt sheetId="1" sqref="F213" start="0" length="0">
      <dxf>
        <font>
          <sz val="12"/>
          <color auto="1"/>
          <name val="Times New Roman"/>
          <scheme val="none"/>
        </font>
      </dxf>
    </rfmt>
    <rfmt sheetId="1" sqref="F214" start="0" length="0">
      <dxf>
        <font>
          <sz val="12"/>
          <color auto="1"/>
          <name val="Times New Roman"/>
          <scheme val="none"/>
        </font>
      </dxf>
    </rfmt>
    <rfmt sheetId="1" sqref="F215" start="0" length="0">
      <dxf>
        <font>
          <sz val="12"/>
          <color auto="1"/>
          <name val="Times New Roman"/>
          <scheme val="none"/>
        </font>
      </dxf>
    </rfmt>
    <rfmt sheetId="1" sqref="F216" start="0" length="0">
      <dxf>
        <font>
          <sz val="12"/>
          <color auto="1"/>
          <name val="Times New Roman"/>
          <scheme val="none"/>
        </font>
      </dxf>
    </rfmt>
    <rfmt sheetId="1" sqref="F217" start="0" length="0">
      <dxf>
        <font>
          <sz val="12"/>
          <color auto="1"/>
          <name val="Times New Roman"/>
          <scheme val="none"/>
        </font>
      </dxf>
    </rfmt>
    <rfmt sheetId="1" sqref="F218" start="0" length="0">
      <dxf>
        <font>
          <sz val="12"/>
          <color auto="1"/>
          <name val="Times New Roman"/>
          <scheme val="none"/>
        </font>
      </dxf>
    </rfmt>
    <rfmt sheetId="1" sqref="F219" start="0" length="0">
      <dxf>
        <font>
          <sz val="12"/>
          <color auto="1"/>
          <name val="Times New Roman"/>
          <scheme val="none"/>
        </font>
      </dxf>
    </rfmt>
    <rfmt sheetId="1" sqref="F220" start="0" length="0">
      <dxf>
        <font>
          <sz val="12"/>
          <color auto="1"/>
          <name val="Times New Roman"/>
          <scheme val="none"/>
        </font>
      </dxf>
    </rfmt>
    <rfmt sheetId="1" sqref="F221" start="0" length="0">
      <dxf>
        <font>
          <sz val="12"/>
          <color auto="1"/>
          <name val="Times New Roman"/>
          <scheme val="none"/>
        </font>
      </dxf>
    </rfmt>
    <rfmt sheetId="1" sqref="F222" start="0" length="0">
      <dxf>
        <font>
          <sz val="12"/>
          <color auto="1"/>
          <name val="Times New Roman"/>
          <scheme val="none"/>
        </font>
      </dxf>
    </rfmt>
    <rfmt sheetId="1" sqref="F223" start="0" length="0">
      <dxf>
        <font>
          <sz val="12"/>
          <color auto="1"/>
          <name val="Times New Roman"/>
          <scheme val="none"/>
        </font>
      </dxf>
    </rfmt>
    <rfmt sheetId="1" sqref="F224" start="0" length="0">
      <dxf>
        <font>
          <sz val="12"/>
          <color auto="1"/>
          <name val="Times New Roman"/>
          <scheme val="none"/>
        </font>
      </dxf>
    </rfmt>
    <rfmt sheetId="1" sqref="F225" start="0" length="0">
      <dxf>
        <font>
          <sz val="12"/>
          <color auto="1"/>
          <name val="Times New Roman"/>
          <scheme val="none"/>
        </font>
      </dxf>
    </rfmt>
    <rfmt sheetId="1" sqref="F226" start="0" length="0">
      <dxf>
        <font>
          <sz val="12"/>
          <color auto="1"/>
          <name val="Times New Roman"/>
          <scheme val="none"/>
        </font>
      </dxf>
    </rfmt>
    <rfmt sheetId="1" sqref="F227" start="0" length="0">
      <dxf>
        <font>
          <sz val="12"/>
          <color auto="1"/>
          <name val="Times New Roman"/>
          <scheme val="none"/>
        </font>
      </dxf>
    </rfmt>
    <rfmt sheetId="1" sqref="F228" start="0" length="0">
      <dxf>
        <font>
          <sz val="12"/>
          <color auto="1"/>
          <name val="Times New Roman"/>
          <scheme val="none"/>
        </font>
      </dxf>
    </rfmt>
    <rfmt sheetId="1" sqref="F229" start="0" length="0">
      <dxf>
        <font>
          <sz val="12"/>
          <color auto="1"/>
          <name val="Times New Roman"/>
          <scheme val="none"/>
        </font>
      </dxf>
    </rfmt>
    <rfmt sheetId="1" sqref="F230" start="0" length="0">
      <dxf>
        <font>
          <sz val="12"/>
          <color auto="1"/>
          <name val="Times New Roman"/>
          <scheme val="none"/>
        </font>
      </dxf>
    </rfmt>
    <rfmt sheetId="1" sqref="F231" start="0" length="0">
      <dxf>
        <font>
          <sz val="12"/>
          <color auto="1"/>
          <name val="Times New Roman"/>
          <scheme val="none"/>
        </font>
      </dxf>
    </rfmt>
    <rfmt sheetId="1" sqref="F232" start="0" length="0">
      <dxf>
        <font>
          <sz val="12"/>
          <color auto="1"/>
          <name val="Times New Roman"/>
          <scheme val="none"/>
        </font>
      </dxf>
    </rfmt>
    <rfmt sheetId="1" sqref="F233" start="0" length="0">
      <dxf>
        <font>
          <sz val="12"/>
          <color auto="1"/>
          <name val="Times New Roman"/>
          <scheme val="none"/>
        </font>
      </dxf>
    </rfmt>
    <rfmt sheetId="1" sqref="F234" start="0" length="0">
      <dxf>
        <font>
          <sz val="12"/>
          <color auto="1"/>
          <name val="Times New Roman"/>
          <scheme val="none"/>
        </font>
      </dxf>
    </rfmt>
    <rfmt sheetId="1" sqref="F235" start="0" length="0">
      <dxf>
        <font>
          <sz val="12"/>
          <color auto="1"/>
          <name val="Times New Roman"/>
          <scheme val="none"/>
        </font>
      </dxf>
    </rfmt>
    <rfmt sheetId="1" sqref="F236" start="0" length="0">
      <dxf>
        <font>
          <sz val="12"/>
          <color auto="1"/>
          <name val="Times New Roman"/>
          <scheme val="none"/>
        </font>
      </dxf>
    </rfmt>
    <rfmt sheetId="1" sqref="F237" start="0" length="0">
      <dxf>
        <font>
          <sz val="12"/>
          <color auto="1"/>
          <name val="Times New Roman"/>
          <scheme val="none"/>
        </font>
      </dxf>
    </rfmt>
    <rfmt sheetId="1" sqref="F238" start="0" length="0">
      <dxf>
        <font>
          <sz val="12"/>
          <color auto="1"/>
          <name val="Times New Roman"/>
          <scheme val="none"/>
        </font>
      </dxf>
    </rfmt>
    <rfmt sheetId="1" sqref="F239" start="0" length="0">
      <dxf>
        <font>
          <sz val="12"/>
          <color auto="1"/>
          <name val="Times New Roman"/>
          <scheme val="none"/>
        </font>
      </dxf>
    </rfmt>
    <rfmt sheetId="1" sqref="F240" start="0" length="0">
      <dxf>
        <font>
          <sz val="12"/>
          <color auto="1"/>
          <name val="Times New Roman"/>
          <scheme val="none"/>
        </font>
      </dxf>
    </rfmt>
    <rfmt sheetId="1" sqref="F241" start="0" length="0">
      <dxf>
        <font>
          <sz val="12"/>
          <color auto="1"/>
          <name val="Times New Roman"/>
          <scheme val="none"/>
        </font>
      </dxf>
    </rfmt>
    <rfmt sheetId="1" sqref="F242" start="0" length="0">
      <dxf>
        <font>
          <sz val="12"/>
          <color auto="1"/>
          <name val="Times New Roman"/>
          <scheme val="none"/>
        </font>
      </dxf>
    </rfmt>
    <rfmt sheetId="1" sqref="F243" start="0" length="0">
      <dxf>
        <font>
          <sz val="12"/>
          <color auto="1"/>
          <name val="Times New Roman"/>
          <scheme val="none"/>
        </font>
      </dxf>
    </rfmt>
    <rfmt sheetId="1" sqref="F244" start="0" length="0">
      <dxf>
        <font>
          <sz val="12"/>
          <color auto="1"/>
          <name val="Times New Roman"/>
          <scheme val="none"/>
        </font>
      </dxf>
    </rfmt>
    <rfmt sheetId="1" sqref="F245" start="0" length="0">
      <dxf>
        <font>
          <sz val="12"/>
          <color auto="1"/>
          <name val="Times New Roman"/>
          <scheme val="none"/>
        </font>
      </dxf>
    </rfmt>
    <rfmt sheetId="1" sqref="F246" start="0" length="0">
      <dxf>
        <font>
          <sz val="12"/>
          <color auto="1"/>
          <name val="Times New Roman"/>
          <scheme val="none"/>
        </font>
      </dxf>
    </rfmt>
    <rfmt sheetId="1" sqref="F247" start="0" length="0">
      <dxf>
        <font>
          <sz val="12"/>
          <color auto="1"/>
          <name val="Times New Roman"/>
          <scheme val="none"/>
        </font>
      </dxf>
    </rfmt>
    <rfmt sheetId="1" sqref="F248" start="0" length="0">
      <dxf>
        <font>
          <sz val="12"/>
          <color auto="1"/>
          <name val="Times New Roman"/>
          <scheme val="none"/>
        </font>
      </dxf>
    </rfmt>
    <rfmt sheetId="1" sqref="F249" start="0" length="0">
      <dxf>
        <font>
          <sz val="12"/>
          <color auto="1"/>
          <name val="Times New Roman"/>
          <scheme val="none"/>
        </font>
      </dxf>
    </rfmt>
    <rfmt sheetId="1" sqref="F250" start="0" length="0">
      <dxf>
        <font>
          <sz val="12"/>
          <color auto="1"/>
          <name val="Times New Roman"/>
          <scheme val="none"/>
        </font>
      </dxf>
    </rfmt>
    <rfmt sheetId="1" sqref="F251" start="0" length="0">
      <dxf>
        <font>
          <sz val="12"/>
          <color auto="1"/>
          <name val="Times New Roman"/>
          <scheme val="none"/>
        </font>
      </dxf>
    </rfmt>
    <rfmt sheetId="1" sqref="F252" start="0" length="0">
      <dxf>
        <font>
          <sz val="12"/>
          <color auto="1"/>
          <name val="Times New Roman"/>
          <scheme val="none"/>
        </font>
      </dxf>
    </rfmt>
    <rfmt sheetId="1" sqref="F253" start="0" length="0">
      <dxf>
        <font>
          <sz val="12"/>
          <color auto="1"/>
          <name val="Times New Roman"/>
          <scheme val="none"/>
        </font>
      </dxf>
    </rfmt>
    <rfmt sheetId="1" sqref="F254" start="0" length="0">
      <dxf>
        <font>
          <sz val="12"/>
          <color auto="1"/>
          <name val="Times New Roman"/>
          <scheme val="none"/>
        </font>
      </dxf>
    </rfmt>
    <rfmt sheetId="1" sqref="F255" start="0" length="0">
      <dxf>
        <font>
          <sz val="12"/>
          <color auto="1"/>
          <name val="Times New Roman"/>
          <scheme val="none"/>
        </font>
      </dxf>
    </rfmt>
    <rfmt sheetId="1" sqref="F256" start="0" length="0">
      <dxf>
        <font>
          <sz val="12"/>
          <color auto="1"/>
          <name val="Times New Roman"/>
          <scheme val="none"/>
        </font>
      </dxf>
    </rfmt>
    <rfmt sheetId="1" sqref="F257" start="0" length="0">
      <dxf>
        <font>
          <sz val="12"/>
          <color auto="1"/>
          <name val="Times New Roman"/>
          <scheme val="none"/>
        </font>
      </dxf>
    </rfmt>
    <rfmt sheetId="1" sqref="F258" start="0" length="0">
      <dxf>
        <font>
          <sz val="12"/>
          <color auto="1"/>
          <name val="Times New Roman"/>
          <scheme val="none"/>
        </font>
      </dxf>
    </rfmt>
    <rfmt sheetId="1" sqref="F259" start="0" length="0">
      <dxf>
        <font>
          <sz val="12"/>
          <color auto="1"/>
          <name val="Times New Roman"/>
          <scheme val="none"/>
        </font>
      </dxf>
    </rfmt>
    <rfmt sheetId="1" sqref="F260" start="0" length="0">
      <dxf>
        <font>
          <sz val="12"/>
          <color auto="1"/>
          <name val="Times New Roman"/>
          <scheme val="none"/>
        </font>
      </dxf>
    </rfmt>
    <rfmt sheetId="1" sqref="F261" start="0" length="0">
      <dxf>
        <font>
          <sz val="12"/>
          <color auto="1"/>
          <name val="Times New Roman"/>
          <scheme val="none"/>
        </font>
      </dxf>
    </rfmt>
    <rfmt sheetId="1" sqref="F262" start="0" length="0">
      <dxf>
        <font>
          <sz val="12"/>
          <color auto="1"/>
          <name val="Times New Roman"/>
          <scheme val="none"/>
        </font>
      </dxf>
    </rfmt>
    <rfmt sheetId="1" sqref="F263" start="0" length="0">
      <dxf>
        <font>
          <sz val="12"/>
          <color auto="1"/>
          <name val="Times New Roman"/>
          <scheme val="none"/>
        </font>
      </dxf>
    </rfmt>
    <rfmt sheetId="1" sqref="F264" start="0" length="0">
      <dxf>
        <font>
          <sz val="12"/>
          <color auto="1"/>
          <name val="Times New Roman"/>
          <scheme val="none"/>
        </font>
      </dxf>
    </rfmt>
    <rfmt sheetId="1" sqref="F265" start="0" length="0">
      <dxf>
        <font>
          <sz val="12"/>
          <color auto="1"/>
          <name val="Times New Roman"/>
          <scheme val="none"/>
        </font>
      </dxf>
    </rfmt>
    <rfmt sheetId="1" sqref="F266" start="0" length="0">
      <dxf>
        <font>
          <sz val="12"/>
          <color auto="1"/>
          <name val="Times New Roman"/>
          <scheme val="none"/>
        </font>
      </dxf>
    </rfmt>
    <rfmt sheetId="1" sqref="F267" start="0" length="0">
      <dxf>
        <font>
          <sz val="12"/>
          <color auto="1"/>
          <name val="Times New Roman"/>
          <scheme val="none"/>
        </font>
      </dxf>
    </rfmt>
    <rfmt sheetId="1" sqref="F268" start="0" length="0">
      <dxf>
        <font>
          <sz val="12"/>
          <color auto="1"/>
          <name val="Times New Roman"/>
          <scheme val="none"/>
        </font>
      </dxf>
    </rfmt>
    <rfmt sheetId="1" sqref="F269" start="0" length="0">
      <dxf>
        <font>
          <sz val="12"/>
          <color auto="1"/>
          <name val="Times New Roman"/>
          <scheme val="none"/>
        </font>
      </dxf>
    </rfmt>
    <rfmt sheetId="1" sqref="F270" start="0" length="0">
      <dxf>
        <font>
          <sz val="12"/>
          <color auto="1"/>
          <name val="Times New Roman"/>
          <scheme val="none"/>
        </font>
      </dxf>
    </rfmt>
    <rfmt sheetId="1" sqref="F271" start="0" length="0">
      <dxf>
        <font>
          <sz val="12"/>
          <color auto="1"/>
          <name val="Times New Roman"/>
          <scheme val="none"/>
        </font>
      </dxf>
    </rfmt>
    <rfmt sheetId="1" sqref="F272" start="0" length="0">
      <dxf>
        <font>
          <sz val="12"/>
          <color auto="1"/>
          <name val="Times New Roman"/>
          <scheme val="none"/>
        </font>
      </dxf>
    </rfmt>
    <rfmt sheetId="1" sqref="F273" start="0" length="0">
      <dxf>
        <font>
          <sz val="12"/>
          <color auto="1"/>
          <name val="Times New Roman"/>
          <scheme val="none"/>
        </font>
      </dxf>
    </rfmt>
    <rfmt sheetId="1" sqref="F274" start="0" length="0">
      <dxf>
        <font>
          <sz val="12"/>
          <color auto="1"/>
          <name val="Times New Roman"/>
          <scheme val="none"/>
        </font>
      </dxf>
    </rfmt>
    <rfmt sheetId="1" sqref="F275" start="0" length="0">
      <dxf>
        <font>
          <sz val="12"/>
          <color auto="1"/>
          <name val="Times New Roman"/>
          <scheme val="none"/>
        </font>
      </dxf>
    </rfmt>
    <rfmt sheetId="1" sqref="F276" start="0" length="0">
      <dxf>
        <font>
          <sz val="12"/>
          <color auto="1"/>
          <name val="Times New Roman"/>
          <scheme val="none"/>
        </font>
      </dxf>
    </rfmt>
    <rfmt sheetId="1" sqref="F277" start="0" length="0">
      <dxf>
        <font>
          <sz val="12"/>
          <color auto="1"/>
          <name val="Times New Roman"/>
          <scheme val="none"/>
        </font>
      </dxf>
    </rfmt>
    <rfmt sheetId="1" sqref="F278" start="0" length="0">
      <dxf>
        <font>
          <sz val="12"/>
          <color auto="1"/>
          <name val="Times New Roman"/>
          <scheme val="none"/>
        </font>
      </dxf>
    </rfmt>
    <rfmt sheetId="1" sqref="F279" start="0" length="0">
      <dxf>
        <font>
          <sz val="12"/>
          <color auto="1"/>
          <name val="Times New Roman"/>
          <scheme val="none"/>
        </font>
      </dxf>
    </rfmt>
    <rfmt sheetId="1" sqref="F280" start="0" length="0">
      <dxf>
        <font>
          <sz val="12"/>
          <color auto="1"/>
          <name val="Times New Roman"/>
          <scheme val="none"/>
        </font>
      </dxf>
    </rfmt>
    <rfmt sheetId="1" sqref="F281" start="0" length="0">
      <dxf>
        <font>
          <sz val="12"/>
          <color auto="1"/>
          <name val="Times New Roman"/>
          <scheme val="none"/>
        </font>
      </dxf>
    </rfmt>
    <rfmt sheetId="1" sqref="F282" start="0" length="0">
      <dxf>
        <font>
          <sz val="12"/>
          <color auto="1"/>
          <name val="Times New Roman"/>
          <scheme val="none"/>
        </font>
      </dxf>
    </rfmt>
    <rfmt sheetId="1" sqref="F283" start="0" length="0">
      <dxf>
        <font>
          <sz val="12"/>
          <color auto="1"/>
          <name val="Times New Roman"/>
          <scheme val="none"/>
        </font>
      </dxf>
    </rfmt>
    <rfmt sheetId="1" sqref="F284" start="0" length="0">
      <dxf>
        <font>
          <sz val="12"/>
          <color auto="1"/>
          <name val="Times New Roman"/>
          <scheme val="none"/>
        </font>
      </dxf>
    </rfmt>
    <rfmt sheetId="1" sqref="F285" start="0" length="0">
      <dxf>
        <font>
          <sz val="12"/>
          <color auto="1"/>
          <name val="Times New Roman"/>
          <scheme val="none"/>
        </font>
      </dxf>
    </rfmt>
    <rfmt sheetId="1" sqref="F286" start="0" length="0">
      <dxf>
        <font>
          <sz val="12"/>
          <color auto="1"/>
          <name val="Times New Roman"/>
          <scheme val="none"/>
        </font>
      </dxf>
    </rfmt>
    <rfmt sheetId="1" sqref="F287" start="0" length="0">
      <dxf>
        <font>
          <sz val="12"/>
          <color auto="1"/>
          <name val="Times New Roman"/>
          <scheme val="none"/>
        </font>
      </dxf>
    </rfmt>
    <rfmt sheetId="1" sqref="F288" start="0" length="0">
      <dxf>
        <font>
          <sz val="12"/>
          <color auto="1"/>
          <name val="Times New Roman"/>
          <scheme val="none"/>
        </font>
      </dxf>
    </rfmt>
    <rfmt sheetId="1" sqref="F289" start="0" length="0">
      <dxf>
        <font>
          <sz val="12"/>
          <color auto="1"/>
          <name val="Times New Roman"/>
          <scheme val="none"/>
        </font>
      </dxf>
    </rfmt>
    <rfmt sheetId="1" sqref="F290" start="0" length="0">
      <dxf>
        <font>
          <sz val="12"/>
          <color auto="1"/>
          <name val="Times New Roman"/>
          <scheme val="none"/>
        </font>
      </dxf>
    </rfmt>
    <rfmt sheetId="1" sqref="F291" start="0" length="0">
      <dxf>
        <font>
          <sz val="12"/>
          <color auto="1"/>
          <name val="Times New Roman"/>
          <scheme val="none"/>
        </font>
      </dxf>
    </rfmt>
    <rfmt sheetId="1" sqref="F292" start="0" length="0">
      <dxf>
        <font>
          <sz val="12"/>
          <color auto="1"/>
          <name val="Times New Roman"/>
          <scheme val="none"/>
        </font>
      </dxf>
    </rfmt>
    <rfmt sheetId="1" sqref="F293" start="0" length="0">
      <dxf>
        <font>
          <sz val="12"/>
          <color auto="1"/>
          <name val="Times New Roman"/>
          <scheme val="none"/>
        </font>
      </dxf>
    </rfmt>
    <rfmt sheetId="1" sqref="F294" start="0" length="0">
      <dxf>
        <font>
          <sz val="12"/>
          <color auto="1"/>
          <name val="Times New Roman"/>
          <scheme val="none"/>
        </font>
      </dxf>
    </rfmt>
    <rfmt sheetId="1" sqref="F295" start="0" length="0">
      <dxf>
        <font>
          <sz val="12"/>
          <color auto="1"/>
          <name val="Times New Roman"/>
          <scheme val="none"/>
        </font>
      </dxf>
    </rfmt>
    <rfmt sheetId="1" sqref="F296" start="0" length="0">
      <dxf>
        <font>
          <sz val="12"/>
          <color auto="1"/>
          <name val="Times New Roman"/>
          <scheme val="none"/>
        </font>
      </dxf>
    </rfmt>
    <rfmt sheetId="1" sqref="F297" start="0" length="0">
      <dxf>
        <font>
          <sz val="12"/>
          <color auto="1"/>
          <name val="Times New Roman"/>
          <scheme val="none"/>
        </font>
      </dxf>
    </rfmt>
    <rfmt sheetId="1" sqref="F298" start="0" length="0">
      <dxf>
        <font>
          <sz val="12"/>
          <color auto="1"/>
          <name val="Times New Roman"/>
          <scheme val="none"/>
        </font>
      </dxf>
    </rfmt>
    <rfmt sheetId="1" sqref="F299" start="0" length="0">
      <dxf>
        <font>
          <sz val="12"/>
          <color auto="1"/>
          <name val="Times New Roman"/>
          <scheme val="none"/>
        </font>
      </dxf>
    </rfmt>
    <rfmt sheetId="1" sqref="F300" start="0" length="0">
      <dxf>
        <font>
          <sz val="12"/>
          <color auto="1"/>
          <name val="Times New Roman"/>
          <scheme val="none"/>
        </font>
      </dxf>
    </rfmt>
    <rfmt sheetId="1" sqref="F301" start="0" length="0">
      <dxf>
        <font>
          <sz val="12"/>
          <color auto="1"/>
          <name val="Times New Roman"/>
          <scheme val="none"/>
        </font>
      </dxf>
    </rfmt>
    <rfmt sheetId="1" sqref="F302" start="0" length="0">
      <dxf>
        <font>
          <sz val="12"/>
          <color auto="1"/>
          <name val="Times New Roman"/>
          <scheme val="none"/>
        </font>
      </dxf>
    </rfmt>
    <rfmt sheetId="1" sqref="F303" start="0" length="0">
      <dxf>
        <font>
          <sz val="12"/>
          <color auto="1"/>
          <name val="Times New Roman"/>
          <scheme val="none"/>
        </font>
      </dxf>
    </rfmt>
    <rfmt sheetId="1" sqref="F304" start="0" length="0">
      <dxf>
        <font>
          <sz val="12"/>
          <color auto="1"/>
          <name val="Times New Roman"/>
          <scheme val="none"/>
        </font>
      </dxf>
    </rfmt>
    <rfmt sheetId="1" sqref="F305" start="0" length="0">
      <dxf>
        <font>
          <sz val="12"/>
          <color auto="1"/>
          <name val="Times New Roman"/>
          <scheme val="none"/>
        </font>
      </dxf>
    </rfmt>
    <rfmt sheetId="1" sqref="F306" start="0" length="0">
      <dxf>
        <font>
          <sz val="12"/>
          <color auto="1"/>
          <name val="Times New Roman"/>
          <scheme val="none"/>
        </font>
      </dxf>
    </rfmt>
    <rfmt sheetId="1" sqref="F307" start="0" length="0">
      <dxf>
        <font>
          <sz val="12"/>
          <color auto="1"/>
          <name val="Times New Roman"/>
          <scheme val="none"/>
        </font>
      </dxf>
    </rfmt>
    <rfmt sheetId="1" sqref="F308" start="0" length="0">
      <dxf>
        <font>
          <sz val="12"/>
          <color auto="1"/>
          <name val="Times New Roman"/>
          <scheme val="none"/>
        </font>
      </dxf>
    </rfmt>
    <rfmt sheetId="1" sqref="F309" start="0" length="0">
      <dxf>
        <font>
          <sz val="12"/>
          <color auto="1"/>
          <name val="Times New Roman"/>
          <scheme val="none"/>
        </font>
      </dxf>
    </rfmt>
    <rfmt sheetId="1" sqref="F310" start="0" length="0">
      <dxf>
        <font>
          <sz val="12"/>
          <color auto="1"/>
          <name val="Times New Roman"/>
          <scheme val="none"/>
        </font>
      </dxf>
    </rfmt>
    <rfmt sheetId="1" sqref="F311" start="0" length="0">
      <dxf>
        <font>
          <sz val="12"/>
          <color auto="1"/>
          <name val="Times New Roman"/>
          <scheme val="none"/>
        </font>
      </dxf>
    </rfmt>
    <rfmt sheetId="1" sqref="F312" start="0" length="0">
      <dxf>
        <font>
          <sz val="12"/>
          <color auto="1"/>
          <name val="Times New Roman"/>
          <scheme val="none"/>
        </font>
      </dxf>
    </rfmt>
    <rfmt sheetId="1" sqref="F313" start="0" length="0">
      <dxf>
        <font>
          <sz val="12"/>
          <color auto="1"/>
          <name val="Times New Roman"/>
          <scheme val="none"/>
        </font>
      </dxf>
    </rfmt>
    <rfmt sheetId="1" sqref="F314" start="0" length="0">
      <dxf>
        <font>
          <sz val="12"/>
          <color auto="1"/>
          <name val="Times New Roman"/>
          <scheme val="none"/>
        </font>
      </dxf>
    </rfmt>
    <rfmt sheetId="1" sqref="F315" start="0" length="0">
      <dxf>
        <font>
          <sz val="12"/>
          <color auto="1"/>
          <name val="Times New Roman"/>
          <scheme val="none"/>
        </font>
      </dxf>
    </rfmt>
    <rfmt sheetId="1" sqref="F316" start="0" length="0">
      <dxf>
        <font>
          <sz val="12"/>
          <color auto="1"/>
          <name val="Times New Roman"/>
          <scheme val="none"/>
        </font>
      </dxf>
    </rfmt>
    <rfmt sheetId="1" sqref="F317" start="0" length="0">
      <dxf>
        <font>
          <sz val="12"/>
          <color auto="1"/>
          <name val="Times New Roman"/>
          <scheme val="none"/>
        </font>
      </dxf>
    </rfmt>
    <rfmt sheetId="1" sqref="F318" start="0" length="0">
      <dxf>
        <font>
          <sz val="12"/>
          <color auto="1"/>
          <name val="Times New Roman"/>
          <scheme val="none"/>
        </font>
      </dxf>
    </rfmt>
    <rfmt sheetId="1" sqref="F319" start="0" length="0">
      <dxf>
        <font>
          <sz val="12"/>
          <color auto="1"/>
          <name val="Times New Roman"/>
          <scheme val="none"/>
        </font>
      </dxf>
    </rfmt>
    <rfmt sheetId="1" sqref="F320" start="0" length="0">
      <dxf>
        <font>
          <sz val="12"/>
          <color auto="1"/>
          <name val="Times New Roman"/>
          <scheme val="none"/>
        </font>
      </dxf>
    </rfmt>
    <rfmt sheetId="1" sqref="F321" start="0" length="0">
      <dxf>
        <font>
          <sz val="12"/>
          <color auto="1"/>
          <name val="Times New Roman"/>
          <scheme val="none"/>
        </font>
      </dxf>
    </rfmt>
    <rfmt sheetId="1" sqref="F322" start="0" length="0">
      <dxf>
        <font>
          <sz val="12"/>
          <color auto="1"/>
          <name val="Times New Roman"/>
          <scheme val="none"/>
        </font>
      </dxf>
    </rfmt>
    <rfmt sheetId="1" sqref="F323" start="0" length="0">
      <dxf>
        <font>
          <sz val="12"/>
          <color auto="1"/>
          <name val="Times New Roman"/>
          <scheme val="none"/>
        </font>
      </dxf>
    </rfmt>
    <rfmt sheetId="1" sqref="F324" start="0" length="0">
      <dxf>
        <font>
          <sz val="12"/>
          <color auto="1"/>
          <name val="Times New Roman"/>
          <scheme val="none"/>
        </font>
      </dxf>
    </rfmt>
    <rfmt sheetId="1" sqref="F325" start="0" length="0">
      <dxf>
        <font>
          <sz val="12"/>
          <color auto="1"/>
          <name val="Times New Roman"/>
          <scheme val="none"/>
        </font>
      </dxf>
    </rfmt>
    <rfmt sheetId="1" sqref="F326" start="0" length="0">
      <dxf>
        <font>
          <sz val="12"/>
          <color auto="1"/>
          <name val="Times New Roman"/>
          <scheme val="none"/>
        </font>
      </dxf>
    </rfmt>
    <rfmt sheetId="1" sqref="F327" start="0" length="0">
      <dxf>
        <font>
          <sz val="12"/>
          <color auto="1"/>
          <name val="Times New Roman"/>
          <scheme val="none"/>
        </font>
      </dxf>
    </rfmt>
    <rfmt sheetId="1" sqref="F328" start="0" length="0">
      <dxf>
        <font>
          <sz val="12"/>
          <color auto="1"/>
          <name val="Times New Roman"/>
          <scheme val="none"/>
        </font>
      </dxf>
    </rfmt>
    <rfmt sheetId="1" sqref="F329" start="0" length="0">
      <dxf>
        <font>
          <sz val="12"/>
          <color auto="1"/>
          <name val="Times New Roman"/>
          <scheme val="none"/>
        </font>
      </dxf>
    </rfmt>
    <rfmt sheetId="1" sqref="F330" start="0" length="0">
      <dxf>
        <font>
          <sz val="12"/>
          <color auto="1"/>
          <name val="Times New Roman"/>
          <scheme val="none"/>
        </font>
      </dxf>
    </rfmt>
    <rfmt sheetId="1" sqref="F331" start="0" length="0">
      <dxf>
        <font>
          <sz val="12"/>
          <color auto="1"/>
          <name val="Times New Roman"/>
          <scheme val="none"/>
        </font>
      </dxf>
    </rfmt>
    <rfmt sheetId="1" sqref="F332" start="0" length="0">
      <dxf>
        <font>
          <sz val="12"/>
          <color auto="1"/>
          <name val="Times New Roman"/>
          <scheme val="none"/>
        </font>
      </dxf>
    </rfmt>
    <rfmt sheetId="1" sqref="F333" start="0" length="0">
      <dxf>
        <font>
          <sz val="12"/>
          <color indexed="8"/>
          <name val="Times New Roman"/>
          <scheme val="none"/>
        </font>
      </dxf>
    </rfmt>
    <rfmt sheetId="1" sqref="F334" start="0" length="0">
      <dxf>
        <font>
          <sz val="12"/>
          <color auto="1"/>
          <name val="Times New Roman"/>
          <scheme val="none"/>
        </font>
      </dxf>
    </rfmt>
    <rfmt sheetId="1" sqref="F335" start="0" length="0">
      <dxf>
        <font>
          <sz val="12"/>
          <color auto="1"/>
          <name val="Times New Roman"/>
          <scheme val="none"/>
        </font>
      </dxf>
    </rfmt>
    <rfmt sheetId="1" sqref="F336" start="0" length="0">
      <dxf>
        <font>
          <sz val="12"/>
          <color auto="1"/>
          <name val="Times New Roman"/>
          <scheme val="none"/>
        </font>
      </dxf>
    </rfmt>
    <rfmt sheetId="1" sqref="F337" start="0" length="0">
      <dxf>
        <font>
          <sz val="12"/>
          <color auto="1"/>
          <name val="Times New Roman"/>
          <scheme val="none"/>
        </font>
      </dxf>
    </rfmt>
    <rfmt sheetId="1" sqref="F338" start="0" length="0">
      <dxf>
        <font>
          <sz val="12"/>
          <color auto="1"/>
          <name val="Times New Roman"/>
          <scheme val="none"/>
        </font>
      </dxf>
    </rfmt>
    <rfmt sheetId="1" sqref="F339" start="0" length="0">
      <dxf>
        <font>
          <sz val="12"/>
          <color auto="1"/>
          <name val="Times New Roman"/>
          <scheme val="none"/>
        </font>
      </dxf>
    </rfmt>
    <rfmt sheetId="1" sqref="F340" start="0" length="0">
      <dxf>
        <font>
          <sz val="12"/>
          <color auto="1"/>
          <name val="Times New Roman"/>
          <scheme val="none"/>
        </font>
      </dxf>
    </rfmt>
    <rfmt sheetId="1" sqref="F341" start="0" length="0">
      <dxf>
        <font>
          <sz val="12"/>
          <color auto="1"/>
          <name val="Times New Roman"/>
          <scheme val="none"/>
        </font>
      </dxf>
    </rfmt>
    <rfmt sheetId="1" sqref="F342" start="0" length="0">
      <dxf>
        <font>
          <sz val="12"/>
          <color auto="1"/>
          <name val="Times New Roman"/>
          <scheme val="none"/>
        </font>
      </dxf>
    </rfmt>
    <rfmt sheetId="1" sqref="F343" start="0" length="0">
      <dxf>
        <font>
          <sz val="12"/>
          <color auto="1"/>
          <name val="Times New Roman"/>
          <scheme val="none"/>
        </font>
      </dxf>
    </rfmt>
    <rfmt sheetId="1" sqref="F344" start="0" length="0">
      <dxf>
        <font>
          <sz val="12"/>
          <color auto="1"/>
          <name val="Times New Roman"/>
          <scheme val="none"/>
        </font>
      </dxf>
    </rfmt>
    <rfmt sheetId="1" sqref="F345" start="0" length="0">
      <dxf>
        <font>
          <sz val="12"/>
          <color auto="1"/>
          <name val="Times New Roman"/>
          <scheme val="none"/>
        </font>
      </dxf>
    </rfmt>
    <rfmt sheetId="1" sqref="F346" start="0" length="0">
      <dxf>
        <font>
          <sz val="12"/>
          <color auto="1"/>
          <name val="Times New Roman"/>
          <scheme val="none"/>
        </font>
      </dxf>
    </rfmt>
    <rfmt sheetId="1" sqref="F347" start="0" length="0">
      <dxf>
        <font>
          <sz val="12"/>
          <color auto="1"/>
          <name val="Times New Roman"/>
          <scheme val="none"/>
        </font>
      </dxf>
    </rfmt>
    <rfmt sheetId="1" sqref="F348" start="0" length="0">
      <dxf>
        <font>
          <sz val="12"/>
          <color auto="1"/>
          <name val="Times New Roman"/>
          <scheme val="none"/>
        </font>
      </dxf>
    </rfmt>
    <rfmt sheetId="1" sqref="F349" start="0" length="0">
      <dxf>
        <font>
          <sz val="12"/>
          <color auto="1"/>
          <name val="Times New Roman"/>
          <scheme val="none"/>
        </font>
      </dxf>
    </rfmt>
    <rfmt sheetId="1" sqref="F350" start="0" length="0">
      <dxf>
        <font>
          <sz val="12"/>
          <color auto="1"/>
          <name val="Times New Roman"/>
          <scheme val="none"/>
        </font>
      </dxf>
    </rfmt>
    <rfmt sheetId="1" sqref="F351" start="0" length="0">
      <dxf>
        <font>
          <sz val="12"/>
          <color auto="1"/>
          <name val="Times New Roman"/>
          <scheme val="none"/>
        </font>
      </dxf>
    </rfmt>
    <rfmt sheetId="1" sqref="F352" start="0" length="0">
      <dxf>
        <font>
          <sz val="12"/>
          <color auto="1"/>
          <name val="Times New Roman"/>
          <scheme val="none"/>
        </font>
      </dxf>
    </rfmt>
    <rfmt sheetId="1" sqref="F353" start="0" length="0">
      <dxf>
        <font>
          <sz val="12"/>
          <color auto="1"/>
          <name val="Times New Roman"/>
          <scheme val="none"/>
        </font>
      </dxf>
    </rfmt>
    <rfmt sheetId="1" sqref="F354" start="0" length="0">
      <dxf>
        <font>
          <sz val="12"/>
          <color auto="1"/>
          <name val="Times New Roman"/>
          <scheme val="none"/>
        </font>
      </dxf>
    </rfmt>
    <rfmt sheetId="1" sqref="F355" start="0" length="0">
      <dxf>
        <font>
          <sz val="12"/>
          <color auto="1"/>
          <name val="Times New Roman"/>
          <scheme val="none"/>
        </font>
      </dxf>
    </rfmt>
    <rfmt sheetId="1" sqref="F356" start="0" length="0">
      <dxf>
        <font>
          <sz val="12"/>
          <color auto="1"/>
          <name val="Times New Roman"/>
          <scheme val="none"/>
        </font>
      </dxf>
    </rfmt>
    <rfmt sheetId="1" sqref="F357" start="0" length="0">
      <dxf>
        <font>
          <sz val="12"/>
          <color auto="1"/>
          <name val="Times New Roman"/>
          <scheme val="none"/>
        </font>
      </dxf>
    </rfmt>
    <rfmt sheetId="1" sqref="F358" start="0" length="0">
      <dxf>
        <font>
          <sz val="12"/>
          <color auto="1"/>
          <name val="Times New Roman"/>
          <scheme val="none"/>
        </font>
      </dxf>
    </rfmt>
    <rfmt sheetId="1" sqref="F359" start="0" length="0">
      <dxf>
        <font>
          <sz val="12"/>
          <color auto="1"/>
          <name val="Times New Roman"/>
          <scheme val="none"/>
        </font>
      </dxf>
    </rfmt>
    <rfmt sheetId="1" sqref="F360" start="0" length="0">
      <dxf>
        <font>
          <sz val="12"/>
          <color auto="1"/>
          <name val="Times New Roman"/>
          <scheme val="none"/>
        </font>
      </dxf>
    </rfmt>
    <rfmt sheetId="1" sqref="F361" start="0" length="0">
      <dxf>
        <font>
          <sz val="12"/>
          <color auto="1"/>
          <name val="Times New Roman"/>
          <scheme val="none"/>
        </font>
      </dxf>
    </rfmt>
    <rfmt sheetId="1" sqref="F362" start="0" length="0">
      <dxf>
        <font>
          <sz val="12"/>
          <color auto="1"/>
          <name val="Times New Roman"/>
          <scheme val="none"/>
        </font>
      </dxf>
    </rfmt>
    <rfmt sheetId="1" sqref="F363" start="0" length="0">
      <dxf>
        <font>
          <sz val="12"/>
          <color auto="1"/>
          <name val="Times New Roman"/>
          <scheme val="none"/>
        </font>
      </dxf>
    </rfmt>
    <rfmt sheetId="1" sqref="F371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372" start="0" length="0">
      <dxf>
        <font>
          <b/>
          <sz val="12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374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379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F385" start="0" length="0">
      <dxf>
        <font>
          <sz val="12"/>
          <color auto="1"/>
          <name val="Times New Roman"/>
          <scheme val="none"/>
        </font>
      </dxf>
    </rfmt>
    <rfmt sheetId="1" sqref="F386" start="0" length="0">
      <dxf>
        <font>
          <sz val="12"/>
          <color auto="1"/>
          <name val="Times New Roman"/>
          <scheme val="none"/>
        </font>
      </dxf>
    </rfmt>
    <rfmt sheetId="1" sqref="F387" start="0" length="0">
      <dxf>
        <font>
          <sz val="12"/>
          <color auto="1"/>
          <name val="Times New Roman"/>
          <scheme val="none"/>
        </font>
      </dxf>
    </rfmt>
    <rfmt sheetId="1" sqref="F388" start="0" length="0">
      <dxf>
        <font>
          <sz val="12"/>
          <color auto="1"/>
          <name val="Times New Roman"/>
          <scheme val="none"/>
        </font>
      </dxf>
    </rfmt>
    <rfmt sheetId="1" sqref="F390" start="0" length="0">
      <dxf>
        <font>
          <sz val="12"/>
          <color auto="1"/>
          <name val="Times New Roman"/>
          <scheme val="none"/>
        </font>
      </dxf>
    </rfmt>
    <rfmt sheetId="1" sqref="F391" start="0" length="0">
      <dxf>
        <font>
          <sz val="12"/>
          <color auto="1"/>
          <name val="Times New Roman"/>
          <scheme val="none"/>
        </font>
      </dxf>
    </rfmt>
    <rfmt sheetId="1" sqref="F392" start="0" length="0">
      <dxf>
        <font>
          <sz val="12"/>
          <color auto="1"/>
          <name val="Times New Roman"/>
          <scheme val="none"/>
        </font>
      </dxf>
    </rfmt>
    <rfmt sheetId="1" sqref="F393" start="0" length="0">
      <dxf>
        <font>
          <sz val="12"/>
          <color auto="1"/>
          <name val="Times New Roman"/>
          <scheme val="none"/>
        </font>
      </dxf>
    </rfmt>
    <rfmt sheetId="1" sqref="F394" start="0" length="0">
      <dxf>
        <font>
          <sz val="12"/>
          <color auto="1"/>
          <name val="Times New Roman"/>
          <scheme val="none"/>
        </font>
      </dxf>
    </rfmt>
    <rfmt sheetId="1" sqref="F395" start="0" length="0">
      <dxf>
        <font>
          <sz val="12"/>
          <color auto="1"/>
          <name val="Times New Roman"/>
          <scheme val="none"/>
        </font>
      </dxf>
    </rfmt>
    <rfmt sheetId="1" sqref="F396" start="0" length="0">
      <dxf>
        <font>
          <sz val="12"/>
          <color auto="1"/>
          <name val="Times New Roman"/>
          <scheme val="none"/>
        </font>
      </dxf>
    </rfmt>
    <rfmt sheetId="1" sqref="F397" start="0" length="0">
      <dxf>
        <font>
          <sz val="12"/>
          <color auto="1"/>
          <name val="Times New Roman"/>
          <scheme val="none"/>
        </font>
      </dxf>
    </rfmt>
    <rfmt sheetId="1" sqref="F398" start="0" length="0">
      <dxf>
        <font>
          <sz val="12"/>
          <color auto="1"/>
          <name val="Times New Roman"/>
          <scheme val="none"/>
        </font>
      </dxf>
    </rfmt>
    <rfmt sheetId="1" sqref="F399" start="0" length="0">
      <dxf>
        <font>
          <sz val="12"/>
          <color auto="1"/>
          <name val="Times New Roman"/>
          <scheme val="none"/>
        </font>
      </dxf>
    </rfmt>
    <rfmt sheetId="1" sqref="F400" start="0" length="0">
      <dxf>
        <font>
          <sz val="12"/>
          <color auto="1"/>
          <name val="Times New Roman"/>
          <scheme val="none"/>
        </font>
      </dxf>
    </rfmt>
    <rfmt sheetId="1" sqref="F401" start="0" length="0">
      <dxf>
        <font>
          <sz val="12"/>
          <color auto="1"/>
          <name val="Times New Roman"/>
          <scheme val="none"/>
        </font>
      </dxf>
    </rfmt>
    <rfmt sheetId="1" sqref="F402" start="0" length="0">
      <dxf>
        <font>
          <sz val="12"/>
          <color auto="1"/>
          <name val="Times New Roman"/>
          <scheme val="none"/>
        </font>
      </dxf>
    </rfmt>
    <rfmt sheetId="1" sqref="F403" start="0" length="0">
      <dxf>
        <font>
          <sz val="12"/>
          <color auto="1"/>
          <name val="Times New Roman"/>
          <scheme val="none"/>
        </font>
      </dxf>
    </rfmt>
    <rfmt sheetId="1" sqref="F404" start="0" length="0">
      <dxf>
        <font>
          <sz val="12"/>
          <color auto="1"/>
          <name val="Times New Roman"/>
          <scheme val="none"/>
        </font>
      </dxf>
    </rfmt>
    <rfmt sheetId="1" sqref="F405" start="0" length="0">
      <dxf>
        <font>
          <sz val="12"/>
          <color auto="1"/>
          <name val="Times New Roman"/>
          <scheme val="none"/>
        </font>
      </dxf>
    </rfmt>
    <rfmt sheetId="1" sqref="F406" start="0" length="0">
      <dxf>
        <font>
          <sz val="12"/>
          <color auto="1"/>
          <name val="Times New Roman"/>
          <scheme val="none"/>
        </font>
      </dxf>
    </rfmt>
    <rfmt sheetId="1" sqref="F407" start="0" length="0">
      <dxf>
        <font>
          <sz val="12"/>
          <color auto="1"/>
          <name val="Times New Roman"/>
          <scheme val="none"/>
        </font>
      </dxf>
    </rfmt>
    <rfmt sheetId="1" sqref="F408" start="0" length="0">
      <dxf>
        <font>
          <sz val="12"/>
          <color auto="1"/>
          <name val="Times New Roman"/>
          <scheme val="none"/>
        </font>
      </dxf>
    </rfmt>
    <rfmt sheetId="1" sqref="F409" start="0" length="0">
      <dxf>
        <font>
          <sz val="12"/>
          <color auto="1"/>
          <name val="Times New Roman"/>
          <scheme val="none"/>
        </font>
      </dxf>
    </rfmt>
    <rfmt sheetId="1" sqref="F410" start="0" length="0">
      <dxf>
        <font>
          <sz val="12"/>
          <color auto="1"/>
          <name val="Times New Roman"/>
          <scheme val="none"/>
        </font>
      </dxf>
    </rfmt>
    <rfmt sheetId="1" sqref="F411" start="0" length="0">
      <dxf>
        <font>
          <sz val="12"/>
          <color auto="1"/>
          <name val="Times New Roman"/>
          <scheme val="none"/>
        </font>
      </dxf>
    </rfmt>
    <rfmt sheetId="1" sqref="F412" start="0" length="0">
      <dxf>
        <font>
          <sz val="12"/>
          <color auto="1"/>
          <name val="Times New Roman"/>
          <scheme val="none"/>
        </font>
      </dxf>
    </rfmt>
    <rfmt sheetId="1" sqref="F413" start="0" length="0">
      <dxf>
        <font>
          <sz val="12"/>
          <color auto="1"/>
          <name val="Times New Roman"/>
          <scheme val="none"/>
        </font>
      </dxf>
    </rfmt>
    <rfmt sheetId="1" sqref="F414" start="0" length="0">
      <dxf>
        <font>
          <sz val="12"/>
          <color auto="1"/>
          <name val="Times New Roman"/>
          <scheme val="none"/>
        </font>
      </dxf>
    </rfmt>
    <rfmt sheetId="1" sqref="F415" start="0" length="0">
      <dxf>
        <font>
          <sz val="12"/>
          <color auto="1"/>
          <name val="Times New Roman"/>
          <scheme val="none"/>
        </font>
      </dxf>
    </rfmt>
    <rfmt sheetId="1" sqref="F416" start="0" length="0">
      <dxf>
        <font>
          <sz val="12"/>
          <color auto="1"/>
          <name val="Times New Roman"/>
          <scheme val="none"/>
        </font>
      </dxf>
    </rfmt>
    <rfmt sheetId="1" sqref="F417" start="0" length="0">
      <dxf>
        <font>
          <sz val="12"/>
          <color auto="1"/>
          <name val="Times New Roman"/>
          <scheme val="none"/>
        </font>
      </dxf>
    </rfmt>
    <rfmt sheetId="1" sqref="F418" start="0" length="0">
      <dxf>
        <font>
          <sz val="12"/>
          <color auto="1"/>
          <name val="Times New Roman"/>
          <scheme val="none"/>
        </font>
      </dxf>
    </rfmt>
    <rfmt sheetId="1" sqref="F419" start="0" length="0">
      <dxf>
        <font>
          <sz val="12"/>
          <color auto="1"/>
          <name val="Times New Roman"/>
          <scheme val="none"/>
        </font>
      </dxf>
    </rfmt>
    <rfmt sheetId="1" sqref="F421" start="0" length="0">
      <dxf>
        <font>
          <sz val="12"/>
          <color auto="1"/>
          <name val="Times New Roman"/>
          <scheme val="none"/>
        </font>
      </dxf>
    </rfmt>
    <rfmt sheetId="1" sqref="F422" start="0" length="0">
      <dxf>
        <font>
          <sz val="12"/>
          <name val="Times New Roman"/>
          <scheme val="minor"/>
        </font>
      </dxf>
    </rfmt>
    <rfmt sheetId="1" sqref="F423" start="0" length="0">
      <dxf>
        <font>
          <sz val="12"/>
          <name val="Times New Roman"/>
          <scheme val="minor"/>
        </font>
      </dxf>
    </rfmt>
    <rfmt sheetId="1" sqref="F424" start="0" length="0">
      <dxf>
        <font>
          <sz val="12"/>
          <name val="Times New Roman"/>
          <scheme val="minor"/>
        </font>
      </dxf>
    </rfmt>
    <rfmt sheetId="1" sqref="F425" start="0" length="0">
      <dxf>
        <font>
          <sz val="12"/>
          <name val="Times New Roman"/>
          <scheme val="minor"/>
        </font>
      </dxf>
    </rfmt>
    <rfmt sheetId="1" sqref="F426" start="0" length="0">
      <dxf>
        <font>
          <sz val="12"/>
          <name val="Times New Roman"/>
          <scheme val="minor"/>
        </font>
      </dxf>
    </rfmt>
    <rfmt sheetId="1" sqref="F427" start="0" length="0">
      <dxf>
        <font>
          <sz val="12"/>
          <name val="Times New Roman"/>
          <scheme val="minor"/>
        </font>
      </dxf>
    </rfmt>
    <rfmt sheetId="1" sqref="F428" start="0" length="0">
      <dxf>
        <font>
          <sz val="12"/>
          <name val="Times New Roman"/>
          <scheme val="minor"/>
        </font>
      </dxf>
    </rfmt>
    <rfmt sheetId="1" sqref="F429" start="0" length="0">
      <dxf>
        <font>
          <sz val="12"/>
          <name val="Times New Roman"/>
          <scheme val="minor"/>
        </font>
      </dxf>
    </rfmt>
    <rfmt sheetId="1" sqref="F430" start="0" length="0">
      <dxf>
        <font>
          <sz val="12"/>
          <name val="Times New Roman"/>
          <scheme val="minor"/>
        </font>
      </dxf>
    </rfmt>
    <rfmt sheetId="1" sqref="F431" start="0" length="0">
      <dxf>
        <font>
          <sz val="12"/>
          <name val="Times New Roman"/>
          <scheme val="minor"/>
        </font>
      </dxf>
    </rfmt>
    <rfmt sheetId="1" sqref="F432" start="0" length="0">
      <dxf>
        <font>
          <sz val="12"/>
          <name val="Times New Roman"/>
          <scheme val="minor"/>
        </font>
      </dxf>
    </rfmt>
    <rfmt sheetId="1" sqref="F433" start="0" length="0">
      <dxf>
        <font>
          <sz val="12"/>
          <name val="Times New Roman"/>
          <scheme val="minor"/>
        </font>
      </dxf>
    </rfmt>
    <rfmt sheetId="1" sqref="F434" start="0" length="0">
      <dxf>
        <font>
          <sz val="12"/>
          <name val="Times New Roman"/>
          <scheme val="minor"/>
        </font>
      </dxf>
    </rfmt>
    <rfmt sheetId="1" sqref="F435" start="0" length="0">
      <dxf>
        <font>
          <sz val="12"/>
          <name val="Times New Roman"/>
          <scheme val="minor"/>
        </font>
      </dxf>
    </rfmt>
    <rfmt sheetId="1" sqref="F436" start="0" length="0">
      <dxf>
        <font>
          <sz val="12"/>
          <name val="Times New Roman"/>
          <scheme val="minor"/>
        </font>
      </dxf>
    </rfmt>
    <rfmt sheetId="1" sqref="F437" start="0" length="0">
      <dxf>
        <font>
          <sz val="12"/>
          <name val="Times New Roman"/>
          <scheme val="minor"/>
        </font>
      </dxf>
    </rfmt>
    <rfmt sheetId="1" sqref="F438" start="0" length="0">
      <dxf>
        <font>
          <sz val="12"/>
          <name val="Times New Roman"/>
          <scheme val="minor"/>
        </font>
      </dxf>
    </rfmt>
    <rfmt sheetId="1" sqref="F439" start="0" length="0">
      <dxf>
        <font>
          <sz val="12"/>
          <name val="Times New Roman"/>
          <scheme val="minor"/>
        </font>
      </dxf>
    </rfmt>
    <rfmt sheetId="1" sqref="F440" start="0" length="0">
      <dxf>
        <font>
          <sz val="12"/>
          <name val="Times New Roman"/>
          <scheme val="minor"/>
        </font>
      </dxf>
    </rfmt>
    <rfmt sheetId="1" sqref="F441" start="0" length="0">
      <dxf>
        <font>
          <sz val="12"/>
          <name val="Times New Roman"/>
          <scheme val="minor"/>
        </font>
      </dxf>
    </rfmt>
    <rfmt sheetId="1" sqref="F442" start="0" length="0">
      <dxf>
        <font>
          <sz val="12"/>
          <name val="Times New Roman"/>
          <scheme val="minor"/>
        </font>
      </dxf>
    </rfmt>
    <rfmt sheetId="1" sqref="F443" start="0" length="0">
      <dxf>
        <font>
          <sz val="12"/>
          <name val="Times New Roman"/>
          <scheme val="minor"/>
        </font>
      </dxf>
    </rfmt>
    <rfmt sheetId="1" sqref="F444" start="0" length="0">
      <dxf>
        <font>
          <sz val="12"/>
          <name val="Times New Roman"/>
          <scheme val="minor"/>
        </font>
      </dxf>
    </rfmt>
    <rfmt sheetId="1" sqref="F445" start="0" length="0">
      <dxf>
        <font>
          <sz val="12"/>
          <name val="Times New Roman"/>
          <scheme val="minor"/>
        </font>
      </dxf>
    </rfmt>
    <rfmt sheetId="1" sqref="F446" start="0" length="0">
      <dxf>
        <font>
          <sz val="12"/>
          <name val="Times New Roman"/>
          <scheme val="minor"/>
        </font>
      </dxf>
    </rfmt>
    <rfmt sheetId="1" sqref="F447" start="0" length="0">
      <dxf>
        <font>
          <sz val="12"/>
          <name val="Times New Roman"/>
          <scheme val="minor"/>
        </font>
      </dxf>
    </rfmt>
    <rfmt sheetId="1" sqref="F448" start="0" length="0">
      <dxf>
        <font>
          <sz val="12"/>
          <name val="Times New Roman"/>
          <scheme val="minor"/>
        </font>
      </dxf>
    </rfmt>
    <rfmt sheetId="1" sqref="F449" start="0" length="0">
      <dxf>
        <font>
          <sz val="12"/>
          <name val="Times New Roman"/>
          <scheme val="minor"/>
        </font>
      </dxf>
    </rfmt>
    <rfmt sheetId="1" sqref="F450" start="0" length="0">
      <dxf>
        <font>
          <sz val="12"/>
          <name val="Times New Roman"/>
          <scheme val="minor"/>
        </font>
      </dxf>
    </rfmt>
    <rfmt sheetId="1" sqref="F451" start="0" length="0">
      <dxf>
        <font>
          <sz val="12"/>
          <name val="Times New Roman"/>
          <scheme val="minor"/>
        </font>
      </dxf>
    </rfmt>
    <rfmt sheetId="1" sqref="F452" start="0" length="0">
      <dxf>
        <font>
          <sz val="12"/>
          <name val="Times New Roman"/>
          <scheme val="minor"/>
        </font>
      </dxf>
    </rfmt>
    <rfmt sheetId="1" sqref="F453" start="0" length="0">
      <dxf>
        <font>
          <sz val="12"/>
          <name val="Times New Roman"/>
          <scheme val="minor"/>
        </font>
      </dxf>
    </rfmt>
    <rfmt sheetId="1" sqref="F454" start="0" length="0">
      <dxf>
        <font>
          <sz val="12"/>
          <name val="Times New Roman"/>
          <scheme val="minor"/>
        </font>
      </dxf>
    </rfmt>
    <rfmt sheetId="1" sqref="F455" start="0" length="0">
      <dxf>
        <font>
          <sz val="12"/>
          <name val="Times New Roman"/>
          <scheme val="minor"/>
        </font>
      </dxf>
    </rfmt>
    <rfmt sheetId="1" sqref="F456" start="0" length="0">
      <dxf>
        <font>
          <sz val="12"/>
          <name val="Times New Roman"/>
          <scheme val="minor"/>
        </font>
      </dxf>
    </rfmt>
    <rfmt sheetId="1" sqref="F457" start="0" length="0">
      <dxf>
        <font>
          <sz val="12"/>
          <name val="Times New Roman"/>
          <scheme val="minor"/>
        </font>
      </dxf>
    </rfmt>
    <rfmt sheetId="1" sqref="F458" start="0" length="0">
      <dxf>
        <font>
          <sz val="12"/>
          <name val="Times New Roman"/>
          <scheme val="minor"/>
        </font>
      </dxf>
    </rfmt>
    <rfmt sheetId="1" sqref="F459" start="0" length="0">
      <dxf>
        <font>
          <sz val="12"/>
          <name val="Times New Roman"/>
          <scheme val="minor"/>
        </font>
      </dxf>
    </rfmt>
    <rfmt sheetId="1" sqref="F460" start="0" length="0">
      <dxf>
        <font>
          <sz val="12"/>
          <name val="Times New Roman"/>
          <scheme val="minor"/>
        </font>
      </dxf>
    </rfmt>
    <rfmt sheetId="1" sqref="F461" start="0" length="0">
      <dxf>
        <font>
          <sz val="12"/>
          <name val="Times New Roman"/>
          <scheme val="minor"/>
        </font>
      </dxf>
    </rfmt>
    <rfmt sheetId="1" sqref="F462" start="0" length="0">
      <dxf>
        <font>
          <sz val="12"/>
          <name val="Times New Roman"/>
          <scheme val="minor"/>
        </font>
      </dxf>
    </rfmt>
    <rfmt sheetId="1" sqref="F463" start="0" length="0">
      <dxf>
        <font>
          <sz val="12"/>
          <name val="Times New Roman"/>
          <scheme val="minor"/>
        </font>
      </dxf>
    </rfmt>
    <rfmt sheetId="1" sqref="F464" start="0" length="0">
      <dxf>
        <font>
          <sz val="12"/>
          <name val="Times New Roman"/>
          <scheme val="minor"/>
        </font>
      </dxf>
    </rfmt>
    <rfmt sheetId="1" sqref="F465" start="0" length="0">
      <dxf>
        <font>
          <sz val="12"/>
          <name val="Times New Roman"/>
          <scheme val="minor"/>
        </font>
      </dxf>
    </rfmt>
    <rfmt sheetId="1" sqref="F466" start="0" length="0">
      <dxf>
        <font>
          <sz val="12"/>
          <name val="Times New Roman"/>
          <scheme val="minor"/>
        </font>
      </dxf>
    </rfmt>
    <rfmt sheetId="1" sqref="F467" start="0" length="0">
      <dxf>
        <font>
          <sz val="12"/>
          <name val="Times New Roman"/>
          <scheme val="minor"/>
        </font>
      </dxf>
    </rfmt>
    <rfmt sheetId="1" sqref="F468" start="0" length="0">
      <dxf>
        <font>
          <sz val="12"/>
          <name val="Times New Roman"/>
          <scheme val="minor"/>
        </font>
      </dxf>
    </rfmt>
    <rfmt sheetId="1" sqref="F469" start="0" length="0">
      <dxf>
        <font>
          <sz val="12"/>
          <name val="Times New Roman"/>
          <scheme val="minor"/>
        </font>
      </dxf>
    </rfmt>
    <rfmt sheetId="1" sqref="F470" start="0" length="0">
      <dxf>
        <font>
          <sz val="12"/>
          <name val="Times New Roman"/>
          <scheme val="minor"/>
        </font>
      </dxf>
    </rfmt>
    <rfmt sheetId="1" sqref="F471" start="0" length="0">
      <dxf>
        <font>
          <sz val="12"/>
          <name val="Times New Roman"/>
          <scheme val="minor"/>
        </font>
      </dxf>
    </rfmt>
    <rfmt sheetId="1" sqref="F472" start="0" length="0">
      <dxf>
        <font>
          <sz val="12"/>
          <name val="Times New Roman"/>
          <scheme val="minor"/>
        </font>
      </dxf>
    </rfmt>
    <rfmt sheetId="1" sqref="F473" start="0" length="0">
      <dxf>
        <font>
          <sz val="12"/>
          <name val="Times New Roman"/>
          <scheme val="minor"/>
        </font>
      </dxf>
    </rfmt>
    <rfmt sheetId="1" sqref="F474" start="0" length="0">
      <dxf>
        <font>
          <sz val="12"/>
          <name val="Times New Roman"/>
          <scheme val="minor"/>
        </font>
      </dxf>
    </rfmt>
    <rfmt sheetId="1" sqref="F475" start="0" length="0">
      <dxf>
        <font>
          <sz val="12"/>
          <name val="Times New Roman"/>
          <scheme val="minor"/>
        </font>
      </dxf>
    </rfmt>
    <rfmt sheetId="1" sqref="F476" start="0" length="0">
      <dxf>
        <font>
          <sz val="12"/>
          <name val="Times New Roman"/>
          <scheme val="minor"/>
        </font>
      </dxf>
    </rfmt>
    <rfmt sheetId="1" sqref="F477" start="0" length="0">
      <dxf>
        <font>
          <sz val="12"/>
          <name val="Times New Roman"/>
          <scheme val="minor"/>
        </font>
      </dxf>
    </rfmt>
    <rfmt sheetId="1" sqref="F478" start="0" length="0">
      <dxf>
        <font>
          <sz val="12"/>
          <name val="Times New Roman"/>
          <scheme val="minor"/>
        </font>
      </dxf>
    </rfmt>
    <rfmt sheetId="1" sqref="F479" start="0" length="0">
      <dxf>
        <font>
          <sz val="12"/>
          <name val="Times New Roman"/>
          <scheme val="minor"/>
        </font>
      </dxf>
    </rfmt>
    <rfmt sheetId="1" sqref="F480" start="0" length="0">
      <dxf>
        <font>
          <sz val="12"/>
          <name val="Times New Roman"/>
          <scheme val="minor"/>
        </font>
      </dxf>
    </rfmt>
    <rfmt sheetId="1" sqref="F481" start="0" length="0">
      <dxf>
        <font>
          <sz val="12"/>
          <name val="Times New Roman"/>
          <scheme val="minor"/>
        </font>
      </dxf>
    </rfmt>
    <rfmt sheetId="1" sqref="F482" start="0" length="0">
      <dxf>
        <font>
          <sz val="12"/>
          <name val="Times New Roman"/>
          <scheme val="minor"/>
        </font>
      </dxf>
    </rfmt>
    <rfmt sheetId="1" sqref="F483" start="0" length="0">
      <dxf>
        <font>
          <sz val="12"/>
          <name val="Times New Roman"/>
          <scheme val="minor"/>
        </font>
      </dxf>
    </rfmt>
    <rfmt sheetId="1" sqref="F484" start="0" length="0">
      <dxf>
        <font>
          <sz val="12"/>
          <name val="Times New Roman"/>
          <scheme val="minor"/>
        </font>
      </dxf>
    </rfmt>
    <rfmt sheetId="1" sqref="F485" start="0" length="0">
      <dxf>
        <font>
          <sz val="12"/>
          <name val="Times New Roman"/>
          <scheme val="minor"/>
        </font>
      </dxf>
    </rfmt>
    <rfmt sheetId="1" sqref="F486" start="0" length="0">
      <dxf>
        <font>
          <sz val="12"/>
          <name val="Times New Roman"/>
          <scheme val="minor"/>
        </font>
      </dxf>
    </rfmt>
    <rfmt sheetId="1" sqref="F487" start="0" length="0">
      <dxf>
        <font>
          <sz val="12"/>
          <name val="Times New Roman"/>
          <scheme val="minor"/>
        </font>
      </dxf>
    </rfmt>
    <rfmt sheetId="1" sqref="F488" start="0" length="0">
      <dxf>
        <font>
          <sz val="12"/>
          <name val="Times New Roman"/>
          <scheme val="minor"/>
        </font>
      </dxf>
    </rfmt>
    <rfmt sheetId="1" sqref="F489" start="0" length="0">
      <dxf>
        <font>
          <sz val="12"/>
          <name val="Times New Roman"/>
          <scheme val="minor"/>
        </font>
      </dxf>
    </rfmt>
    <rfmt sheetId="1" sqref="F490" start="0" length="0">
      <dxf>
        <font>
          <sz val="12"/>
          <name val="Times New Roman"/>
          <scheme val="minor"/>
        </font>
      </dxf>
    </rfmt>
    <rfmt sheetId="1" sqref="F491" start="0" length="0">
      <dxf>
        <font>
          <sz val="12"/>
          <name val="Times New Roman"/>
          <scheme val="minor"/>
        </font>
      </dxf>
    </rfmt>
    <rfmt sheetId="1" sqref="F492" start="0" length="0">
      <dxf>
        <font>
          <sz val="12"/>
          <name val="Times New Roman"/>
          <scheme val="minor"/>
        </font>
      </dxf>
    </rfmt>
    <rfmt sheetId="1" sqref="F493" start="0" length="0">
      <dxf>
        <font>
          <sz val="12"/>
          <name val="Times New Roman"/>
          <scheme val="minor"/>
        </font>
      </dxf>
    </rfmt>
    <rfmt sheetId="1" sqref="F494" start="0" length="0">
      <dxf>
        <font>
          <sz val="12"/>
          <name val="Times New Roman"/>
          <scheme val="minor"/>
        </font>
      </dxf>
    </rfmt>
    <rfmt sheetId="1" sqref="F495" start="0" length="0">
      <dxf>
        <font>
          <sz val="12"/>
          <name val="Times New Roman"/>
          <scheme val="minor"/>
        </font>
      </dxf>
    </rfmt>
    <rfmt sheetId="1" sqref="F496" start="0" length="0">
      <dxf>
        <font>
          <sz val="12"/>
          <name val="Times New Roman"/>
          <scheme val="minor"/>
        </font>
      </dxf>
    </rfmt>
    <rfmt sheetId="1" sqref="F497" start="0" length="0">
      <dxf>
        <font>
          <sz val="12"/>
          <name val="Times New Roman"/>
          <scheme val="minor"/>
        </font>
      </dxf>
    </rfmt>
    <rfmt sheetId="1" sqref="F498" start="0" length="0">
      <dxf>
        <font>
          <sz val="12"/>
          <name val="Times New Roman"/>
          <scheme val="minor"/>
        </font>
      </dxf>
    </rfmt>
    <rfmt sheetId="1" sqref="F499" start="0" length="0">
      <dxf>
        <font>
          <sz val="12"/>
          <name val="Times New Roman"/>
          <scheme val="minor"/>
        </font>
      </dxf>
    </rfmt>
    <rfmt sheetId="1" sqref="F500" start="0" length="0">
      <dxf>
        <font>
          <sz val="12"/>
          <name val="Times New Roman"/>
          <scheme val="minor"/>
        </font>
      </dxf>
    </rfmt>
    <rfmt sheetId="1" sqref="F501" start="0" length="0">
      <dxf>
        <font>
          <sz val="12"/>
          <name val="Times New Roman"/>
          <scheme val="minor"/>
        </font>
      </dxf>
    </rfmt>
    <rfmt sheetId="1" sqref="F502" start="0" length="0">
      <dxf>
        <font>
          <sz val="12"/>
          <name val="Times New Roman"/>
          <scheme val="minor"/>
        </font>
      </dxf>
    </rfmt>
    <rfmt sheetId="1" sqref="F503" start="0" length="0">
      <dxf>
        <font>
          <sz val="12"/>
          <name val="Times New Roman"/>
          <scheme val="minor"/>
        </font>
      </dxf>
    </rfmt>
    <rfmt sheetId="1" sqref="F504" start="0" length="0">
      <dxf>
        <font>
          <sz val="12"/>
          <name val="Times New Roman"/>
          <scheme val="minor"/>
        </font>
      </dxf>
    </rfmt>
    <rfmt sheetId="1" sqref="F505" start="0" length="0">
      <dxf>
        <font>
          <sz val="12"/>
          <name val="Times New Roman"/>
          <scheme val="minor"/>
        </font>
      </dxf>
    </rfmt>
    <rfmt sheetId="1" sqref="F506" start="0" length="0">
      <dxf>
        <font>
          <sz val="12"/>
          <name val="Times New Roman"/>
          <scheme val="minor"/>
        </font>
      </dxf>
    </rfmt>
    <rfmt sheetId="1" sqref="F507" start="0" length="0">
      <dxf>
        <font>
          <sz val="12"/>
          <name val="Times New Roman"/>
          <scheme val="minor"/>
        </font>
      </dxf>
    </rfmt>
    <rfmt sheetId="1" sqref="F508" start="0" length="0">
      <dxf>
        <font>
          <sz val="12"/>
          <name val="Times New Roman"/>
          <scheme val="minor"/>
        </font>
      </dxf>
    </rfmt>
    <rfmt sheetId="1" sqref="F509" start="0" length="0">
      <dxf>
        <font>
          <sz val="12"/>
          <name val="Times New Roman"/>
          <scheme val="minor"/>
        </font>
      </dxf>
    </rfmt>
    <rfmt sheetId="1" sqref="F510" start="0" length="0">
      <dxf>
        <font>
          <sz val="12"/>
          <name val="Times New Roman"/>
          <scheme val="minor"/>
        </font>
      </dxf>
    </rfmt>
    <rfmt sheetId="1" sqref="F511" start="0" length="0">
      <dxf>
        <font>
          <sz val="12"/>
          <name val="Times New Roman"/>
          <scheme val="minor"/>
        </font>
      </dxf>
    </rfmt>
    <rfmt sheetId="1" sqref="F512" start="0" length="0">
      <dxf>
        <font>
          <sz val="12"/>
          <name val="Times New Roman"/>
          <scheme val="minor"/>
        </font>
      </dxf>
    </rfmt>
    <rfmt sheetId="1" sqref="F513" start="0" length="0">
      <dxf>
        <font>
          <sz val="12"/>
          <name val="Times New Roman"/>
          <scheme val="minor"/>
        </font>
      </dxf>
    </rfmt>
    <rfmt sheetId="1" sqref="F514" start="0" length="0">
      <dxf>
        <font>
          <sz val="12"/>
          <name val="Times New Roman"/>
          <scheme val="minor"/>
        </font>
      </dxf>
    </rfmt>
    <rfmt sheetId="1" sqref="F515" start="0" length="0">
      <dxf>
        <font>
          <sz val="12"/>
          <name val="Times New Roman"/>
          <scheme val="minor"/>
        </font>
      </dxf>
    </rfmt>
    <rfmt sheetId="1" sqref="F516" start="0" length="0">
      <dxf>
        <font>
          <sz val="12"/>
          <name val="Times New Roman"/>
          <scheme val="minor"/>
        </font>
      </dxf>
    </rfmt>
    <rfmt sheetId="1" sqref="F517" start="0" length="0">
      <dxf>
        <font>
          <sz val="12"/>
          <name val="Times New Roman"/>
          <scheme val="minor"/>
        </font>
      </dxf>
    </rfmt>
    <rfmt sheetId="1" sqref="F518" start="0" length="0">
      <dxf>
        <font>
          <sz val="12"/>
          <name val="Times New Roman"/>
          <scheme val="minor"/>
        </font>
      </dxf>
    </rfmt>
    <rfmt sheetId="1" sqref="F519" start="0" length="0">
      <dxf>
        <font>
          <sz val="12"/>
          <name val="Times New Roman"/>
          <scheme val="minor"/>
        </font>
      </dxf>
    </rfmt>
    <rfmt sheetId="1" sqref="F520" start="0" length="0">
      <dxf>
        <font>
          <sz val="12"/>
          <name val="Times New Roman"/>
          <scheme val="minor"/>
        </font>
      </dxf>
    </rfmt>
    <rfmt sheetId="1" sqref="F521" start="0" length="0">
      <dxf>
        <font>
          <sz val="12"/>
          <name val="Times New Roman"/>
          <scheme val="minor"/>
        </font>
      </dxf>
    </rfmt>
    <rfmt sheetId="1" sqref="F522" start="0" length="0">
      <dxf>
        <font>
          <sz val="12"/>
          <name val="Times New Roman"/>
          <scheme val="minor"/>
        </font>
      </dxf>
    </rfmt>
    <rfmt sheetId="1" sqref="F523" start="0" length="0">
      <dxf>
        <font>
          <sz val="12"/>
          <name val="Times New Roman"/>
          <scheme val="minor"/>
        </font>
      </dxf>
    </rfmt>
    <rfmt sheetId="1" sqref="F524" start="0" length="0">
      <dxf>
        <font>
          <sz val="12"/>
          <name val="Times New Roman"/>
          <scheme val="minor"/>
        </font>
      </dxf>
    </rfmt>
    <rfmt sheetId="1" sqref="F525" start="0" length="0">
      <dxf>
        <font>
          <sz val="12"/>
          <name val="Times New Roman"/>
          <scheme val="minor"/>
        </font>
      </dxf>
    </rfmt>
    <rfmt sheetId="1" sqref="F526" start="0" length="0">
      <dxf>
        <font>
          <sz val="12"/>
          <name val="Times New Roman"/>
          <scheme val="minor"/>
        </font>
      </dxf>
    </rfmt>
    <rfmt sheetId="1" sqref="F527" start="0" length="0">
      <dxf>
        <font>
          <sz val="12"/>
          <name val="Times New Roman"/>
          <scheme val="minor"/>
        </font>
      </dxf>
    </rfmt>
    <rfmt sheetId="1" sqref="F528" start="0" length="0">
      <dxf>
        <font>
          <sz val="12"/>
          <name val="Times New Roman"/>
          <scheme val="minor"/>
        </font>
      </dxf>
    </rfmt>
    <rfmt sheetId="1" sqref="F529" start="0" length="0">
      <dxf>
        <font>
          <sz val="12"/>
          <name val="Times New Roman"/>
          <scheme val="minor"/>
        </font>
      </dxf>
    </rfmt>
    <rfmt sheetId="1" sqref="F530" start="0" length="0">
      <dxf>
        <font>
          <sz val="12"/>
          <name val="Times New Roman"/>
          <scheme val="minor"/>
        </font>
      </dxf>
    </rfmt>
    <rfmt sheetId="1" sqref="F531" start="0" length="0">
      <dxf>
        <font>
          <sz val="12"/>
          <name val="Times New Roman"/>
          <scheme val="minor"/>
        </font>
      </dxf>
    </rfmt>
    <rfmt sheetId="1" sqref="F532" start="0" length="0">
      <dxf>
        <font>
          <sz val="12"/>
          <name val="Times New Roman"/>
          <scheme val="minor"/>
        </font>
      </dxf>
    </rfmt>
    <rfmt sheetId="1" sqref="F533" start="0" length="0">
      <dxf>
        <font>
          <sz val="12"/>
          <name val="Times New Roman"/>
          <scheme val="minor"/>
        </font>
      </dxf>
    </rfmt>
    <rfmt sheetId="1" sqref="F534" start="0" length="0">
      <dxf>
        <font>
          <sz val="12"/>
          <name val="Times New Roman"/>
          <scheme val="minor"/>
        </font>
      </dxf>
    </rfmt>
    <rfmt sheetId="1" sqref="F535" start="0" length="0">
      <dxf>
        <font>
          <sz val="12"/>
          <name val="Times New Roman"/>
          <scheme val="minor"/>
        </font>
      </dxf>
    </rfmt>
    <rfmt sheetId="1" sqref="F536" start="0" length="0">
      <dxf>
        <font>
          <sz val="12"/>
          <name val="Times New Roman"/>
          <scheme val="minor"/>
        </font>
      </dxf>
    </rfmt>
    <rfmt sheetId="1" sqref="F537" start="0" length="0">
      <dxf>
        <font>
          <sz val="12"/>
          <name val="Times New Roman"/>
          <scheme val="minor"/>
        </font>
      </dxf>
    </rfmt>
    <rfmt sheetId="1" sqref="F538" start="0" length="0">
      <dxf>
        <font>
          <sz val="12"/>
          <name val="Times New Roman"/>
          <scheme val="minor"/>
        </font>
      </dxf>
    </rfmt>
    <rfmt sheetId="1" sqref="F539" start="0" length="0">
      <dxf>
        <font>
          <sz val="12"/>
          <name val="Times New Roman"/>
          <scheme val="minor"/>
        </font>
      </dxf>
    </rfmt>
    <rfmt sheetId="1" sqref="F540" start="0" length="0">
      <dxf>
        <font>
          <sz val="12"/>
          <name val="Times New Roman"/>
          <scheme val="minor"/>
        </font>
      </dxf>
    </rfmt>
    <rfmt sheetId="1" sqref="F541" start="0" length="0">
      <dxf>
        <font>
          <sz val="12"/>
          <name val="Times New Roman"/>
          <scheme val="minor"/>
        </font>
      </dxf>
    </rfmt>
    <rfmt sheetId="1" sqref="F542" start="0" length="0">
      <dxf>
        <font>
          <sz val="12"/>
          <name val="Times New Roman"/>
          <scheme val="minor"/>
        </font>
      </dxf>
    </rfmt>
    <rfmt sheetId="1" sqref="F543" start="0" length="0">
      <dxf>
        <font>
          <sz val="12"/>
          <name val="Times New Roman"/>
          <scheme val="minor"/>
        </font>
      </dxf>
    </rfmt>
    <rfmt sheetId="1" sqref="F544" start="0" length="0">
      <dxf>
        <font>
          <sz val="12"/>
          <name val="Times New Roman"/>
          <scheme val="minor"/>
        </font>
      </dxf>
    </rfmt>
    <rfmt sheetId="1" sqref="F545" start="0" length="0">
      <dxf>
        <font>
          <sz val="12"/>
          <name val="Times New Roman"/>
          <scheme val="minor"/>
        </font>
      </dxf>
    </rfmt>
    <rfmt sheetId="1" sqref="F546" start="0" length="0">
      <dxf>
        <font>
          <sz val="12"/>
          <name val="Times New Roman"/>
          <scheme val="minor"/>
        </font>
      </dxf>
    </rfmt>
    <rfmt sheetId="1" sqref="F547" start="0" length="0">
      <dxf>
        <font>
          <sz val="12"/>
          <name val="Times New Roman"/>
          <scheme val="minor"/>
        </font>
      </dxf>
    </rfmt>
    <rfmt sheetId="1" sqref="F548" start="0" length="0">
      <dxf>
        <font>
          <sz val="12"/>
          <name val="Times New Roman"/>
          <scheme val="minor"/>
        </font>
      </dxf>
    </rfmt>
    <rfmt sheetId="1" sqref="F549" start="0" length="0">
      <dxf>
        <font>
          <sz val="12"/>
          <name val="Times New Roman"/>
          <scheme val="minor"/>
        </font>
      </dxf>
    </rfmt>
    <rfmt sheetId="1" sqref="F550" start="0" length="0">
      <dxf>
        <font>
          <sz val="12"/>
          <name val="Times New Roman"/>
          <scheme val="minor"/>
        </font>
      </dxf>
    </rfmt>
    <rfmt sheetId="1" sqref="F551" start="0" length="0">
      <dxf>
        <font>
          <sz val="12"/>
          <name val="Times New Roman"/>
          <scheme val="minor"/>
        </font>
      </dxf>
    </rfmt>
    <rfmt sheetId="1" sqref="F552" start="0" length="0">
      <dxf>
        <font>
          <sz val="12"/>
          <name val="Times New Roman"/>
          <scheme val="minor"/>
        </font>
      </dxf>
    </rfmt>
    <rfmt sheetId="1" sqref="F553" start="0" length="0">
      <dxf>
        <font>
          <sz val="12"/>
          <name val="Times New Roman"/>
          <scheme val="minor"/>
        </font>
      </dxf>
    </rfmt>
    <rfmt sheetId="1" sqref="F554" start="0" length="0">
      <dxf>
        <font>
          <sz val="12"/>
          <name val="Times New Roman"/>
          <scheme val="minor"/>
        </font>
      </dxf>
    </rfmt>
    <rfmt sheetId="1" sqref="F555" start="0" length="0">
      <dxf>
        <font>
          <sz val="12"/>
          <name val="Times New Roman"/>
          <scheme val="minor"/>
        </font>
      </dxf>
    </rfmt>
    <rfmt sheetId="1" sqref="F556" start="0" length="0">
      <dxf>
        <font>
          <sz val="12"/>
          <name val="Times New Roman"/>
          <scheme val="minor"/>
        </font>
      </dxf>
    </rfmt>
    <rfmt sheetId="1" sqref="F557" start="0" length="0">
      <dxf>
        <font>
          <sz val="12"/>
          <name val="Times New Roman"/>
          <scheme val="minor"/>
        </font>
      </dxf>
    </rfmt>
    <rfmt sheetId="1" sqref="F558" start="0" length="0">
      <dxf>
        <font>
          <sz val="12"/>
          <name val="Times New Roman"/>
          <scheme val="minor"/>
        </font>
      </dxf>
    </rfmt>
    <rfmt sheetId="1" sqref="F559" start="0" length="0">
      <dxf>
        <font>
          <sz val="12"/>
          <name val="Times New Roman"/>
          <scheme val="minor"/>
        </font>
      </dxf>
    </rfmt>
    <rfmt sheetId="1" sqref="F560" start="0" length="0">
      <dxf>
        <font>
          <sz val="12"/>
          <name val="Times New Roman"/>
          <scheme val="minor"/>
        </font>
      </dxf>
    </rfmt>
    <rfmt sheetId="1" sqref="F561" start="0" length="0">
      <dxf>
        <font>
          <sz val="12"/>
          <name val="Times New Roman"/>
          <scheme val="minor"/>
        </font>
      </dxf>
    </rfmt>
    <rfmt sheetId="1" sqref="F562" start="0" length="0">
      <dxf>
        <font>
          <sz val="12"/>
          <name val="Times New Roman"/>
          <scheme val="minor"/>
        </font>
      </dxf>
    </rfmt>
    <rfmt sheetId="1" sqref="F563" start="0" length="0">
      <dxf>
        <font>
          <sz val="12"/>
          <name val="Times New Roman"/>
          <scheme val="minor"/>
        </font>
      </dxf>
    </rfmt>
    <rfmt sheetId="1" sqref="F564" start="0" length="0">
      <dxf>
        <font>
          <sz val="12"/>
          <name val="Times New Roman"/>
          <scheme val="minor"/>
        </font>
      </dxf>
    </rfmt>
    <rfmt sheetId="1" sqref="F565" start="0" length="0">
      <dxf>
        <font>
          <sz val="12"/>
          <name val="Times New Roman"/>
          <scheme val="minor"/>
        </font>
      </dxf>
    </rfmt>
    <rfmt sheetId="1" sqref="F566" start="0" length="0">
      <dxf>
        <font>
          <sz val="12"/>
          <name val="Times New Roman"/>
          <scheme val="minor"/>
        </font>
      </dxf>
    </rfmt>
    <rfmt sheetId="1" sqref="F567" start="0" length="0">
      <dxf>
        <font>
          <sz val="12"/>
          <name val="Times New Roman"/>
          <scheme val="minor"/>
        </font>
      </dxf>
    </rfmt>
    <rfmt sheetId="1" sqref="F568" start="0" length="0">
      <dxf>
        <font>
          <sz val="12"/>
          <name val="Times New Roman"/>
          <scheme val="minor"/>
        </font>
      </dxf>
    </rfmt>
    <rfmt sheetId="1" sqref="F569" start="0" length="0">
      <dxf>
        <font>
          <sz val="12"/>
          <name val="Times New Roman"/>
          <scheme val="minor"/>
        </font>
      </dxf>
    </rfmt>
    <rfmt sheetId="1" sqref="F570" start="0" length="0">
      <dxf>
        <font>
          <sz val="12"/>
          <name val="Times New Roman"/>
          <scheme val="minor"/>
        </font>
      </dxf>
    </rfmt>
    <rfmt sheetId="1" sqref="F571" start="0" length="0">
      <dxf>
        <font>
          <sz val="12"/>
          <name val="Times New Roman"/>
          <scheme val="minor"/>
        </font>
      </dxf>
    </rfmt>
    <rfmt sheetId="1" sqref="F572" start="0" length="0">
      <dxf>
        <font>
          <sz val="12"/>
          <name val="Times New Roman"/>
          <scheme val="minor"/>
        </font>
      </dxf>
    </rfmt>
    <rfmt sheetId="1" sqref="F573" start="0" length="0">
      <dxf>
        <font>
          <sz val="12"/>
          <name val="Times New Roman"/>
          <scheme val="minor"/>
        </font>
      </dxf>
    </rfmt>
    <rfmt sheetId="1" sqref="F574" start="0" length="0">
      <dxf>
        <font>
          <sz val="12"/>
          <name val="Times New Roman"/>
          <scheme val="minor"/>
        </font>
      </dxf>
    </rfmt>
    <rfmt sheetId="1" sqref="F575" start="0" length="0">
      <dxf>
        <font>
          <sz val="12"/>
          <name val="Times New Roman"/>
          <scheme val="minor"/>
        </font>
      </dxf>
    </rfmt>
    <rfmt sheetId="1" sqref="F576" start="0" length="0">
      <dxf>
        <font>
          <sz val="12"/>
          <name val="Times New Roman"/>
          <scheme val="minor"/>
        </font>
      </dxf>
    </rfmt>
    <rfmt sheetId="1" sqref="F577" start="0" length="0">
      <dxf>
        <font>
          <sz val="12"/>
          <name val="Times New Roman"/>
          <scheme val="minor"/>
        </font>
      </dxf>
    </rfmt>
    <rfmt sheetId="1" sqref="F578" start="0" length="0">
      <dxf>
        <font>
          <sz val="12"/>
          <name val="Times New Roman"/>
          <scheme val="minor"/>
        </font>
      </dxf>
    </rfmt>
    <rfmt sheetId="1" sqref="F579" start="0" length="0">
      <dxf>
        <font>
          <sz val="12"/>
          <name val="Times New Roman"/>
          <scheme val="minor"/>
        </font>
      </dxf>
    </rfmt>
    <rfmt sheetId="1" sqref="F580" start="0" length="0">
      <dxf>
        <font>
          <sz val="12"/>
          <name val="Times New Roman"/>
          <scheme val="minor"/>
        </font>
      </dxf>
    </rfmt>
    <rfmt sheetId="1" sqref="F581" start="0" length="0">
      <dxf>
        <font>
          <sz val="12"/>
          <name val="Times New Roman"/>
          <scheme val="minor"/>
        </font>
      </dxf>
    </rfmt>
    <rfmt sheetId="1" sqref="F582" start="0" length="0">
      <dxf>
        <font>
          <sz val="12"/>
          <name val="Times New Roman"/>
          <scheme val="minor"/>
        </font>
      </dxf>
    </rfmt>
    <rfmt sheetId="1" sqref="F583" start="0" length="0">
      <dxf>
        <font>
          <sz val="12"/>
          <name val="Times New Roman"/>
          <scheme val="minor"/>
        </font>
      </dxf>
    </rfmt>
    <rfmt sheetId="1" sqref="F584" start="0" length="0">
      <dxf>
        <font>
          <sz val="12"/>
          <name val="Times New Roman"/>
          <scheme val="minor"/>
        </font>
      </dxf>
    </rfmt>
    <rfmt sheetId="1" sqref="F585" start="0" length="0">
      <dxf>
        <font>
          <sz val="12"/>
          <name val="Times New Roman"/>
          <scheme val="minor"/>
        </font>
      </dxf>
    </rfmt>
    <rfmt sheetId="1" sqref="F586" start="0" length="0">
      <dxf>
        <font>
          <sz val="12"/>
          <name val="Times New Roman"/>
          <scheme val="minor"/>
        </font>
      </dxf>
    </rfmt>
    <rfmt sheetId="1" sqref="F587" start="0" length="0">
      <dxf>
        <font>
          <sz val="12"/>
          <name val="Times New Roman"/>
          <scheme val="minor"/>
        </font>
      </dxf>
    </rfmt>
    <rfmt sheetId="1" sqref="F588" start="0" length="0">
      <dxf>
        <font>
          <sz val="12"/>
          <name val="Times New Roman"/>
          <scheme val="minor"/>
        </font>
      </dxf>
    </rfmt>
    <rfmt sheetId="1" sqref="F589" start="0" length="0">
      <dxf>
        <font>
          <sz val="12"/>
          <name val="Times New Roman"/>
          <scheme val="minor"/>
        </font>
      </dxf>
    </rfmt>
    <rfmt sheetId="1" sqref="F590" start="0" length="0">
      <dxf>
        <font>
          <sz val="12"/>
          <name val="Times New Roman"/>
          <scheme val="minor"/>
        </font>
      </dxf>
    </rfmt>
    <rfmt sheetId="1" sqref="F591" start="0" length="0">
      <dxf>
        <font>
          <sz val="12"/>
          <name val="Times New Roman"/>
          <scheme val="minor"/>
        </font>
      </dxf>
    </rfmt>
    <rfmt sheetId="1" sqref="F592" start="0" length="0">
      <dxf>
        <font>
          <sz val="12"/>
          <name val="Times New Roman"/>
          <scheme val="minor"/>
        </font>
      </dxf>
    </rfmt>
    <rfmt sheetId="1" sqref="F593" start="0" length="0">
      <dxf>
        <font>
          <sz val="12"/>
          <name val="Times New Roman"/>
          <scheme val="minor"/>
        </font>
      </dxf>
    </rfmt>
    <rfmt sheetId="1" sqref="F594" start="0" length="0">
      <dxf>
        <font>
          <sz val="12"/>
          <name val="Times New Roman"/>
          <scheme val="minor"/>
        </font>
      </dxf>
    </rfmt>
    <rfmt sheetId="1" sqref="F595" start="0" length="0">
      <dxf>
        <font>
          <sz val="12"/>
          <name val="Times New Roman"/>
          <scheme val="minor"/>
        </font>
      </dxf>
    </rfmt>
    <rfmt sheetId="1" sqref="F596" start="0" length="0">
      <dxf>
        <font>
          <sz val="12"/>
          <name val="Times New Roman"/>
          <scheme val="minor"/>
        </font>
      </dxf>
    </rfmt>
    <rfmt sheetId="1" sqref="F597" start="0" length="0">
      <dxf>
        <font>
          <sz val="12"/>
          <name val="Times New Roman"/>
          <scheme val="minor"/>
        </font>
      </dxf>
    </rfmt>
    <rfmt sheetId="1" sqref="F598" start="0" length="0">
      <dxf>
        <font>
          <sz val="12"/>
          <name val="Times New Roman"/>
          <scheme val="minor"/>
        </font>
      </dxf>
    </rfmt>
    <rfmt sheetId="1" sqref="F599" start="0" length="0">
      <dxf>
        <font>
          <sz val="12"/>
          <name val="Times New Roman"/>
          <scheme val="minor"/>
        </font>
      </dxf>
    </rfmt>
    <rfmt sheetId="1" sqref="F600" start="0" length="0">
      <dxf>
        <font>
          <sz val="12"/>
          <name val="Times New Roman"/>
          <scheme val="minor"/>
        </font>
      </dxf>
    </rfmt>
    <rfmt sheetId="1" sqref="F601" start="0" length="0">
      <dxf>
        <font>
          <sz val="12"/>
          <name val="Times New Roman"/>
          <scheme val="minor"/>
        </font>
      </dxf>
    </rfmt>
    <rfmt sheetId="1" sqref="F602" start="0" length="0">
      <dxf>
        <font>
          <sz val="12"/>
          <name val="Times New Roman"/>
          <scheme val="minor"/>
        </font>
      </dxf>
    </rfmt>
    <rfmt sheetId="1" sqref="F603" start="0" length="0">
      <dxf>
        <font>
          <sz val="12"/>
          <name val="Times New Roman"/>
          <scheme val="minor"/>
        </font>
      </dxf>
    </rfmt>
    <rfmt sheetId="1" sqref="F604" start="0" length="0">
      <dxf>
        <font>
          <sz val="12"/>
          <name val="Times New Roman"/>
          <scheme val="minor"/>
        </font>
      </dxf>
    </rfmt>
    <rfmt sheetId="1" sqref="F605" start="0" length="0">
      <dxf>
        <font>
          <sz val="12"/>
          <name val="Times New Roman"/>
          <scheme val="minor"/>
        </font>
      </dxf>
    </rfmt>
    <rfmt sheetId="1" sqref="F606" start="0" length="0">
      <dxf>
        <font>
          <sz val="12"/>
          <name val="Times New Roman"/>
          <scheme val="minor"/>
        </font>
      </dxf>
    </rfmt>
    <rfmt sheetId="1" sqref="F607" start="0" length="0">
      <dxf>
        <font>
          <sz val="12"/>
          <name val="Times New Roman"/>
          <scheme val="minor"/>
        </font>
      </dxf>
    </rfmt>
    <rfmt sheetId="1" sqref="F608" start="0" length="0">
      <dxf>
        <font>
          <sz val="12"/>
          <name val="Times New Roman"/>
          <scheme val="minor"/>
        </font>
      </dxf>
    </rfmt>
    <rfmt sheetId="1" sqref="F609" start="0" length="0">
      <dxf>
        <font>
          <sz val="12"/>
          <name val="Times New Roman"/>
          <scheme val="minor"/>
        </font>
      </dxf>
    </rfmt>
    <rfmt sheetId="1" sqref="F610" start="0" length="0">
      <dxf>
        <font>
          <sz val="12"/>
          <name val="Times New Roman"/>
          <scheme val="minor"/>
        </font>
      </dxf>
    </rfmt>
    <rfmt sheetId="1" sqref="F611" start="0" length="0">
      <dxf>
        <font>
          <sz val="12"/>
          <name val="Times New Roman"/>
          <scheme val="minor"/>
        </font>
      </dxf>
    </rfmt>
    <rfmt sheetId="1" sqref="F612" start="0" length="0">
      <dxf>
        <font>
          <sz val="12"/>
          <name val="Times New Roman"/>
          <scheme val="minor"/>
        </font>
      </dxf>
    </rfmt>
    <rfmt sheetId="1" sqref="F613" start="0" length="0">
      <dxf>
        <font>
          <sz val="12"/>
          <name val="Times New Roman"/>
          <scheme val="minor"/>
        </font>
      </dxf>
    </rfmt>
    <rfmt sheetId="1" sqref="F614" start="0" length="0">
      <dxf>
        <font>
          <sz val="12"/>
          <name val="Times New Roman"/>
          <scheme val="minor"/>
        </font>
      </dxf>
    </rfmt>
    <rfmt sheetId="1" sqref="F615" start="0" length="0">
      <dxf>
        <font>
          <sz val="12"/>
          <name val="Times New Roman"/>
          <scheme val="minor"/>
        </font>
      </dxf>
    </rfmt>
    <rfmt sheetId="1" sqref="F616" start="0" length="0">
      <dxf>
        <font>
          <sz val="12"/>
          <name val="Times New Roman"/>
          <scheme val="minor"/>
        </font>
      </dxf>
    </rfmt>
    <rfmt sheetId="1" sqref="F617" start="0" length="0">
      <dxf>
        <font>
          <sz val="12"/>
          <name val="Times New Roman"/>
          <scheme val="minor"/>
        </font>
      </dxf>
    </rfmt>
    <rfmt sheetId="1" sqref="F618" start="0" length="0">
      <dxf>
        <font>
          <sz val="12"/>
          <name val="Times New Roman"/>
          <scheme val="minor"/>
        </font>
      </dxf>
    </rfmt>
    <rfmt sheetId="1" sqref="F619" start="0" length="0">
      <dxf>
        <font>
          <sz val="12"/>
          <name val="Times New Roman"/>
          <scheme val="minor"/>
        </font>
      </dxf>
    </rfmt>
    <rfmt sheetId="1" sqref="F620" start="0" length="0">
      <dxf>
        <font>
          <sz val="12"/>
          <name val="Times New Roman"/>
          <scheme val="minor"/>
        </font>
      </dxf>
    </rfmt>
    <rfmt sheetId="1" sqref="F621" start="0" length="0">
      <dxf>
        <font>
          <sz val="12"/>
          <name val="Times New Roman"/>
          <scheme val="minor"/>
        </font>
      </dxf>
    </rfmt>
    <rfmt sheetId="1" sqref="F622" start="0" length="0">
      <dxf>
        <font>
          <sz val="12"/>
          <name val="Times New Roman"/>
          <scheme val="minor"/>
        </font>
      </dxf>
    </rfmt>
    <rfmt sheetId="1" sqref="F623" start="0" length="0">
      <dxf>
        <font>
          <sz val="12"/>
          <name val="Times New Roman"/>
          <scheme val="minor"/>
        </font>
      </dxf>
    </rfmt>
    <rfmt sheetId="1" sqref="F624" start="0" length="0">
      <dxf>
        <font>
          <sz val="12"/>
          <name val="Times New Roman"/>
          <scheme val="minor"/>
        </font>
      </dxf>
    </rfmt>
    <rfmt sheetId="1" sqref="F625" start="0" length="0">
      <dxf>
        <font>
          <sz val="12"/>
          <name val="Times New Roman"/>
          <scheme val="minor"/>
        </font>
      </dxf>
    </rfmt>
    <rfmt sheetId="1" sqref="F626" start="0" length="0">
      <dxf>
        <font>
          <sz val="12"/>
          <name val="Times New Roman"/>
          <scheme val="minor"/>
        </font>
      </dxf>
    </rfmt>
    <rfmt sheetId="1" sqref="F627" start="0" length="0">
      <dxf>
        <font>
          <sz val="12"/>
          <name val="Times New Roman"/>
          <scheme val="minor"/>
        </font>
      </dxf>
    </rfmt>
    <rfmt sheetId="1" sqref="F628" start="0" length="0">
      <dxf>
        <font>
          <sz val="12"/>
          <name val="Times New Roman"/>
          <scheme val="minor"/>
        </font>
      </dxf>
    </rfmt>
    <rfmt sheetId="1" sqref="F629" start="0" length="0">
      <dxf>
        <font>
          <sz val="12"/>
          <name val="Times New Roman"/>
          <scheme val="minor"/>
        </font>
      </dxf>
    </rfmt>
    <rfmt sheetId="1" sqref="F630" start="0" length="0">
      <dxf>
        <font>
          <sz val="12"/>
          <name val="Times New Roman"/>
          <scheme val="minor"/>
        </font>
      </dxf>
    </rfmt>
    <rfmt sheetId="1" sqref="F631" start="0" length="0">
      <dxf>
        <font>
          <sz val="12"/>
          <name val="Times New Roman"/>
          <scheme val="minor"/>
        </font>
      </dxf>
    </rfmt>
    <rfmt sheetId="1" sqref="F632" start="0" length="0">
      <dxf>
        <font>
          <sz val="12"/>
          <name val="Times New Roman"/>
          <scheme val="minor"/>
        </font>
      </dxf>
    </rfmt>
    <rfmt sheetId="1" sqref="F633" start="0" length="0">
      <dxf>
        <font>
          <sz val="12"/>
          <name val="Times New Roman"/>
          <scheme val="minor"/>
        </font>
      </dxf>
    </rfmt>
    <rfmt sheetId="1" sqref="F634" start="0" length="0">
      <dxf>
        <font>
          <sz val="12"/>
          <name val="Times New Roman"/>
          <scheme val="minor"/>
        </font>
      </dxf>
    </rfmt>
    <rfmt sheetId="1" sqref="F635" start="0" length="0">
      <dxf>
        <font>
          <sz val="12"/>
          <name val="Times New Roman"/>
          <scheme val="minor"/>
        </font>
      </dxf>
    </rfmt>
    <rfmt sheetId="1" sqref="F636" start="0" length="0">
      <dxf>
        <font>
          <sz val="12"/>
          <name val="Times New Roman"/>
          <scheme val="minor"/>
        </font>
      </dxf>
    </rfmt>
    <rfmt sheetId="1" sqref="F637" start="0" length="0">
      <dxf>
        <font>
          <sz val="12"/>
          <name val="Times New Roman"/>
          <scheme val="minor"/>
        </font>
      </dxf>
    </rfmt>
    <rfmt sheetId="1" sqref="F638" start="0" length="0">
      <dxf>
        <font>
          <sz val="12"/>
          <name val="Times New Roman"/>
          <scheme val="minor"/>
        </font>
      </dxf>
    </rfmt>
    <rfmt sheetId="1" sqref="F639" start="0" length="0">
      <dxf>
        <font>
          <sz val="12"/>
          <name val="Times New Roman"/>
          <scheme val="minor"/>
        </font>
      </dxf>
    </rfmt>
    <rfmt sheetId="1" sqref="F640" start="0" length="0">
      <dxf>
        <font>
          <sz val="12"/>
          <name val="Times New Roman"/>
          <scheme val="minor"/>
        </font>
      </dxf>
    </rfmt>
    <rfmt sheetId="1" sqref="F641" start="0" length="0">
      <dxf>
        <font>
          <sz val="12"/>
          <name val="Times New Roman"/>
          <scheme val="minor"/>
        </font>
      </dxf>
    </rfmt>
    <rfmt sheetId="1" sqref="F642" start="0" length="0">
      <dxf>
        <font>
          <sz val="12"/>
          <name val="Times New Roman"/>
          <scheme val="minor"/>
        </font>
      </dxf>
    </rfmt>
    <rfmt sheetId="1" sqref="F643" start="0" length="0">
      <dxf>
        <font>
          <sz val="12"/>
          <name val="Times New Roman"/>
          <scheme val="minor"/>
        </font>
      </dxf>
    </rfmt>
    <rfmt sheetId="1" sqref="F644" start="0" length="0">
      <dxf>
        <font>
          <sz val="12"/>
          <name val="Times New Roman"/>
          <scheme val="minor"/>
        </font>
      </dxf>
    </rfmt>
    <rfmt sheetId="1" sqref="F645" start="0" length="0">
      <dxf>
        <font>
          <sz val="12"/>
          <name val="Times New Roman"/>
          <scheme val="minor"/>
        </font>
      </dxf>
    </rfmt>
    <rfmt sheetId="1" sqref="F646" start="0" length="0">
      <dxf>
        <font>
          <sz val="12"/>
          <name val="Times New Roman"/>
          <scheme val="minor"/>
        </font>
      </dxf>
    </rfmt>
    <rfmt sheetId="1" sqref="F647" start="0" length="0">
      <dxf>
        <font>
          <sz val="12"/>
          <name val="Times New Roman"/>
          <scheme val="minor"/>
        </font>
      </dxf>
    </rfmt>
    <rfmt sheetId="1" sqref="F648" start="0" length="0">
      <dxf>
        <font>
          <sz val="12"/>
          <name val="Times New Roman"/>
          <scheme val="minor"/>
        </font>
      </dxf>
    </rfmt>
    <rfmt sheetId="1" sqref="F649" start="0" length="0">
      <dxf>
        <font>
          <sz val="12"/>
          <name val="Times New Roman"/>
          <scheme val="minor"/>
        </font>
      </dxf>
    </rfmt>
    <rfmt sheetId="1" sqref="F650" start="0" length="0">
      <dxf>
        <font>
          <sz val="12"/>
          <name val="Times New Roman"/>
          <scheme val="minor"/>
        </font>
      </dxf>
    </rfmt>
    <rfmt sheetId="1" sqref="F651" start="0" length="0">
      <dxf>
        <font>
          <sz val="12"/>
          <name val="Times New Roman"/>
          <scheme val="minor"/>
        </font>
      </dxf>
    </rfmt>
    <rfmt sheetId="1" sqref="F652" start="0" length="0">
      <dxf>
        <font>
          <sz val="12"/>
          <name val="Times New Roman"/>
          <scheme val="minor"/>
        </font>
      </dxf>
    </rfmt>
    <rfmt sheetId="1" sqref="F653" start="0" length="0">
      <dxf>
        <font>
          <sz val="12"/>
          <name val="Times New Roman"/>
          <scheme val="minor"/>
        </font>
      </dxf>
    </rfmt>
    <rfmt sheetId="1" sqref="F654" start="0" length="0">
      <dxf>
        <font>
          <sz val="12"/>
          <name val="Times New Roman"/>
          <scheme val="minor"/>
        </font>
      </dxf>
    </rfmt>
    <rfmt sheetId="1" sqref="F655" start="0" length="0">
      <dxf>
        <font>
          <sz val="12"/>
          <name val="Times New Roman"/>
          <scheme val="minor"/>
        </font>
      </dxf>
    </rfmt>
    <rfmt sheetId="1" sqref="F656" start="0" length="0">
      <dxf>
        <font>
          <sz val="12"/>
          <name val="Times New Roman"/>
          <scheme val="minor"/>
        </font>
      </dxf>
    </rfmt>
    <rfmt sheetId="1" sqref="F657" start="0" length="0">
      <dxf>
        <font>
          <sz val="12"/>
          <name val="Times New Roman"/>
          <scheme val="minor"/>
        </font>
      </dxf>
    </rfmt>
    <rfmt sheetId="1" sqref="F658" start="0" length="0">
      <dxf>
        <font>
          <sz val="12"/>
          <name val="Times New Roman"/>
          <scheme val="minor"/>
        </font>
      </dxf>
    </rfmt>
    <rfmt sheetId="1" sqref="F659" start="0" length="0">
      <dxf>
        <font>
          <sz val="12"/>
          <name val="Times New Roman"/>
          <scheme val="minor"/>
        </font>
      </dxf>
    </rfmt>
    <rfmt sheetId="1" sqref="F660" start="0" length="0">
      <dxf>
        <font>
          <sz val="12"/>
          <name val="Times New Roman"/>
          <scheme val="minor"/>
        </font>
      </dxf>
    </rfmt>
    <rfmt sheetId="1" sqref="F661" start="0" length="0">
      <dxf>
        <font>
          <sz val="12"/>
          <name val="Times New Roman"/>
          <scheme val="minor"/>
        </font>
      </dxf>
    </rfmt>
    <rfmt sheetId="1" sqref="F662" start="0" length="0">
      <dxf>
        <font>
          <sz val="12"/>
          <name val="Times New Roman"/>
          <scheme val="minor"/>
        </font>
      </dxf>
    </rfmt>
    <rfmt sheetId="1" sqref="F663" start="0" length="0">
      <dxf>
        <font>
          <sz val="12"/>
          <name val="Times New Roman"/>
          <scheme val="minor"/>
        </font>
      </dxf>
    </rfmt>
    <rfmt sheetId="1" sqref="F664" start="0" length="0">
      <dxf>
        <font>
          <sz val="12"/>
          <name val="Times New Roman"/>
          <scheme val="minor"/>
        </font>
      </dxf>
    </rfmt>
    <rfmt sheetId="1" sqref="F665" start="0" length="0">
      <dxf>
        <font>
          <sz val="12"/>
          <name val="Times New Roman"/>
          <scheme val="minor"/>
        </font>
      </dxf>
    </rfmt>
    <rfmt sheetId="1" sqref="F666" start="0" length="0">
      <dxf>
        <font>
          <sz val="12"/>
          <name val="Times New Roman"/>
          <scheme val="minor"/>
        </font>
      </dxf>
    </rfmt>
    <rfmt sheetId="1" sqref="F667" start="0" length="0">
      <dxf>
        <font>
          <sz val="12"/>
          <name val="Times New Roman"/>
          <scheme val="minor"/>
        </font>
      </dxf>
    </rfmt>
    <rfmt sheetId="1" sqref="F668" start="0" length="0">
      <dxf>
        <font>
          <sz val="12"/>
          <name val="Times New Roman"/>
          <scheme val="minor"/>
        </font>
      </dxf>
    </rfmt>
    <rfmt sheetId="1" sqref="F669" start="0" length="0">
      <dxf>
        <font>
          <sz val="12"/>
          <name val="Times New Roman"/>
          <scheme val="minor"/>
        </font>
      </dxf>
    </rfmt>
    <rfmt sheetId="1" sqref="F670" start="0" length="0">
      <dxf>
        <font>
          <sz val="12"/>
          <name val="Times New Roman"/>
          <scheme val="minor"/>
        </font>
      </dxf>
    </rfmt>
    <rfmt sheetId="1" sqref="F671" start="0" length="0">
      <dxf>
        <font>
          <sz val="12"/>
          <name val="Times New Roman"/>
          <scheme val="minor"/>
        </font>
      </dxf>
    </rfmt>
    <rfmt sheetId="1" sqref="F672" start="0" length="0">
      <dxf>
        <font>
          <sz val="12"/>
          <name val="Times New Roman"/>
          <scheme val="minor"/>
        </font>
      </dxf>
    </rfmt>
    <rfmt sheetId="1" sqref="F673" start="0" length="0">
      <dxf>
        <font>
          <sz val="12"/>
          <name val="Times New Roman"/>
          <scheme val="minor"/>
        </font>
      </dxf>
    </rfmt>
    <rfmt sheetId="1" sqref="F674" start="0" length="0">
      <dxf>
        <font>
          <sz val="12"/>
          <name val="Times New Roman"/>
          <scheme val="minor"/>
        </font>
      </dxf>
    </rfmt>
    <rfmt sheetId="1" sqref="F675" start="0" length="0">
      <dxf>
        <font>
          <sz val="12"/>
          <name val="Times New Roman"/>
          <scheme val="minor"/>
        </font>
      </dxf>
    </rfmt>
    <rfmt sheetId="1" sqref="F676" start="0" length="0">
      <dxf>
        <font>
          <sz val="12"/>
          <name val="Times New Roman"/>
          <scheme val="minor"/>
        </font>
      </dxf>
    </rfmt>
    <rfmt sheetId="1" sqref="F677" start="0" length="0">
      <dxf>
        <font>
          <sz val="12"/>
          <name val="Times New Roman"/>
          <scheme val="minor"/>
        </font>
      </dxf>
    </rfmt>
    <rfmt sheetId="1" sqref="F678" start="0" length="0">
      <dxf>
        <font>
          <sz val="12"/>
          <name val="Times New Roman"/>
          <scheme val="minor"/>
        </font>
      </dxf>
    </rfmt>
    <rfmt sheetId="1" sqref="F679" start="0" length="0">
      <dxf>
        <font>
          <sz val="12"/>
          <name val="Times New Roman"/>
          <scheme val="minor"/>
        </font>
      </dxf>
    </rfmt>
    <rfmt sheetId="1" sqref="F680" start="0" length="0">
      <dxf>
        <font>
          <sz val="12"/>
          <name val="Times New Roman"/>
          <scheme val="minor"/>
        </font>
      </dxf>
    </rfmt>
    <rfmt sheetId="1" sqref="F681" start="0" length="0">
      <dxf>
        <font>
          <sz val="12"/>
          <name val="Times New Roman"/>
          <scheme val="minor"/>
        </font>
      </dxf>
    </rfmt>
    <rfmt sheetId="1" sqref="F682" start="0" length="0">
      <dxf>
        <font>
          <sz val="12"/>
          <name val="Times New Roman"/>
          <scheme val="minor"/>
        </font>
      </dxf>
    </rfmt>
    <rfmt sheetId="1" sqref="F683" start="0" length="0">
      <dxf>
        <font>
          <sz val="12"/>
          <name val="Times New Roman"/>
          <scheme val="minor"/>
        </font>
      </dxf>
    </rfmt>
    <rfmt sheetId="1" sqref="F684" start="0" length="0">
      <dxf>
        <font>
          <sz val="12"/>
          <name val="Times New Roman"/>
          <scheme val="minor"/>
        </font>
      </dxf>
    </rfmt>
    <rfmt sheetId="1" sqref="F685" start="0" length="0">
      <dxf>
        <font>
          <sz val="12"/>
          <name val="Times New Roman"/>
          <scheme val="minor"/>
        </font>
      </dxf>
    </rfmt>
    <rfmt sheetId="1" sqref="F686" start="0" length="0">
      <dxf>
        <font>
          <sz val="12"/>
          <name val="Times New Roman"/>
          <scheme val="minor"/>
        </font>
      </dxf>
    </rfmt>
    <rfmt sheetId="1" sqref="F687" start="0" length="0">
      <dxf>
        <font>
          <sz val="12"/>
          <name val="Times New Roman"/>
          <scheme val="minor"/>
        </font>
      </dxf>
    </rfmt>
    <rfmt sheetId="1" sqref="F688" start="0" length="0">
      <dxf>
        <font>
          <sz val="12"/>
          <name val="Times New Roman"/>
          <scheme val="minor"/>
        </font>
      </dxf>
    </rfmt>
    <rfmt sheetId="1" sqref="F689" start="0" length="0">
      <dxf>
        <font>
          <sz val="12"/>
          <name val="Times New Roman"/>
          <scheme val="minor"/>
        </font>
      </dxf>
    </rfmt>
    <rfmt sheetId="1" sqref="F690" start="0" length="0">
      <dxf>
        <font>
          <sz val="12"/>
          <name val="Times New Roman"/>
          <scheme val="minor"/>
        </font>
      </dxf>
    </rfmt>
    <rfmt sheetId="1" sqref="F691" start="0" length="0">
      <dxf>
        <font>
          <sz val="12"/>
          <name val="Times New Roman"/>
          <scheme val="minor"/>
        </font>
      </dxf>
    </rfmt>
    <rfmt sheetId="1" sqref="F692" start="0" length="0">
      <dxf>
        <font>
          <sz val="12"/>
          <name val="Times New Roman"/>
          <scheme val="minor"/>
        </font>
      </dxf>
    </rfmt>
    <rfmt sheetId="1" sqref="F693" start="0" length="0">
      <dxf>
        <font>
          <sz val="12"/>
          <name val="Times New Roman"/>
          <scheme val="minor"/>
        </font>
      </dxf>
    </rfmt>
    <rfmt sheetId="1" sqref="F694" start="0" length="0">
      <dxf>
        <font>
          <sz val="12"/>
          <name val="Times New Roman"/>
          <scheme val="minor"/>
        </font>
      </dxf>
    </rfmt>
    <rfmt sheetId="1" sqref="F695" start="0" length="0">
      <dxf>
        <font>
          <sz val="12"/>
          <name val="Times New Roman"/>
          <scheme val="minor"/>
        </font>
      </dxf>
    </rfmt>
    <rfmt sheetId="1" sqref="F696" start="0" length="0">
      <dxf>
        <font>
          <sz val="12"/>
          <name val="Times New Roman"/>
          <scheme val="minor"/>
        </font>
      </dxf>
    </rfmt>
    <rfmt sheetId="1" sqref="F697" start="0" length="0">
      <dxf>
        <font>
          <sz val="12"/>
          <name val="Times New Roman"/>
          <scheme val="minor"/>
        </font>
      </dxf>
    </rfmt>
    <rfmt sheetId="1" sqref="F698" start="0" length="0">
      <dxf>
        <font>
          <sz val="12"/>
          <name val="Times New Roman"/>
          <scheme val="minor"/>
        </font>
      </dxf>
    </rfmt>
    <rfmt sheetId="1" sqref="F699" start="0" length="0">
      <dxf>
        <font>
          <sz val="12"/>
          <name val="Times New Roman"/>
          <scheme val="minor"/>
        </font>
      </dxf>
    </rfmt>
    <rfmt sheetId="1" sqref="F700" start="0" length="0">
      <dxf>
        <font>
          <sz val="12"/>
          <name val="Times New Roman"/>
          <scheme val="minor"/>
        </font>
      </dxf>
    </rfmt>
    <rfmt sheetId="1" sqref="F701" start="0" length="0">
      <dxf>
        <font>
          <sz val="12"/>
          <name val="Times New Roman"/>
          <scheme val="minor"/>
        </font>
      </dxf>
    </rfmt>
    <rfmt sheetId="1" sqref="F702" start="0" length="0">
      <dxf>
        <font>
          <sz val="12"/>
          <name val="Times New Roman"/>
          <scheme val="minor"/>
        </font>
      </dxf>
    </rfmt>
    <rfmt sheetId="1" sqref="F703" start="0" length="0">
      <dxf>
        <font>
          <sz val="12"/>
          <name val="Times New Roman"/>
          <scheme val="minor"/>
        </font>
      </dxf>
    </rfmt>
    <rfmt sheetId="1" sqref="F704" start="0" length="0">
      <dxf>
        <font>
          <sz val="12"/>
          <name val="Times New Roman"/>
          <scheme val="minor"/>
        </font>
      </dxf>
    </rfmt>
    <rfmt sheetId="1" sqref="F705" start="0" length="0">
      <dxf>
        <font>
          <sz val="12"/>
          <name val="Times New Roman"/>
          <scheme val="minor"/>
        </font>
      </dxf>
    </rfmt>
    <rfmt sheetId="1" sqref="F706" start="0" length="0">
      <dxf>
        <font>
          <sz val="12"/>
          <name val="Times New Roman"/>
          <scheme val="minor"/>
        </font>
      </dxf>
    </rfmt>
    <rfmt sheetId="1" sqref="F707" start="0" length="0">
      <dxf>
        <font>
          <sz val="12"/>
          <name val="Times New Roman"/>
          <scheme val="minor"/>
        </font>
      </dxf>
    </rfmt>
    <rfmt sheetId="1" sqref="F708" start="0" length="0">
      <dxf>
        <font>
          <sz val="12"/>
          <name val="Times New Roman"/>
          <scheme val="minor"/>
        </font>
      </dxf>
    </rfmt>
    <rfmt sheetId="1" sqref="F709" start="0" length="0">
      <dxf>
        <font>
          <sz val="12"/>
          <name val="Times New Roman"/>
          <scheme val="minor"/>
        </font>
      </dxf>
    </rfmt>
    <rfmt sheetId="1" sqref="F710" start="0" length="0">
      <dxf>
        <font>
          <sz val="12"/>
          <name val="Times New Roman"/>
          <scheme val="minor"/>
        </font>
      </dxf>
    </rfmt>
    <rfmt sheetId="1" sqref="F711" start="0" length="0">
      <dxf>
        <font>
          <sz val="12"/>
          <name val="Times New Roman"/>
          <scheme val="minor"/>
        </font>
      </dxf>
    </rfmt>
    <rfmt sheetId="1" sqref="F712" start="0" length="0">
      <dxf>
        <font>
          <sz val="12"/>
          <name val="Times New Roman"/>
          <scheme val="minor"/>
        </font>
      </dxf>
    </rfmt>
    <rfmt sheetId="1" sqref="F713" start="0" length="0">
      <dxf>
        <font>
          <sz val="12"/>
          <name val="Times New Roman"/>
          <scheme val="minor"/>
        </font>
      </dxf>
    </rfmt>
    <rfmt sheetId="1" sqref="F714" start="0" length="0">
      <dxf>
        <font>
          <sz val="12"/>
          <name val="Times New Roman"/>
          <scheme val="minor"/>
        </font>
      </dxf>
    </rfmt>
    <rfmt sheetId="1" sqref="F715" start="0" length="0">
      <dxf>
        <font>
          <sz val="12"/>
          <name val="Times New Roman"/>
          <scheme val="minor"/>
        </font>
      </dxf>
    </rfmt>
    <rfmt sheetId="1" sqref="F716" start="0" length="0">
      <dxf>
        <font>
          <sz val="12"/>
          <name val="Times New Roman"/>
          <scheme val="minor"/>
        </font>
      </dxf>
    </rfmt>
    <rfmt sheetId="1" sqref="F717" start="0" length="0">
      <dxf>
        <font>
          <sz val="12"/>
          <name val="Times New Roman"/>
          <scheme val="minor"/>
        </font>
      </dxf>
    </rfmt>
    <rfmt sheetId="1" sqref="F718" start="0" length="0">
      <dxf>
        <font>
          <sz val="12"/>
          <name val="Times New Roman"/>
          <scheme val="minor"/>
        </font>
      </dxf>
    </rfmt>
    <rfmt sheetId="1" sqref="F719" start="0" length="0">
      <dxf>
        <font>
          <sz val="12"/>
          <name val="Times New Roman"/>
          <scheme val="minor"/>
        </font>
      </dxf>
    </rfmt>
    <rfmt sheetId="1" sqref="F720" start="0" length="0">
      <dxf>
        <font>
          <sz val="12"/>
          <name val="Times New Roman"/>
          <scheme val="minor"/>
        </font>
      </dxf>
    </rfmt>
    <rfmt sheetId="1" sqref="F721" start="0" length="0">
      <dxf>
        <font>
          <sz val="12"/>
          <name val="Times New Roman"/>
          <scheme val="minor"/>
        </font>
      </dxf>
    </rfmt>
    <rfmt sheetId="1" sqref="F722" start="0" length="0">
      <dxf>
        <font>
          <sz val="12"/>
          <name val="Times New Roman"/>
          <scheme val="minor"/>
        </font>
      </dxf>
    </rfmt>
    <rfmt sheetId="1" sqref="F723" start="0" length="0">
      <dxf>
        <font>
          <sz val="12"/>
          <name val="Times New Roman"/>
          <scheme val="minor"/>
        </font>
      </dxf>
    </rfmt>
    <rfmt sheetId="1" sqref="F724" start="0" length="0">
      <dxf>
        <font>
          <sz val="12"/>
          <name val="Times New Roman"/>
          <scheme val="minor"/>
        </font>
      </dxf>
    </rfmt>
    <rfmt sheetId="1" sqref="F725" start="0" length="0">
      <dxf>
        <font>
          <sz val="12"/>
          <name val="Times New Roman"/>
          <scheme val="minor"/>
        </font>
      </dxf>
    </rfmt>
    <rfmt sheetId="1" sqref="F726" start="0" length="0">
      <dxf>
        <font>
          <sz val="12"/>
          <name val="Times New Roman"/>
          <scheme val="minor"/>
        </font>
      </dxf>
    </rfmt>
    <rfmt sheetId="1" sqref="F727" start="0" length="0">
      <dxf>
        <font>
          <sz val="12"/>
          <name val="Times New Roman"/>
          <scheme val="minor"/>
        </font>
      </dxf>
    </rfmt>
    <rfmt sheetId="1" sqref="F728" start="0" length="0">
      <dxf>
        <font>
          <sz val="12"/>
          <name val="Times New Roman"/>
          <scheme val="minor"/>
        </font>
      </dxf>
    </rfmt>
    <rfmt sheetId="1" sqref="F729" start="0" length="0">
      <dxf>
        <font>
          <sz val="12"/>
          <name val="Times New Roman"/>
          <scheme val="minor"/>
        </font>
      </dxf>
    </rfmt>
    <rfmt sheetId="1" sqref="F730" start="0" length="0">
      <dxf>
        <font>
          <sz val="12"/>
          <name val="Times New Roman"/>
          <scheme val="minor"/>
        </font>
      </dxf>
    </rfmt>
    <rfmt sheetId="1" sqref="F731" start="0" length="0">
      <dxf>
        <font>
          <sz val="12"/>
          <name val="Times New Roman"/>
          <scheme val="minor"/>
        </font>
      </dxf>
    </rfmt>
    <rfmt sheetId="1" sqref="F732" start="0" length="0">
      <dxf>
        <font>
          <sz val="12"/>
          <name val="Times New Roman"/>
          <scheme val="minor"/>
        </font>
      </dxf>
    </rfmt>
    <rfmt sheetId="1" sqref="F733" start="0" length="0">
      <dxf>
        <font>
          <sz val="12"/>
          <name val="Times New Roman"/>
          <scheme val="minor"/>
        </font>
      </dxf>
    </rfmt>
    <rfmt sheetId="1" sqref="F734" start="0" length="0">
      <dxf>
        <font>
          <sz val="12"/>
          <name val="Times New Roman"/>
          <scheme val="minor"/>
        </font>
      </dxf>
    </rfmt>
    <rfmt sheetId="1" sqref="F735" start="0" length="0">
      <dxf>
        <font>
          <sz val="12"/>
          <name val="Times New Roman"/>
          <scheme val="minor"/>
        </font>
      </dxf>
    </rfmt>
    <rfmt sheetId="1" sqref="F736" start="0" length="0">
      <dxf>
        <font>
          <sz val="12"/>
          <name val="Times New Roman"/>
          <scheme val="minor"/>
        </font>
      </dxf>
    </rfmt>
    <rfmt sheetId="1" sqref="F737" start="0" length="0">
      <dxf>
        <font>
          <sz val="12"/>
          <name val="Times New Roman"/>
          <scheme val="minor"/>
        </font>
      </dxf>
    </rfmt>
    <rfmt sheetId="1" sqref="F738" start="0" length="0">
      <dxf>
        <font>
          <sz val="12"/>
          <name val="Times New Roman"/>
          <scheme val="minor"/>
        </font>
      </dxf>
    </rfmt>
    <rfmt sheetId="1" sqref="F739" start="0" length="0">
      <dxf>
        <font>
          <sz val="12"/>
          <name val="Times New Roman"/>
          <scheme val="minor"/>
        </font>
      </dxf>
    </rfmt>
    <rfmt sheetId="1" sqref="F740" start="0" length="0">
      <dxf>
        <font>
          <sz val="12"/>
          <name val="Times New Roman"/>
          <scheme val="minor"/>
        </font>
      </dxf>
    </rfmt>
    <rfmt sheetId="1" sqref="F741" start="0" length="0">
      <dxf>
        <font>
          <sz val="12"/>
          <name val="Times New Roman"/>
          <scheme val="minor"/>
        </font>
      </dxf>
    </rfmt>
    <rfmt sheetId="1" sqref="F742" start="0" length="0">
      <dxf>
        <font>
          <sz val="12"/>
          <name val="Times New Roman"/>
          <scheme val="minor"/>
        </font>
      </dxf>
    </rfmt>
    <rfmt sheetId="1" sqref="F743" start="0" length="0">
      <dxf>
        <font>
          <sz val="12"/>
          <name val="Times New Roman"/>
          <scheme val="minor"/>
        </font>
      </dxf>
    </rfmt>
    <rfmt sheetId="1" sqref="F744" start="0" length="0">
      <dxf>
        <font>
          <sz val="12"/>
          <name val="Times New Roman"/>
          <scheme val="minor"/>
        </font>
      </dxf>
    </rfmt>
    <rfmt sheetId="1" sqref="F745" start="0" length="0">
      <dxf>
        <font>
          <sz val="12"/>
          <name val="Times New Roman"/>
          <scheme val="minor"/>
        </font>
      </dxf>
    </rfmt>
    <rfmt sheetId="1" sqref="F746" start="0" length="0">
      <dxf>
        <font>
          <sz val="12"/>
          <name val="Times New Roman"/>
          <scheme val="minor"/>
        </font>
      </dxf>
    </rfmt>
    <rfmt sheetId="1" sqref="F747" start="0" length="0">
      <dxf>
        <font>
          <sz val="12"/>
          <name val="Times New Roman"/>
          <scheme val="minor"/>
        </font>
      </dxf>
    </rfmt>
    <rfmt sheetId="1" sqref="F748" start="0" length="0">
      <dxf>
        <font>
          <sz val="12"/>
          <name val="Times New Roman"/>
          <scheme val="minor"/>
        </font>
      </dxf>
    </rfmt>
    <rfmt sheetId="1" sqref="F749" start="0" length="0">
      <dxf>
        <font>
          <sz val="12"/>
          <name val="Times New Roman"/>
          <scheme val="minor"/>
        </font>
      </dxf>
    </rfmt>
    <rfmt sheetId="1" sqref="F750" start="0" length="0">
      <dxf>
        <font>
          <sz val="12"/>
          <name val="Times New Roman"/>
          <scheme val="minor"/>
        </font>
      </dxf>
    </rfmt>
    <rfmt sheetId="1" sqref="F751" start="0" length="0">
      <dxf>
        <font>
          <sz val="12"/>
          <name val="Times New Roman"/>
          <scheme val="minor"/>
        </font>
      </dxf>
    </rfmt>
    <rfmt sheetId="1" sqref="F752" start="0" length="0">
      <dxf>
        <font>
          <sz val="12"/>
          <name val="Times New Roman"/>
          <scheme val="minor"/>
        </font>
      </dxf>
    </rfmt>
    <rfmt sheetId="1" sqref="F753" start="0" length="0">
      <dxf>
        <font>
          <sz val="12"/>
          <name val="Times New Roman"/>
          <scheme val="minor"/>
        </font>
      </dxf>
    </rfmt>
    <rfmt sheetId="1" sqref="F754" start="0" length="0">
      <dxf>
        <font>
          <sz val="12"/>
          <name val="Times New Roman"/>
          <scheme val="minor"/>
        </font>
      </dxf>
    </rfmt>
    <rfmt sheetId="1" sqref="F755" start="0" length="0">
      <dxf>
        <font>
          <sz val="12"/>
          <name val="Times New Roman"/>
          <scheme val="minor"/>
        </font>
      </dxf>
    </rfmt>
    <rfmt sheetId="1" sqref="F756" start="0" length="0">
      <dxf>
        <font>
          <sz val="12"/>
          <name val="Times New Roman"/>
          <scheme val="minor"/>
        </font>
      </dxf>
    </rfmt>
    <rfmt sheetId="1" sqref="F757" start="0" length="0">
      <dxf>
        <font>
          <sz val="12"/>
          <name val="Times New Roman"/>
          <scheme val="minor"/>
        </font>
      </dxf>
    </rfmt>
    <rfmt sheetId="1" sqref="F758" start="0" length="0">
      <dxf>
        <font>
          <sz val="12"/>
          <name val="Times New Roman"/>
          <scheme val="minor"/>
        </font>
      </dxf>
    </rfmt>
    <rfmt sheetId="1" sqref="F759" start="0" length="0">
      <dxf>
        <font>
          <sz val="12"/>
          <name val="Times New Roman"/>
          <scheme val="minor"/>
        </font>
      </dxf>
    </rfmt>
    <rfmt sheetId="1" sqref="F760" start="0" length="0">
      <dxf>
        <font>
          <sz val="12"/>
          <name val="Times New Roman"/>
          <scheme val="minor"/>
        </font>
      </dxf>
    </rfmt>
    <rfmt sheetId="1" sqref="F761" start="0" length="0">
      <dxf>
        <font>
          <sz val="12"/>
          <name val="Times New Roman"/>
          <scheme val="minor"/>
        </font>
      </dxf>
    </rfmt>
    <rfmt sheetId="1" sqref="F762" start="0" length="0">
      <dxf>
        <font>
          <sz val="12"/>
          <name val="Times New Roman"/>
          <scheme val="minor"/>
        </font>
      </dxf>
    </rfmt>
    <rfmt sheetId="1" sqref="F763" start="0" length="0">
      <dxf>
        <font>
          <sz val="12"/>
          <name val="Times New Roman"/>
          <scheme val="minor"/>
        </font>
      </dxf>
    </rfmt>
    <rfmt sheetId="1" sqref="F764" start="0" length="0">
      <dxf>
        <font>
          <sz val="12"/>
          <name val="Times New Roman"/>
          <scheme val="minor"/>
        </font>
      </dxf>
    </rfmt>
    <rfmt sheetId="1" sqref="F765" start="0" length="0">
      <dxf>
        <font>
          <sz val="12"/>
          <name val="Times New Roman"/>
          <scheme val="minor"/>
        </font>
      </dxf>
    </rfmt>
    <rfmt sheetId="1" sqref="F766" start="0" length="0">
      <dxf>
        <font>
          <sz val="12"/>
          <name val="Times New Roman"/>
          <scheme val="minor"/>
        </font>
      </dxf>
    </rfmt>
    <rfmt sheetId="1" sqref="F767" start="0" length="0">
      <dxf>
        <font>
          <sz val="12"/>
          <name val="Times New Roman"/>
          <scheme val="minor"/>
        </font>
      </dxf>
    </rfmt>
    <rfmt sheetId="1" sqref="F768" start="0" length="0">
      <dxf>
        <font>
          <sz val="12"/>
          <name val="Times New Roman"/>
          <scheme val="minor"/>
        </font>
      </dxf>
    </rfmt>
    <rfmt sheetId="1" sqref="F769" start="0" length="0">
      <dxf>
        <font>
          <sz val="12"/>
          <name val="Times New Roman"/>
          <scheme val="minor"/>
        </font>
      </dxf>
    </rfmt>
    <rfmt sheetId="1" sqref="F770" start="0" length="0">
      <dxf>
        <font>
          <sz val="12"/>
          <name val="Times New Roman"/>
          <scheme val="minor"/>
        </font>
      </dxf>
    </rfmt>
    <rfmt sheetId="1" sqref="F771" start="0" length="0">
      <dxf>
        <font>
          <sz val="12"/>
          <name val="Times New Roman"/>
          <scheme val="minor"/>
        </font>
      </dxf>
    </rfmt>
    <rfmt sheetId="1" sqref="F772" start="0" length="0">
      <dxf>
        <font>
          <sz val="12"/>
          <name val="Times New Roman"/>
          <scheme val="minor"/>
        </font>
      </dxf>
    </rfmt>
    <rfmt sheetId="1" sqref="F773" start="0" length="0">
      <dxf>
        <font>
          <sz val="12"/>
          <name val="Times New Roman"/>
          <scheme val="minor"/>
        </font>
      </dxf>
    </rfmt>
    <rfmt sheetId="1" sqref="F774" start="0" length="0">
      <dxf>
        <font>
          <sz val="12"/>
          <name val="Times New Roman"/>
          <scheme val="minor"/>
        </font>
      </dxf>
    </rfmt>
    <rfmt sheetId="1" sqref="F775" start="0" length="0">
      <dxf>
        <font>
          <sz val="12"/>
          <name val="Times New Roman"/>
          <scheme val="minor"/>
        </font>
      </dxf>
    </rfmt>
    <rfmt sheetId="1" sqref="F776" start="0" length="0">
      <dxf>
        <font>
          <sz val="12"/>
          <name val="Times New Roman"/>
          <scheme val="minor"/>
        </font>
      </dxf>
    </rfmt>
    <rfmt sheetId="1" sqref="F777" start="0" length="0">
      <dxf>
        <font>
          <sz val="12"/>
          <name val="Times New Roman"/>
          <scheme val="minor"/>
        </font>
      </dxf>
    </rfmt>
    <rfmt sheetId="1" sqref="F778" start="0" length="0">
      <dxf>
        <font>
          <sz val="12"/>
          <name val="Times New Roman"/>
          <scheme val="minor"/>
        </font>
      </dxf>
    </rfmt>
    <rfmt sheetId="1" sqref="F779" start="0" length="0">
      <dxf>
        <font>
          <sz val="12"/>
          <name val="Times New Roman"/>
          <scheme val="minor"/>
        </font>
      </dxf>
    </rfmt>
    <rfmt sheetId="1" sqref="F780" start="0" length="0">
      <dxf>
        <font>
          <sz val="12"/>
          <name val="Times New Roman"/>
          <scheme val="minor"/>
        </font>
      </dxf>
    </rfmt>
    <rfmt sheetId="1" sqref="F781" start="0" length="0">
      <dxf>
        <font>
          <sz val="12"/>
          <name val="Times New Roman"/>
          <scheme val="minor"/>
        </font>
      </dxf>
    </rfmt>
    <rfmt sheetId="1" sqref="F782" start="0" length="0">
      <dxf>
        <font>
          <sz val="12"/>
          <name val="Times New Roman"/>
          <scheme val="minor"/>
        </font>
      </dxf>
    </rfmt>
    <rfmt sheetId="1" sqref="F783" start="0" length="0">
      <dxf>
        <font>
          <sz val="12"/>
          <name val="Times New Roman"/>
          <scheme val="minor"/>
        </font>
      </dxf>
    </rfmt>
    <rfmt sheetId="1" sqref="F784" start="0" length="0">
      <dxf>
        <font>
          <sz val="12"/>
          <name val="Times New Roman"/>
          <scheme val="minor"/>
        </font>
      </dxf>
    </rfmt>
    <rfmt sheetId="1" sqref="F785" start="0" length="0">
      <dxf>
        <font>
          <sz val="12"/>
          <name val="Times New Roman"/>
          <scheme val="minor"/>
        </font>
      </dxf>
    </rfmt>
    <rfmt sheetId="1" sqref="F786" start="0" length="0">
      <dxf>
        <font>
          <sz val="12"/>
          <name val="Times New Roman"/>
          <scheme val="minor"/>
        </font>
      </dxf>
    </rfmt>
    <rfmt sheetId="1" sqref="F787" start="0" length="0">
      <dxf>
        <font>
          <sz val="12"/>
          <name val="Times New Roman"/>
          <scheme val="minor"/>
        </font>
      </dxf>
    </rfmt>
    <rfmt sheetId="1" sqref="F788" start="0" length="0">
      <dxf>
        <font>
          <sz val="12"/>
          <name val="Times New Roman"/>
          <scheme val="minor"/>
        </font>
      </dxf>
    </rfmt>
    <rfmt sheetId="1" sqref="F789" start="0" length="0">
      <dxf>
        <font>
          <sz val="12"/>
          <name val="Times New Roman"/>
          <scheme val="minor"/>
        </font>
      </dxf>
    </rfmt>
    <rfmt sheetId="1" sqref="F790" start="0" length="0">
      <dxf>
        <font>
          <sz val="12"/>
          <name val="Times New Roman"/>
          <scheme val="minor"/>
        </font>
      </dxf>
    </rfmt>
    <rfmt sheetId="1" sqref="F791" start="0" length="0">
      <dxf>
        <font>
          <sz val="12"/>
          <name val="Times New Roman"/>
          <scheme val="minor"/>
        </font>
      </dxf>
    </rfmt>
    <rfmt sheetId="1" sqref="F792" start="0" length="0">
      <dxf>
        <font>
          <sz val="12"/>
          <name val="Times New Roman"/>
          <scheme val="minor"/>
        </font>
      </dxf>
    </rfmt>
    <rfmt sheetId="1" sqref="F793" start="0" length="0">
      <dxf>
        <font>
          <sz val="12"/>
          <name val="Times New Roman"/>
          <scheme val="minor"/>
        </font>
      </dxf>
    </rfmt>
    <rfmt sheetId="1" sqref="F794" start="0" length="0">
      <dxf>
        <font>
          <sz val="12"/>
          <name val="Times New Roman"/>
          <scheme val="minor"/>
        </font>
      </dxf>
    </rfmt>
    <rfmt sheetId="1" sqref="F795" start="0" length="0">
      <dxf>
        <font>
          <sz val="12"/>
          <name val="Times New Roman"/>
          <scheme val="minor"/>
        </font>
      </dxf>
    </rfmt>
    <rfmt sheetId="1" sqref="F796" start="0" length="0">
      <dxf>
        <font>
          <sz val="12"/>
          <name val="Times New Roman"/>
          <scheme val="minor"/>
        </font>
      </dxf>
    </rfmt>
    <rfmt sheetId="1" sqref="F797" start="0" length="0">
      <dxf>
        <font>
          <sz val="12"/>
          <name val="Times New Roman"/>
          <scheme val="minor"/>
        </font>
      </dxf>
    </rfmt>
    <rfmt sheetId="1" sqref="F798" start="0" length="0">
      <dxf>
        <font>
          <sz val="12"/>
          <name val="Times New Roman"/>
          <scheme val="minor"/>
        </font>
      </dxf>
    </rfmt>
    <rfmt sheetId="1" sqref="F799" start="0" length="0">
      <dxf>
        <font>
          <sz val="12"/>
          <name val="Times New Roman"/>
          <scheme val="minor"/>
        </font>
      </dxf>
    </rfmt>
    <rfmt sheetId="1" sqref="F800" start="0" length="0">
      <dxf>
        <font>
          <sz val="12"/>
          <name val="Times New Roman"/>
          <scheme val="minor"/>
        </font>
      </dxf>
    </rfmt>
    <rfmt sheetId="1" sqref="F801" start="0" length="0">
      <dxf>
        <font>
          <sz val="12"/>
          <name val="Times New Roman"/>
          <scheme val="minor"/>
        </font>
      </dxf>
    </rfmt>
    <rfmt sheetId="1" sqref="F802" start="0" length="0">
      <dxf>
        <font>
          <sz val="12"/>
          <name val="Times New Roman"/>
          <scheme val="minor"/>
        </font>
      </dxf>
    </rfmt>
    <rfmt sheetId="1" sqref="F803" start="0" length="0">
      <dxf>
        <font>
          <sz val="12"/>
          <name val="Times New Roman"/>
          <scheme val="minor"/>
        </font>
      </dxf>
    </rfmt>
    <rfmt sheetId="1" sqref="F804" start="0" length="0">
      <dxf>
        <font>
          <sz val="12"/>
          <name val="Times New Roman"/>
          <scheme val="minor"/>
        </font>
      </dxf>
    </rfmt>
    <rfmt sheetId="1" sqref="F805" start="0" length="0">
      <dxf>
        <font>
          <sz val="12"/>
          <name val="Times New Roman"/>
          <scheme val="minor"/>
        </font>
      </dxf>
    </rfmt>
    <rfmt sheetId="1" sqref="F806" start="0" length="0">
      <dxf>
        <font>
          <sz val="12"/>
          <name val="Times New Roman"/>
          <scheme val="minor"/>
        </font>
      </dxf>
    </rfmt>
    <rfmt sheetId="1" sqref="F807" start="0" length="0">
      <dxf>
        <font>
          <sz val="12"/>
          <name val="Times New Roman"/>
          <scheme val="minor"/>
        </font>
      </dxf>
    </rfmt>
    <rfmt sheetId="1" sqref="F808" start="0" length="0">
      <dxf>
        <font>
          <sz val="12"/>
          <name val="Times New Roman"/>
          <scheme val="minor"/>
        </font>
      </dxf>
    </rfmt>
    <rfmt sheetId="1" sqref="F809" start="0" length="0">
      <dxf>
        <font>
          <sz val="12"/>
          <name val="Times New Roman"/>
          <scheme val="minor"/>
        </font>
      </dxf>
    </rfmt>
    <rfmt sheetId="1" sqref="F810" start="0" length="0">
      <dxf>
        <font>
          <sz val="12"/>
          <name val="Times New Roman"/>
          <scheme val="minor"/>
        </font>
      </dxf>
    </rfmt>
    <rfmt sheetId="1" sqref="F811" start="0" length="0">
      <dxf>
        <font>
          <sz val="12"/>
          <name val="Times New Roman"/>
          <scheme val="minor"/>
        </font>
      </dxf>
    </rfmt>
    <rfmt sheetId="1" sqref="F812" start="0" length="0">
      <dxf>
        <font>
          <sz val="12"/>
          <name val="Times New Roman"/>
          <scheme val="minor"/>
        </font>
      </dxf>
    </rfmt>
    <rfmt sheetId="1" sqref="F813" start="0" length="0">
      <dxf>
        <font>
          <sz val="12"/>
          <name val="Times New Roman"/>
          <scheme val="minor"/>
        </font>
      </dxf>
    </rfmt>
    <rfmt sheetId="1" sqref="F814" start="0" length="0">
      <dxf>
        <font>
          <sz val="12"/>
          <name val="Times New Roman"/>
          <scheme val="minor"/>
        </font>
      </dxf>
    </rfmt>
    <rfmt sheetId="1" sqref="F815" start="0" length="0">
      <dxf>
        <font>
          <sz val="12"/>
          <name val="Times New Roman"/>
          <scheme val="minor"/>
        </font>
      </dxf>
    </rfmt>
    <rfmt sheetId="1" sqref="F816" start="0" length="0">
      <dxf>
        <font>
          <sz val="12"/>
          <name val="Times New Roman"/>
          <scheme val="minor"/>
        </font>
      </dxf>
    </rfmt>
    <rfmt sheetId="1" sqref="F817" start="0" length="0">
      <dxf>
        <font>
          <sz val="12"/>
          <name val="Times New Roman"/>
          <scheme val="minor"/>
        </font>
      </dxf>
    </rfmt>
    <rfmt sheetId="1" sqref="F818" start="0" length="0">
      <dxf>
        <font>
          <sz val="12"/>
          <name val="Times New Roman"/>
          <scheme val="minor"/>
        </font>
      </dxf>
    </rfmt>
    <rfmt sheetId="1" sqref="F819" start="0" length="0">
      <dxf>
        <font>
          <sz val="12"/>
          <name val="Times New Roman"/>
          <scheme val="minor"/>
        </font>
      </dxf>
    </rfmt>
    <rfmt sheetId="1" sqref="F820" start="0" length="0">
      <dxf>
        <font>
          <sz val="12"/>
          <name val="Times New Roman"/>
          <scheme val="minor"/>
        </font>
      </dxf>
    </rfmt>
    <rfmt sheetId="1" sqref="F821" start="0" length="0">
      <dxf>
        <font>
          <sz val="12"/>
          <name val="Times New Roman"/>
          <scheme val="minor"/>
        </font>
      </dxf>
    </rfmt>
    <rfmt sheetId="1" sqref="F822" start="0" length="0">
      <dxf>
        <font>
          <sz val="12"/>
          <name val="Times New Roman"/>
          <scheme val="minor"/>
        </font>
      </dxf>
    </rfmt>
    <rfmt sheetId="1" sqref="F823" start="0" length="0">
      <dxf>
        <font>
          <sz val="12"/>
          <name val="Times New Roman"/>
          <scheme val="minor"/>
        </font>
      </dxf>
    </rfmt>
    <rfmt sheetId="1" sqref="F824" start="0" length="0">
      <dxf>
        <font>
          <sz val="12"/>
          <name val="Times New Roman"/>
          <scheme val="minor"/>
        </font>
      </dxf>
    </rfmt>
    <rfmt sheetId="1" sqref="F825" start="0" length="0">
      <dxf>
        <font>
          <sz val="12"/>
          <name val="Times New Roman"/>
          <scheme val="minor"/>
        </font>
      </dxf>
    </rfmt>
    <rfmt sheetId="1" sqref="F826" start="0" length="0">
      <dxf>
        <font>
          <sz val="12"/>
          <name val="Times New Roman"/>
          <scheme val="minor"/>
        </font>
      </dxf>
    </rfmt>
    <rfmt sheetId="1" sqref="F827" start="0" length="0">
      <dxf>
        <font>
          <sz val="12"/>
          <name val="Times New Roman"/>
          <scheme val="minor"/>
        </font>
      </dxf>
    </rfmt>
    <rfmt sheetId="1" sqref="F828" start="0" length="0">
      <dxf>
        <font>
          <sz val="12"/>
          <name val="Times New Roman"/>
          <scheme val="minor"/>
        </font>
      </dxf>
    </rfmt>
    <rfmt sheetId="1" sqref="F829" start="0" length="0">
      <dxf>
        <font>
          <sz val="12"/>
          <name val="Times New Roman"/>
          <scheme val="minor"/>
        </font>
      </dxf>
    </rfmt>
    <rfmt sheetId="1" sqref="F830" start="0" length="0">
      <dxf>
        <font>
          <sz val="12"/>
          <name val="Times New Roman"/>
          <scheme val="minor"/>
        </font>
      </dxf>
    </rfmt>
    <rfmt sheetId="1" sqref="F831" start="0" length="0">
      <dxf>
        <font>
          <sz val="12"/>
          <name val="Times New Roman"/>
          <scheme val="minor"/>
        </font>
      </dxf>
    </rfmt>
    <rfmt sheetId="1" sqref="F832" start="0" length="0">
      <dxf>
        <font>
          <sz val="12"/>
          <name val="Times New Roman"/>
          <scheme val="minor"/>
        </font>
      </dxf>
    </rfmt>
    <rfmt sheetId="1" sqref="F833" start="0" length="0">
      <dxf>
        <font>
          <sz val="12"/>
          <name val="Times New Roman"/>
          <scheme val="minor"/>
        </font>
      </dxf>
    </rfmt>
    <rfmt sheetId="1" sqref="F834" start="0" length="0">
      <dxf>
        <font>
          <sz val="12"/>
          <name val="Times New Roman"/>
          <scheme val="minor"/>
        </font>
      </dxf>
    </rfmt>
    <rfmt sheetId="1" sqref="F835" start="0" length="0">
      <dxf>
        <font>
          <sz val="12"/>
          <name val="Times New Roman"/>
          <scheme val="minor"/>
        </font>
      </dxf>
    </rfmt>
    <rfmt sheetId="1" sqref="F836" start="0" length="0">
      <dxf>
        <font>
          <sz val="12"/>
          <name val="Times New Roman"/>
          <scheme val="minor"/>
        </font>
      </dxf>
    </rfmt>
    <rfmt sheetId="1" sqref="F837" start="0" length="0">
      <dxf>
        <font>
          <sz val="12"/>
          <name val="Times New Roman"/>
          <scheme val="minor"/>
        </font>
      </dxf>
    </rfmt>
    <rfmt sheetId="1" sqref="F838" start="0" length="0">
      <dxf>
        <font>
          <sz val="12"/>
          <name val="Times New Roman"/>
          <scheme val="minor"/>
        </font>
      </dxf>
    </rfmt>
    <rfmt sheetId="1" sqref="F839" start="0" length="0">
      <dxf>
        <font>
          <sz val="12"/>
          <name val="Times New Roman"/>
          <scheme val="minor"/>
        </font>
      </dxf>
    </rfmt>
    <rfmt sheetId="1" sqref="F840" start="0" length="0">
      <dxf>
        <font>
          <sz val="12"/>
          <name val="Times New Roman"/>
          <scheme val="minor"/>
        </font>
      </dxf>
    </rfmt>
    <rfmt sheetId="1" sqref="F841" start="0" length="0">
      <dxf>
        <font>
          <sz val="12"/>
          <name val="Times New Roman"/>
          <scheme val="minor"/>
        </font>
      </dxf>
    </rfmt>
    <rfmt sheetId="1" sqref="F842" start="0" length="0">
      <dxf>
        <font>
          <sz val="12"/>
          <name val="Times New Roman"/>
          <scheme val="minor"/>
        </font>
      </dxf>
    </rfmt>
    <rfmt sheetId="1" sqref="F843" start="0" length="0">
      <dxf>
        <font>
          <sz val="12"/>
          <name val="Times New Roman"/>
          <scheme val="minor"/>
        </font>
      </dxf>
    </rfmt>
    <rfmt sheetId="1" sqref="F844" start="0" length="0">
      <dxf>
        <font>
          <sz val="12"/>
          <name val="Times New Roman"/>
          <scheme val="minor"/>
        </font>
      </dxf>
    </rfmt>
    <rfmt sheetId="1" sqref="F845" start="0" length="0">
      <dxf>
        <font>
          <sz val="12"/>
          <name val="Times New Roman"/>
          <scheme val="minor"/>
        </font>
      </dxf>
    </rfmt>
    <rfmt sheetId="1" sqref="F846" start="0" length="0">
      <dxf>
        <font>
          <sz val="12"/>
          <name val="Times New Roman"/>
          <scheme val="minor"/>
        </font>
      </dxf>
    </rfmt>
    <rfmt sheetId="1" sqref="F847" start="0" length="0">
      <dxf>
        <font>
          <sz val="12"/>
          <name val="Times New Roman"/>
          <scheme val="minor"/>
        </font>
      </dxf>
    </rfmt>
    <rfmt sheetId="1" sqref="F848" start="0" length="0">
      <dxf>
        <font>
          <sz val="12"/>
          <name val="Times New Roman"/>
          <scheme val="minor"/>
        </font>
      </dxf>
    </rfmt>
    <rfmt sheetId="1" sqref="F849" start="0" length="0">
      <dxf>
        <font>
          <sz val="12"/>
          <name val="Times New Roman"/>
          <scheme val="minor"/>
        </font>
      </dxf>
    </rfmt>
    <rfmt sheetId="1" sqref="F850" start="0" length="0">
      <dxf>
        <font>
          <sz val="12"/>
          <name val="Times New Roman"/>
          <scheme val="minor"/>
        </font>
      </dxf>
    </rfmt>
    <rfmt sheetId="1" sqref="F851" start="0" length="0">
      <dxf>
        <font>
          <sz val="12"/>
          <name val="Times New Roman"/>
          <scheme val="minor"/>
        </font>
      </dxf>
    </rfmt>
    <rfmt sheetId="1" sqref="F852" start="0" length="0">
      <dxf>
        <font>
          <sz val="12"/>
          <name val="Times New Roman"/>
          <scheme val="minor"/>
        </font>
      </dxf>
    </rfmt>
    <rfmt sheetId="1" sqref="F853" start="0" length="0">
      <dxf>
        <font>
          <sz val="12"/>
          <name val="Times New Roman"/>
          <scheme val="minor"/>
        </font>
      </dxf>
    </rfmt>
    <rfmt sheetId="1" sqref="F854" start="0" length="0">
      <dxf>
        <font>
          <sz val="12"/>
          <name val="Times New Roman"/>
          <scheme val="minor"/>
        </font>
      </dxf>
    </rfmt>
    <rfmt sheetId="1" sqref="F855" start="0" length="0">
      <dxf>
        <font>
          <sz val="12"/>
          <name val="Times New Roman"/>
          <scheme val="minor"/>
        </font>
      </dxf>
    </rfmt>
    <rfmt sheetId="1" sqref="F856" start="0" length="0">
      <dxf>
        <font>
          <sz val="12"/>
          <name val="Times New Roman"/>
          <scheme val="minor"/>
        </font>
      </dxf>
    </rfmt>
    <rfmt sheetId="1" sqref="F857" start="0" length="0">
      <dxf>
        <font>
          <sz val="12"/>
          <name val="Times New Roman"/>
          <scheme val="minor"/>
        </font>
      </dxf>
    </rfmt>
    <rfmt sheetId="1" sqref="F858" start="0" length="0">
      <dxf>
        <font>
          <sz val="12"/>
          <name val="Times New Roman"/>
          <scheme val="minor"/>
        </font>
      </dxf>
    </rfmt>
    <rfmt sheetId="1" sqref="F859" start="0" length="0">
      <dxf>
        <font>
          <sz val="12"/>
          <name val="Times New Roman"/>
          <scheme val="minor"/>
        </font>
      </dxf>
    </rfmt>
    <rfmt sheetId="1" sqref="F860" start="0" length="0">
      <dxf>
        <font>
          <sz val="12"/>
          <name val="Times New Roman"/>
          <scheme val="minor"/>
        </font>
      </dxf>
    </rfmt>
    <rfmt sheetId="1" sqref="F861" start="0" length="0">
      <dxf>
        <font>
          <sz val="12"/>
          <name val="Times New Roman"/>
          <scheme val="minor"/>
        </font>
      </dxf>
    </rfmt>
    <rfmt sheetId="1" sqref="F862" start="0" length="0">
      <dxf>
        <font>
          <sz val="12"/>
          <name val="Times New Roman"/>
          <scheme val="minor"/>
        </font>
      </dxf>
    </rfmt>
    <rfmt sheetId="1" sqref="F863" start="0" length="0">
      <dxf>
        <font>
          <sz val="12"/>
          <name val="Times New Roman"/>
          <scheme val="minor"/>
        </font>
      </dxf>
    </rfmt>
    <rfmt sheetId="1" sqref="F864" start="0" length="0">
      <dxf>
        <font>
          <sz val="12"/>
          <name val="Times New Roman"/>
          <scheme val="minor"/>
        </font>
      </dxf>
    </rfmt>
    <rfmt sheetId="1" sqref="F865" start="0" length="0">
      <dxf>
        <font>
          <sz val="12"/>
          <name val="Times New Roman"/>
          <scheme val="minor"/>
        </font>
      </dxf>
    </rfmt>
    <rfmt sheetId="1" sqref="F866" start="0" length="0">
      <dxf>
        <font>
          <sz val="12"/>
          <name val="Times New Roman"/>
          <scheme val="minor"/>
        </font>
      </dxf>
    </rfmt>
    <rfmt sheetId="1" sqref="F867" start="0" length="0">
      <dxf>
        <font>
          <sz val="12"/>
          <name val="Times New Roman"/>
          <scheme val="minor"/>
        </font>
      </dxf>
    </rfmt>
    <rfmt sheetId="1" sqref="F868" start="0" length="0">
      <dxf>
        <font>
          <sz val="12"/>
          <name val="Times New Roman"/>
          <scheme val="minor"/>
        </font>
      </dxf>
    </rfmt>
    <rfmt sheetId="1" sqref="F869" start="0" length="0">
      <dxf>
        <font>
          <sz val="12"/>
          <name val="Times New Roman"/>
          <scheme val="minor"/>
        </font>
      </dxf>
    </rfmt>
    <rfmt sheetId="1" sqref="F870" start="0" length="0">
      <dxf>
        <font>
          <sz val="12"/>
          <name val="Times New Roman"/>
          <scheme val="minor"/>
        </font>
      </dxf>
    </rfmt>
    <rfmt sheetId="1" sqref="F871" start="0" length="0">
      <dxf>
        <font>
          <sz val="12"/>
          <name val="Times New Roman"/>
          <scheme val="minor"/>
        </font>
      </dxf>
    </rfmt>
    <rfmt sheetId="1" sqref="F872" start="0" length="0">
      <dxf>
        <font>
          <sz val="12"/>
          <name val="Times New Roman"/>
          <scheme val="minor"/>
        </font>
      </dxf>
    </rfmt>
    <rfmt sheetId="1" sqref="F873" start="0" length="0">
      <dxf>
        <font>
          <sz val="12"/>
          <name val="Times New Roman"/>
          <scheme val="minor"/>
        </font>
      </dxf>
    </rfmt>
    <rfmt sheetId="1" sqref="F874" start="0" length="0">
      <dxf>
        <font>
          <sz val="12"/>
          <name val="Times New Roman"/>
          <scheme val="minor"/>
        </font>
      </dxf>
    </rfmt>
    <rfmt sheetId="1" sqref="F875" start="0" length="0">
      <dxf>
        <font>
          <sz val="12"/>
          <name val="Times New Roman"/>
          <scheme val="minor"/>
        </font>
      </dxf>
    </rfmt>
    <rfmt sheetId="1" sqref="F876" start="0" length="0">
      <dxf>
        <font>
          <sz val="12"/>
          <name val="Times New Roman"/>
          <scheme val="minor"/>
        </font>
      </dxf>
    </rfmt>
    <rfmt sheetId="1" sqref="F877" start="0" length="0">
      <dxf>
        <font>
          <sz val="12"/>
          <name val="Times New Roman"/>
          <scheme val="minor"/>
        </font>
      </dxf>
    </rfmt>
    <rfmt sheetId="1" sqref="F878" start="0" length="0">
      <dxf>
        <font>
          <sz val="12"/>
          <name val="Times New Roman"/>
          <scheme val="minor"/>
        </font>
      </dxf>
    </rfmt>
    <rfmt sheetId="1" sqref="F879" start="0" length="0">
      <dxf>
        <font>
          <sz val="12"/>
          <name val="Times New Roman"/>
          <scheme val="minor"/>
        </font>
      </dxf>
    </rfmt>
    <rfmt sheetId="1" sqref="F880" start="0" length="0">
      <dxf>
        <font>
          <sz val="12"/>
          <name val="Times New Roman"/>
          <scheme val="minor"/>
        </font>
      </dxf>
    </rfmt>
    <rfmt sheetId="1" sqref="F881" start="0" length="0">
      <dxf>
        <font>
          <sz val="12"/>
          <name val="Times New Roman"/>
          <scheme val="minor"/>
        </font>
      </dxf>
    </rfmt>
    <rfmt sheetId="1" sqref="F882" start="0" length="0">
      <dxf>
        <font>
          <sz val="12"/>
          <name val="Times New Roman"/>
          <scheme val="minor"/>
        </font>
      </dxf>
    </rfmt>
    <rfmt sheetId="1" sqref="F883" start="0" length="0">
      <dxf>
        <font>
          <sz val="12"/>
          <name val="Times New Roman"/>
          <scheme val="minor"/>
        </font>
      </dxf>
    </rfmt>
    <rfmt sheetId="1" sqref="F884" start="0" length="0">
      <dxf>
        <font>
          <sz val="12"/>
          <name val="Times New Roman"/>
          <scheme val="minor"/>
        </font>
      </dxf>
    </rfmt>
    <rfmt sheetId="1" sqref="F885" start="0" length="0">
      <dxf>
        <font>
          <sz val="12"/>
          <name val="Times New Roman"/>
          <scheme val="minor"/>
        </font>
      </dxf>
    </rfmt>
    <rfmt sheetId="1" sqref="F886" start="0" length="0">
      <dxf>
        <font>
          <sz val="12"/>
          <name val="Times New Roman"/>
          <scheme val="minor"/>
        </font>
      </dxf>
    </rfmt>
    <rfmt sheetId="1" sqref="F887" start="0" length="0">
      <dxf>
        <font>
          <sz val="12"/>
          <name val="Times New Roman"/>
          <scheme val="minor"/>
        </font>
      </dxf>
    </rfmt>
    <rfmt sheetId="1" sqref="F888" start="0" length="0">
      <dxf>
        <font>
          <sz val="12"/>
          <name val="Times New Roman"/>
          <scheme val="minor"/>
        </font>
      </dxf>
    </rfmt>
    <rfmt sheetId="1" sqref="F889" start="0" length="0">
      <dxf>
        <font>
          <sz val="12"/>
          <name val="Times New Roman"/>
          <scheme val="minor"/>
        </font>
      </dxf>
    </rfmt>
    <rfmt sheetId="1" sqref="F890" start="0" length="0">
      <dxf>
        <font>
          <sz val="12"/>
          <name val="Times New Roman"/>
          <scheme val="minor"/>
        </font>
      </dxf>
    </rfmt>
    <rfmt sheetId="1" sqref="F891" start="0" length="0">
      <dxf>
        <font>
          <sz val="12"/>
          <name val="Times New Roman"/>
          <scheme val="minor"/>
        </font>
      </dxf>
    </rfmt>
    <rfmt sheetId="1" sqref="F892" start="0" length="0">
      <dxf>
        <font>
          <sz val="12"/>
          <name val="Times New Roman"/>
          <scheme val="minor"/>
        </font>
      </dxf>
    </rfmt>
    <rfmt sheetId="1" sqref="F893" start="0" length="0">
      <dxf>
        <font>
          <sz val="12"/>
          <name val="Times New Roman"/>
          <scheme val="minor"/>
        </font>
      </dxf>
    </rfmt>
    <rfmt sheetId="1" sqref="F894" start="0" length="0">
      <dxf>
        <font>
          <sz val="12"/>
          <name val="Times New Roman"/>
          <scheme val="minor"/>
        </font>
      </dxf>
    </rfmt>
    <rfmt sheetId="1" sqref="F895" start="0" length="0">
      <dxf>
        <font>
          <sz val="12"/>
          <name val="Times New Roman"/>
          <scheme val="minor"/>
        </font>
      </dxf>
    </rfmt>
    <rfmt sheetId="1" sqref="F896" start="0" length="0">
      <dxf>
        <font>
          <sz val="12"/>
          <name val="Times New Roman"/>
          <scheme val="minor"/>
        </font>
      </dxf>
    </rfmt>
    <rfmt sheetId="1" sqref="F897" start="0" length="0">
      <dxf>
        <font>
          <sz val="12"/>
          <name val="Times New Roman"/>
          <scheme val="minor"/>
        </font>
      </dxf>
    </rfmt>
    <rfmt sheetId="1" sqref="F898" start="0" length="0">
      <dxf>
        <font>
          <sz val="12"/>
          <name val="Times New Roman"/>
          <scheme val="minor"/>
        </font>
      </dxf>
    </rfmt>
    <rfmt sheetId="1" sqref="F899" start="0" length="0">
      <dxf>
        <font>
          <sz val="12"/>
          <name val="Times New Roman"/>
          <scheme val="minor"/>
        </font>
      </dxf>
    </rfmt>
    <rfmt sheetId="1" sqref="F900" start="0" length="0">
      <dxf>
        <font>
          <sz val="12"/>
          <name val="Times New Roman"/>
          <scheme val="minor"/>
        </font>
      </dxf>
    </rfmt>
    <rfmt sheetId="1" sqref="F901" start="0" length="0">
      <dxf>
        <font>
          <sz val="12"/>
          <name val="Times New Roman"/>
          <scheme val="minor"/>
        </font>
      </dxf>
    </rfmt>
    <rfmt sheetId="1" sqref="F902" start="0" length="0">
      <dxf>
        <font>
          <sz val="12"/>
          <name val="Times New Roman"/>
          <scheme val="minor"/>
        </font>
      </dxf>
    </rfmt>
    <rfmt sheetId="1" sqref="F903" start="0" length="0">
      <dxf>
        <font>
          <sz val="12"/>
          <name val="Times New Roman"/>
          <scheme val="minor"/>
        </font>
      </dxf>
    </rfmt>
    <rfmt sheetId="1" sqref="F904" start="0" length="0">
      <dxf>
        <font>
          <sz val="12"/>
          <name val="Times New Roman"/>
          <scheme val="minor"/>
        </font>
      </dxf>
    </rfmt>
    <rfmt sheetId="1" sqref="F905" start="0" length="0">
      <dxf>
        <font>
          <sz val="12"/>
          <name val="Times New Roman"/>
          <scheme val="minor"/>
        </font>
      </dxf>
    </rfmt>
    <rfmt sheetId="1" sqref="F906" start="0" length="0">
      <dxf>
        <font>
          <sz val="12"/>
          <name val="Times New Roman"/>
          <scheme val="minor"/>
        </font>
      </dxf>
    </rfmt>
    <rfmt sheetId="1" sqref="F907" start="0" length="0">
      <dxf>
        <font>
          <sz val="12"/>
          <name val="Times New Roman"/>
          <scheme val="minor"/>
        </font>
      </dxf>
    </rfmt>
    <rfmt sheetId="1" sqref="F908" start="0" length="0">
      <dxf>
        <font>
          <sz val="12"/>
          <name val="Times New Roman"/>
          <scheme val="minor"/>
        </font>
      </dxf>
    </rfmt>
    <rfmt sheetId="1" sqref="F909" start="0" length="0">
      <dxf>
        <font>
          <sz val="12"/>
          <name val="Times New Roman"/>
          <scheme val="minor"/>
        </font>
      </dxf>
    </rfmt>
    <rfmt sheetId="1" sqref="F910" start="0" length="0">
      <dxf>
        <font>
          <sz val="12"/>
          <name val="Times New Roman"/>
          <scheme val="minor"/>
        </font>
      </dxf>
    </rfmt>
    <rfmt sheetId="1" sqref="F911" start="0" length="0">
      <dxf>
        <font>
          <sz val="12"/>
          <name val="Times New Roman"/>
          <scheme val="minor"/>
        </font>
      </dxf>
    </rfmt>
    <rfmt sheetId="1" sqref="F912" start="0" length="0">
      <dxf>
        <font>
          <sz val="12"/>
          <name val="Times New Roman"/>
          <scheme val="minor"/>
        </font>
      </dxf>
    </rfmt>
    <rfmt sheetId="1" sqref="F913" start="0" length="0">
      <dxf>
        <font>
          <sz val="12"/>
          <name val="Times New Roman"/>
          <scheme val="minor"/>
        </font>
      </dxf>
    </rfmt>
    <rfmt sheetId="1" sqref="F914" start="0" length="0">
      <dxf>
        <font>
          <sz val="12"/>
          <name val="Times New Roman"/>
          <scheme val="minor"/>
        </font>
      </dxf>
    </rfmt>
    <rfmt sheetId="1" sqref="F915" start="0" length="0">
      <dxf>
        <font>
          <sz val="12"/>
          <name val="Times New Roman"/>
          <scheme val="minor"/>
        </font>
      </dxf>
    </rfmt>
    <rfmt sheetId="1" sqref="F916" start="0" length="0">
      <dxf>
        <font>
          <sz val="12"/>
          <name val="Times New Roman"/>
          <scheme val="minor"/>
        </font>
      </dxf>
    </rfmt>
    <rfmt sheetId="1" sqref="F917" start="0" length="0">
      <dxf>
        <font>
          <sz val="12"/>
          <name val="Times New Roman"/>
          <scheme val="minor"/>
        </font>
      </dxf>
    </rfmt>
    <rfmt sheetId="1" sqref="F918" start="0" length="0">
      <dxf>
        <font>
          <sz val="12"/>
          <name val="Times New Roman"/>
          <scheme val="minor"/>
        </font>
      </dxf>
    </rfmt>
    <rfmt sheetId="1" sqref="F919" start="0" length="0">
      <dxf>
        <font>
          <sz val="12"/>
          <name val="Times New Roman"/>
          <scheme val="minor"/>
        </font>
      </dxf>
    </rfmt>
    <rfmt sheetId="1" sqref="F920" start="0" length="0">
      <dxf>
        <font>
          <sz val="12"/>
          <name val="Times New Roman"/>
          <scheme val="minor"/>
        </font>
      </dxf>
    </rfmt>
    <rfmt sheetId="1" sqref="F921" start="0" length="0">
      <dxf>
        <font>
          <sz val="12"/>
          <name val="Times New Roman"/>
          <scheme val="minor"/>
        </font>
      </dxf>
    </rfmt>
    <rfmt sheetId="1" sqref="F922" start="0" length="0">
      <dxf>
        <font>
          <sz val="12"/>
          <name val="Times New Roman"/>
          <scheme val="minor"/>
        </font>
      </dxf>
    </rfmt>
    <rfmt sheetId="1" sqref="F923" start="0" length="0">
      <dxf>
        <font>
          <sz val="12"/>
          <name val="Times New Roman"/>
          <scheme val="minor"/>
        </font>
      </dxf>
    </rfmt>
    <rfmt sheetId="1" sqref="F924" start="0" length="0">
      <dxf>
        <font>
          <sz val="12"/>
          <name val="Times New Roman"/>
          <scheme val="minor"/>
        </font>
      </dxf>
    </rfmt>
    <rfmt sheetId="1" sqref="F925" start="0" length="0">
      <dxf>
        <font>
          <sz val="12"/>
          <name val="Times New Roman"/>
          <scheme val="minor"/>
        </font>
      </dxf>
    </rfmt>
    <rfmt sheetId="1" sqref="F926" start="0" length="0">
      <dxf>
        <font>
          <sz val="12"/>
          <name val="Times New Roman"/>
          <scheme val="minor"/>
        </font>
      </dxf>
    </rfmt>
    <rfmt sheetId="1" sqref="F927" start="0" length="0">
      <dxf>
        <font>
          <sz val="12"/>
          <name val="Times New Roman"/>
          <scheme val="minor"/>
        </font>
      </dxf>
    </rfmt>
    <rfmt sheetId="1" sqref="F928" start="0" length="0">
      <dxf>
        <font>
          <sz val="12"/>
          <name val="Times New Roman"/>
          <scheme val="minor"/>
        </font>
      </dxf>
    </rfmt>
    <rfmt sheetId="1" sqref="F929" start="0" length="0">
      <dxf>
        <font>
          <sz val="12"/>
          <name val="Times New Roman"/>
          <scheme val="minor"/>
        </font>
      </dxf>
    </rfmt>
    <rfmt sheetId="1" sqref="F930" start="0" length="0">
      <dxf>
        <font>
          <sz val="12"/>
          <name val="Times New Roman"/>
          <scheme val="minor"/>
        </font>
      </dxf>
    </rfmt>
    <rfmt sheetId="1" sqref="F931" start="0" length="0">
      <dxf>
        <font>
          <sz val="12"/>
          <name val="Times New Roman"/>
          <scheme val="minor"/>
        </font>
      </dxf>
    </rfmt>
    <rfmt sheetId="1" sqref="F932" start="0" length="0">
      <dxf>
        <font>
          <sz val="12"/>
          <name val="Times New Roman"/>
          <scheme val="minor"/>
        </font>
      </dxf>
    </rfmt>
    <rfmt sheetId="1" sqref="F933" start="0" length="0">
      <dxf>
        <font>
          <sz val="12"/>
          <name val="Times New Roman"/>
          <scheme val="minor"/>
        </font>
      </dxf>
    </rfmt>
    <rfmt sheetId="1" sqref="F934" start="0" length="0">
      <dxf>
        <font>
          <sz val="12"/>
          <name val="Times New Roman"/>
          <scheme val="minor"/>
        </font>
      </dxf>
    </rfmt>
    <rfmt sheetId="1" sqref="F935" start="0" length="0">
      <dxf>
        <font>
          <sz val="12"/>
          <name val="Times New Roman"/>
          <scheme val="minor"/>
        </font>
      </dxf>
    </rfmt>
    <rfmt sheetId="1" sqref="F936" start="0" length="0">
      <dxf>
        <font>
          <sz val="12"/>
          <name val="Times New Roman"/>
          <scheme val="minor"/>
        </font>
      </dxf>
    </rfmt>
    <rfmt sheetId="1" sqref="F937" start="0" length="0">
      <dxf>
        <font>
          <sz val="12"/>
          <name val="Times New Roman"/>
          <scheme val="minor"/>
        </font>
      </dxf>
    </rfmt>
    <rfmt sheetId="1" sqref="F938" start="0" length="0">
      <dxf>
        <font>
          <sz val="12"/>
          <name val="Times New Roman"/>
          <scheme val="minor"/>
        </font>
      </dxf>
    </rfmt>
    <rfmt sheetId="1" sqref="F939" start="0" length="0">
      <dxf>
        <font>
          <sz val="12"/>
          <name val="Times New Roman"/>
          <scheme val="minor"/>
        </font>
      </dxf>
    </rfmt>
    <rfmt sheetId="1" sqref="F940" start="0" length="0">
      <dxf>
        <font>
          <sz val="12"/>
          <name val="Times New Roman"/>
          <scheme val="minor"/>
        </font>
      </dxf>
    </rfmt>
    <rfmt sheetId="1" sqref="F941" start="0" length="0">
      <dxf>
        <font>
          <sz val="12"/>
          <name val="Times New Roman"/>
          <scheme val="minor"/>
        </font>
      </dxf>
    </rfmt>
    <rfmt sheetId="1" sqref="F942" start="0" length="0">
      <dxf>
        <font>
          <sz val="12"/>
          <name val="Times New Roman"/>
          <scheme val="minor"/>
        </font>
      </dxf>
    </rfmt>
    <rfmt sheetId="1" sqref="F943" start="0" length="0">
      <dxf>
        <font>
          <sz val="12"/>
          <name val="Times New Roman"/>
          <scheme val="minor"/>
        </font>
      </dxf>
    </rfmt>
    <rfmt sheetId="1" sqref="F944" start="0" length="0">
      <dxf>
        <font>
          <sz val="12"/>
          <name val="Times New Roman"/>
          <scheme val="minor"/>
        </font>
      </dxf>
    </rfmt>
    <rfmt sheetId="1" sqref="F945" start="0" length="0">
      <dxf>
        <font>
          <sz val="12"/>
          <name val="Times New Roman"/>
          <scheme val="minor"/>
        </font>
      </dxf>
    </rfmt>
    <rfmt sheetId="1" sqref="F946" start="0" length="0">
      <dxf>
        <font>
          <sz val="12"/>
          <name val="Times New Roman"/>
          <scheme val="minor"/>
        </font>
      </dxf>
    </rfmt>
    <rfmt sheetId="1" sqref="F947" start="0" length="0">
      <dxf>
        <font>
          <sz val="12"/>
          <name val="Times New Roman"/>
          <scheme val="minor"/>
        </font>
      </dxf>
    </rfmt>
    <rfmt sheetId="1" sqref="F948" start="0" length="0">
      <dxf>
        <font>
          <sz val="12"/>
          <name val="Times New Roman"/>
          <scheme val="minor"/>
        </font>
      </dxf>
    </rfmt>
    <rfmt sheetId="1" sqref="F949" start="0" length="0">
      <dxf>
        <font>
          <sz val="12"/>
          <name val="Times New Roman"/>
          <scheme val="minor"/>
        </font>
      </dxf>
    </rfmt>
    <rfmt sheetId="1" sqref="F950" start="0" length="0">
      <dxf>
        <font>
          <sz val="12"/>
          <name val="Times New Roman"/>
          <scheme val="minor"/>
        </font>
      </dxf>
    </rfmt>
    <rfmt sheetId="1" sqref="F951" start="0" length="0">
      <dxf>
        <font>
          <sz val="12"/>
          <name val="Times New Roman"/>
          <scheme val="minor"/>
        </font>
      </dxf>
    </rfmt>
    <rfmt sheetId="1" sqref="F952" start="0" length="0">
      <dxf>
        <font>
          <sz val="12"/>
          <name val="Times New Roman"/>
          <scheme val="minor"/>
        </font>
      </dxf>
    </rfmt>
    <rfmt sheetId="1" sqref="F953" start="0" length="0">
      <dxf>
        <font>
          <sz val="12"/>
          <name val="Times New Roman"/>
          <scheme val="minor"/>
        </font>
      </dxf>
    </rfmt>
    <rfmt sheetId="1" sqref="F954" start="0" length="0">
      <dxf>
        <font>
          <sz val="12"/>
          <name val="Times New Roman"/>
          <scheme val="minor"/>
        </font>
      </dxf>
    </rfmt>
    <rfmt sheetId="1" sqref="F955" start="0" length="0">
      <dxf>
        <font>
          <sz val="12"/>
          <name val="Times New Roman"/>
          <scheme val="minor"/>
        </font>
      </dxf>
    </rfmt>
    <rfmt sheetId="1" sqref="F956" start="0" length="0">
      <dxf>
        <font>
          <sz val="12"/>
          <name val="Times New Roman"/>
          <scheme val="minor"/>
        </font>
      </dxf>
    </rfmt>
    <rfmt sheetId="1" sqref="F957" start="0" length="0">
      <dxf>
        <font>
          <sz val="12"/>
          <name val="Times New Roman"/>
          <scheme val="minor"/>
        </font>
      </dxf>
    </rfmt>
    <rfmt sheetId="1" sqref="F958" start="0" length="0">
      <dxf>
        <font>
          <sz val="12"/>
          <name val="Times New Roman"/>
          <scheme val="minor"/>
        </font>
      </dxf>
    </rfmt>
    <rfmt sheetId="1" sqref="F959" start="0" length="0">
      <dxf>
        <font>
          <sz val="12"/>
          <name val="Times New Roman"/>
          <scheme val="minor"/>
        </font>
      </dxf>
    </rfmt>
    <rfmt sheetId="1" sqref="F960" start="0" length="0">
      <dxf>
        <font>
          <sz val="12"/>
          <name val="Times New Roman"/>
          <scheme val="minor"/>
        </font>
      </dxf>
    </rfmt>
    <rfmt sheetId="1" sqref="F961" start="0" length="0">
      <dxf>
        <font>
          <sz val="12"/>
          <name val="Times New Roman"/>
          <scheme val="minor"/>
        </font>
      </dxf>
    </rfmt>
    <rfmt sheetId="1" sqref="F962" start="0" length="0">
      <dxf>
        <font>
          <sz val="12"/>
          <name val="Times New Roman"/>
          <scheme val="minor"/>
        </font>
      </dxf>
    </rfmt>
    <rfmt sheetId="1" sqref="F963" start="0" length="0">
      <dxf>
        <font>
          <sz val="12"/>
          <name val="Times New Roman"/>
          <scheme val="minor"/>
        </font>
      </dxf>
    </rfmt>
    <rfmt sheetId="1" sqref="F964" start="0" length="0">
      <dxf>
        <font>
          <sz val="12"/>
          <name val="Times New Roman"/>
          <scheme val="minor"/>
        </font>
      </dxf>
    </rfmt>
    <rfmt sheetId="1" sqref="F965" start="0" length="0">
      <dxf>
        <font>
          <sz val="12"/>
          <name val="Times New Roman"/>
          <scheme val="minor"/>
        </font>
      </dxf>
    </rfmt>
    <rfmt sheetId="1" sqref="F966" start="0" length="0">
      <dxf>
        <font>
          <sz val="12"/>
          <name val="Times New Roman"/>
          <scheme val="minor"/>
        </font>
      </dxf>
    </rfmt>
    <rfmt sheetId="1" sqref="F967" start="0" length="0">
      <dxf>
        <font>
          <sz val="12"/>
          <name val="Times New Roman"/>
          <scheme val="minor"/>
        </font>
      </dxf>
    </rfmt>
    <rfmt sheetId="1" sqref="F968" start="0" length="0">
      <dxf>
        <font>
          <sz val="12"/>
          <name val="Times New Roman"/>
          <scheme val="minor"/>
        </font>
      </dxf>
    </rfmt>
    <rfmt sheetId="1" sqref="F969" start="0" length="0">
      <dxf>
        <font>
          <sz val="12"/>
          <name val="Times New Roman"/>
          <scheme val="minor"/>
        </font>
      </dxf>
    </rfmt>
    <rfmt sheetId="1" sqref="F970" start="0" length="0">
      <dxf>
        <font>
          <sz val="12"/>
          <name val="Times New Roman"/>
          <scheme val="minor"/>
        </font>
      </dxf>
    </rfmt>
    <rfmt sheetId="1" sqref="F971" start="0" length="0">
      <dxf>
        <font>
          <sz val="12"/>
          <name val="Times New Roman"/>
          <scheme val="minor"/>
        </font>
      </dxf>
    </rfmt>
    <rfmt sheetId="1" sqref="F972" start="0" length="0">
      <dxf>
        <font>
          <sz val="12"/>
          <name val="Times New Roman"/>
          <scheme val="minor"/>
        </font>
      </dxf>
    </rfmt>
    <rfmt sheetId="1" sqref="F973" start="0" length="0">
      <dxf>
        <font>
          <sz val="12"/>
          <name val="Times New Roman"/>
          <scheme val="minor"/>
        </font>
      </dxf>
    </rfmt>
    <rfmt sheetId="1" sqref="F974" start="0" length="0">
      <dxf>
        <font>
          <sz val="12"/>
          <name val="Times New Roman"/>
          <scheme val="minor"/>
        </font>
      </dxf>
    </rfmt>
    <rfmt sheetId="1" sqref="F975" start="0" length="0">
      <dxf>
        <font>
          <sz val="12"/>
          <name val="Times New Roman"/>
          <scheme val="minor"/>
        </font>
      </dxf>
    </rfmt>
    <rfmt sheetId="1" sqref="F976" start="0" length="0">
      <dxf>
        <font>
          <sz val="12"/>
          <name val="Times New Roman"/>
          <scheme val="minor"/>
        </font>
      </dxf>
    </rfmt>
    <rfmt sheetId="1" sqref="F977" start="0" length="0">
      <dxf>
        <font>
          <sz val="12"/>
          <name val="Times New Roman"/>
          <scheme val="minor"/>
        </font>
      </dxf>
    </rfmt>
    <rfmt sheetId="1" sqref="F978" start="0" length="0">
      <dxf>
        <font>
          <sz val="12"/>
          <name val="Times New Roman"/>
          <scheme val="minor"/>
        </font>
      </dxf>
    </rfmt>
    <rfmt sheetId="1" sqref="F979" start="0" length="0">
      <dxf>
        <font>
          <sz val="12"/>
          <name val="Times New Roman"/>
          <scheme val="minor"/>
        </font>
      </dxf>
    </rfmt>
    <rfmt sheetId="1" sqref="F980" start="0" length="0">
      <dxf>
        <font>
          <sz val="12"/>
          <name val="Times New Roman"/>
          <scheme val="minor"/>
        </font>
      </dxf>
    </rfmt>
    <rfmt sheetId="1" sqref="F981" start="0" length="0">
      <dxf>
        <font>
          <sz val="12"/>
          <name val="Times New Roman"/>
          <scheme val="minor"/>
        </font>
      </dxf>
    </rfmt>
    <rfmt sheetId="1" sqref="F982" start="0" length="0">
      <dxf>
        <font>
          <sz val="12"/>
          <name val="Times New Roman"/>
          <scheme val="minor"/>
        </font>
      </dxf>
    </rfmt>
    <rfmt sheetId="1" sqref="F983" start="0" length="0">
      <dxf>
        <font>
          <sz val="12"/>
          <name val="Times New Roman"/>
          <scheme val="minor"/>
        </font>
      </dxf>
    </rfmt>
    <rfmt sheetId="1" sqref="F984" start="0" length="0">
      <dxf>
        <font>
          <sz val="12"/>
          <name val="Times New Roman"/>
          <scheme val="minor"/>
        </font>
      </dxf>
    </rfmt>
    <rfmt sheetId="1" sqref="F985" start="0" length="0">
      <dxf>
        <font>
          <sz val="12"/>
          <name val="Times New Roman"/>
          <scheme val="minor"/>
        </font>
      </dxf>
    </rfmt>
    <rfmt sheetId="1" sqref="F986" start="0" length="0">
      <dxf>
        <font>
          <sz val="12"/>
          <name val="Times New Roman"/>
          <scheme val="minor"/>
        </font>
      </dxf>
    </rfmt>
    <rfmt sheetId="1" sqref="F987" start="0" length="0">
      <dxf>
        <font>
          <sz val="12"/>
          <name val="Times New Roman"/>
          <scheme val="minor"/>
        </font>
      </dxf>
    </rfmt>
    <rfmt sheetId="1" sqref="F988" start="0" length="0">
      <dxf>
        <font>
          <sz val="12"/>
          <name val="Times New Roman"/>
          <scheme val="minor"/>
        </font>
      </dxf>
    </rfmt>
    <rfmt sheetId="1" sqref="F989" start="0" length="0">
      <dxf>
        <font>
          <sz val="12"/>
          <name val="Times New Roman"/>
          <scheme val="minor"/>
        </font>
      </dxf>
    </rfmt>
    <rfmt sheetId="1" sqref="F990" start="0" length="0">
      <dxf>
        <font>
          <sz val="12"/>
          <name val="Times New Roman"/>
          <scheme val="minor"/>
        </font>
      </dxf>
    </rfmt>
    <rfmt sheetId="1" sqref="F991" start="0" length="0">
      <dxf>
        <font>
          <sz val="12"/>
          <name val="Times New Roman"/>
          <scheme val="minor"/>
        </font>
      </dxf>
    </rfmt>
    <rfmt sheetId="1" sqref="F992" start="0" length="0">
      <dxf>
        <font>
          <sz val="12"/>
          <name val="Times New Roman"/>
          <scheme val="minor"/>
        </font>
      </dxf>
    </rfmt>
    <rfmt sheetId="1" sqref="F993" start="0" length="0">
      <dxf>
        <font>
          <sz val="12"/>
          <name val="Times New Roman"/>
          <scheme val="minor"/>
        </font>
      </dxf>
    </rfmt>
    <rfmt sheetId="1" sqref="F994" start="0" length="0">
      <dxf>
        <font>
          <sz val="12"/>
          <name val="Times New Roman"/>
          <scheme val="minor"/>
        </font>
      </dxf>
    </rfmt>
    <rfmt sheetId="1" sqref="F995" start="0" length="0">
      <dxf>
        <font>
          <sz val="12"/>
          <name val="Times New Roman"/>
          <scheme val="minor"/>
        </font>
      </dxf>
    </rfmt>
    <rfmt sheetId="1" sqref="F996" start="0" length="0">
      <dxf>
        <font>
          <sz val="12"/>
          <name val="Times New Roman"/>
          <scheme val="minor"/>
        </font>
      </dxf>
    </rfmt>
    <rfmt sheetId="1" sqref="F997" start="0" length="0">
      <dxf>
        <font>
          <sz val="12"/>
          <name val="Times New Roman"/>
          <scheme val="minor"/>
        </font>
      </dxf>
    </rfmt>
    <rfmt sheetId="1" sqref="F998" start="0" length="0">
      <dxf>
        <font>
          <sz val="12"/>
          <name val="Times New Roman"/>
          <scheme val="minor"/>
        </font>
      </dxf>
    </rfmt>
    <rfmt sheetId="1" sqref="F999" start="0" length="0">
      <dxf>
        <font>
          <sz val="12"/>
          <name val="Times New Roman"/>
          <scheme val="minor"/>
        </font>
      </dxf>
    </rfmt>
    <rfmt sheetId="1" sqref="F1000" start="0" length="0">
      <dxf>
        <font>
          <sz val="12"/>
          <name val="Times New Roman"/>
          <scheme val="minor"/>
        </font>
      </dxf>
    </rfmt>
    <rfmt sheetId="1" sqref="F1001" start="0" length="0">
      <dxf>
        <font>
          <sz val="12"/>
          <name val="Times New Roman"/>
          <scheme val="minor"/>
        </font>
      </dxf>
    </rfmt>
    <rfmt sheetId="1" sqref="F1002" start="0" length="0">
      <dxf>
        <font>
          <sz val="12"/>
          <name val="Times New Roman"/>
          <scheme val="minor"/>
        </font>
      </dxf>
    </rfmt>
    <rfmt sheetId="1" sqref="F1003" start="0" length="0">
      <dxf>
        <font>
          <sz val="12"/>
          <name val="Times New Roman"/>
          <scheme val="minor"/>
        </font>
      </dxf>
    </rfmt>
    <rfmt sheetId="1" sqref="F1004" start="0" length="0">
      <dxf>
        <font>
          <sz val="12"/>
          <name val="Times New Roman"/>
          <scheme val="minor"/>
        </font>
      </dxf>
    </rfmt>
    <rfmt sheetId="1" sqref="F1005" start="0" length="0">
      <dxf>
        <font>
          <sz val="12"/>
          <name val="Times New Roman"/>
          <scheme val="minor"/>
        </font>
      </dxf>
    </rfmt>
    <rfmt sheetId="1" sqref="F1006" start="0" length="0">
      <dxf>
        <font>
          <sz val="12"/>
          <name val="Times New Roman"/>
          <scheme val="minor"/>
        </font>
      </dxf>
    </rfmt>
    <rfmt sheetId="1" sqref="F1007" start="0" length="0">
      <dxf>
        <font>
          <sz val="12"/>
          <name val="Times New Roman"/>
          <scheme val="minor"/>
        </font>
      </dxf>
    </rfmt>
    <rfmt sheetId="1" sqref="F1008" start="0" length="0">
      <dxf>
        <font>
          <sz val="12"/>
          <name val="Times New Roman"/>
          <scheme val="minor"/>
        </font>
      </dxf>
    </rfmt>
    <rfmt sheetId="1" sqref="F1009" start="0" length="0">
      <dxf>
        <font>
          <sz val="12"/>
          <name val="Times New Roman"/>
          <scheme val="minor"/>
        </font>
      </dxf>
    </rfmt>
    <rfmt sheetId="1" sqref="F1010" start="0" length="0">
      <dxf>
        <font>
          <sz val="12"/>
          <name val="Times New Roman"/>
          <scheme val="minor"/>
        </font>
      </dxf>
    </rfmt>
    <rfmt sheetId="1" sqref="F1011" start="0" length="0">
      <dxf>
        <font>
          <sz val="12"/>
          <name val="Times New Roman"/>
          <scheme val="minor"/>
        </font>
      </dxf>
    </rfmt>
    <rfmt sheetId="1" sqref="F1012" start="0" length="0">
      <dxf>
        <font>
          <sz val="12"/>
          <name val="Times New Roman"/>
          <scheme val="minor"/>
        </font>
      </dxf>
    </rfmt>
    <rfmt sheetId="1" sqref="F1013" start="0" length="0">
      <dxf>
        <font>
          <sz val="12"/>
          <name val="Times New Roman"/>
          <scheme val="minor"/>
        </font>
      </dxf>
    </rfmt>
    <rfmt sheetId="1" sqref="F1014" start="0" length="0">
      <dxf>
        <font>
          <sz val="12"/>
          <name val="Times New Roman"/>
          <scheme val="minor"/>
        </font>
      </dxf>
    </rfmt>
    <rfmt sheetId="1" sqref="F1015" start="0" length="0">
      <dxf>
        <font>
          <sz val="12"/>
          <name val="Times New Roman"/>
          <scheme val="minor"/>
        </font>
      </dxf>
    </rfmt>
    <rfmt sheetId="1" sqref="F1016" start="0" length="0">
      <dxf>
        <font>
          <sz val="12"/>
          <name val="Times New Roman"/>
          <scheme val="minor"/>
        </font>
      </dxf>
    </rfmt>
    <rfmt sheetId="1" sqref="F1017" start="0" length="0">
      <dxf>
        <font>
          <sz val="12"/>
          <name val="Times New Roman"/>
          <scheme val="minor"/>
        </font>
      </dxf>
    </rfmt>
    <rfmt sheetId="1" sqref="F1018" start="0" length="0">
      <dxf>
        <font>
          <sz val="12"/>
          <name val="Times New Roman"/>
          <scheme val="minor"/>
        </font>
      </dxf>
    </rfmt>
    <rfmt sheetId="1" sqref="F1019" start="0" length="0">
      <dxf>
        <font>
          <sz val="12"/>
          <name val="Times New Roman"/>
          <scheme val="minor"/>
        </font>
      </dxf>
    </rfmt>
    <rfmt sheetId="1" sqref="F1020" start="0" length="0">
      <dxf>
        <font>
          <sz val="12"/>
          <name val="Times New Roman"/>
          <scheme val="minor"/>
        </font>
      </dxf>
    </rfmt>
    <rfmt sheetId="1" sqref="F1021" start="0" length="0">
      <dxf>
        <font>
          <sz val="12"/>
          <name val="Times New Roman"/>
          <scheme val="minor"/>
        </font>
      </dxf>
    </rfmt>
    <rfmt sheetId="1" sqref="F1022" start="0" length="0">
      <dxf>
        <font>
          <sz val="12"/>
          <name val="Times New Roman"/>
          <scheme val="minor"/>
        </font>
      </dxf>
    </rfmt>
    <rfmt sheetId="1" sqref="F1023" start="0" length="0">
      <dxf>
        <font>
          <sz val="12"/>
          <name val="Times New Roman"/>
          <scheme val="minor"/>
        </font>
      </dxf>
    </rfmt>
    <rfmt sheetId="1" sqref="F1024" start="0" length="0">
      <dxf>
        <font>
          <sz val="12"/>
          <name val="Times New Roman"/>
          <scheme val="minor"/>
        </font>
      </dxf>
    </rfmt>
    <rfmt sheetId="1" sqref="F1025" start="0" length="0">
      <dxf>
        <font>
          <sz val="12"/>
          <name val="Times New Roman"/>
          <scheme val="minor"/>
        </font>
      </dxf>
    </rfmt>
    <rfmt sheetId="1" sqref="F1026" start="0" length="0">
      <dxf>
        <font>
          <sz val="12"/>
          <name val="Times New Roman"/>
          <scheme val="minor"/>
        </font>
      </dxf>
    </rfmt>
    <rfmt sheetId="1" sqref="F1027" start="0" length="0">
      <dxf>
        <font>
          <sz val="12"/>
          <name val="Times New Roman"/>
          <scheme val="minor"/>
        </font>
      </dxf>
    </rfmt>
    <rfmt sheetId="1" sqref="F1028" start="0" length="0">
      <dxf>
        <font>
          <sz val="12"/>
          <name val="Times New Roman"/>
          <scheme val="minor"/>
        </font>
      </dxf>
    </rfmt>
    <rfmt sheetId="1" sqref="F1029" start="0" length="0">
      <dxf>
        <font>
          <sz val="12"/>
          <name val="Times New Roman"/>
          <scheme val="minor"/>
        </font>
      </dxf>
    </rfmt>
    <rfmt sheetId="1" sqref="F1030" start="0" length="0">
      <dxf>
        <font>
          <sz val="12"/>
          <name val="Times New Roman"/>
          <scheme val="minor"/>
        </font>
      </dxf>
    </rfmt>
    <rfmt sheetId="1" sqref="F1031" start="0" length="0">
      <dxf>
        <font>
          <sz val="12"/>
          <name val="Times New Roman"/>
          <scheme val="minor"/>
        </font>
      </dxf>
    </rfmt>
    <rfmt sheetId="1" sqref="F1032" start="0" length="0">
      <dxf>
        <font>
          <sz val="12"/>
          <name val="Times New Roman"/>
          <scheme val="minor"/>
        </font>
      </dxf>
    </rfmt>
    <rfmt sheetId="1" sqref="F1033" start="0" length="0">
      <dxf>
        <font>
          <sz val="12"/>
          <name val="Times New Roman"/>
          <scheme val="minor"/>
        </font>
      </dxf>
    </rfmt>
    <rfmt sheetId="1" sqref="F1034" start="0" length="0">
      <dxf>
        <font>
          <sz val="12"/>
          <name val="Times New Roman"/>
          <scheme val="minor"/>
        </font>
      </dxf>
    </rfmt>
    <rfmt sheetId="1" sqref="F1035" start="0" length="0">
      <dxf>
        <font>
          <sz val="12"/>
          <name val="Times New Roman"/>
          <scheme val="minor"/>
        </font>
      </dxf>
    </rfmt>
    <rfmt sheetId="1" sqref="F1036" start="0" length="0">
      <dxf>
        <font>
          <sz val="12"/>
          <name val="Times New Roman"/>
          <scheme val="minor"/>
        </font>
      </dxf>
    </rfmt>
    <rfmt sheetId="1" sqref="F1037" start="0" length="0">
      <dxf>
        <font>
          <sz val="12"/>
          <name val="Times New Roman"/>
          <scheme val="minor"/>
        </font>
      </dxf>
    </rfmt>
    <rfmt sheetId="1" sqref="F1038" start="0" length="0">
      <dxf>
        <font>
          <sz val="12"/>
          <name val="Times New Roman"/>
          <scheme val="minor"/>
        </font>
      </dxf>
    </rfmt>
    <rfmt sheetId="1" sqref="F1039" start="0" length="0">
      <dxf>
        <font>
          <sz val="12"/>
          <name val="Times New Roman"/>
          <scheme val="minor"/>
        </font>
      </dxf>
    </rfmt>
    <rfmt sheetId="1" sqref="F1040" start="0" length="0">
      <dxf>
        <font>
          <sz val="12"/>
          <name val="Times New Roman"/>
          <scheme val="minor"/>
        </font>
      </dxf>
    </rfmt>
    <rfmt sheetId="1" sqref="F1041" start="0" length="0">
      <dxf>
        <font>
          <sz val="12"/>
          <name val="Times New Roman"/>
          <scheme val="minor"/>
        </font>
      </dxf>
    </rfmt>
    <rfmt sheetId="1" sqref="F1042" start="0" length="0">
      <dxf>
        <font>
          <sz val="12"/>
          <name val="Times New Roman"/>
          <scheme val="minor"/>
        </font>
      </dxf>
    </rfmt>
    <rfmt sheetId="1" sqref="F1043" start="0" length="0">
      <dxf>
        <font>
          <sz val="12"/>
          <name val="Times New Roman"/>
          <scheme val="minor"/>
        </font>
      </dxf>
    </rfmt>
    <rfmt sheetId="1" sqref="F1044" start="0" length="0">
      <dxf>
        <font>
          <sz val="12"/>
          <name val="Times New Roman"/>
          <scheme val="minor"/>
        </font>
      </dxf>
    </rfmt>
    <rfmt sheetId="1" sqref="F1045" start="0" length="0">
      <dxf>
        <font>
          <sz val="12"/>
          <name val="Times New Roman"/>
          <scheme val="minor"/>
        </font>
      </dxf>
    </rfmt>
    <rfmt sheetId="1" sqref="F1046" start="0" length="0">
      <dxf>
        <font>
          <sz val="12"/>
          <name val="Times New Roman"/>
          <scheme val="minor"/>
        </font>
      </dxf>
    </rfmt>
    <rfmt sheetId="1" sqref="F1047" start="0" length="0">
      <dxf>
        <font>
          <sz val="12"/>
          <name val="Times New Roman"/>
          <scheme val="minor"/>
        </font>
      </dxf>
    </rfmt>
    <rfmt sheetId="1" sqref="F1048" start="0" length="0">
      <dxf>
        <font>
          <sz val="12"/>
          <name val="Times New Roman"/>
          <scheme val="minor"/>
        </font>
      </dxf>
    </rfmt>
    <rfmt sheetId="1" sqref="F1049" start="0" length="0">
      <dxf>
        <font>
          <sz val="12"/>
          <name val="Times New Roman"/>
          <scheme val="minor"/>
        </font>
      </dxf>
    </rfmt>
    <rfmt sheetId="1" sqref="F1050" start="0" length="0">
      <dxf>
        <font>
          <sz val="12"/>
          <name val="Times New Roman"/>
          <scheme val="minor"/>
        </font>
      </dxf>
    </rfmt>
    <rfmt sheetId="1" sqref="F1051" start="0" length="0">
      <dxf>
        <font>
          <sz val="12"/>
          <name val="Times New Roman"/>
          <scheme val="minor"/>
        </font>
      </dxf>
    </rfmt>
    <rfmt sheetId="1" sqref="F1052" start="0" length="0">
      <dxf>
        <font>
          <sz val="12"/>
          <name val="Times New Roman"/>
          <scheme val="minor"/>
        </font>
      </dxf>
    </rfmt>
    <rfmt sheetId="1" sqref="F1053" start="0" length="0">
      <dxf>
        <font>
          <sz val="12"/>
          <name val="Times New Roman"/>
          <scheme val="minor"/>
        </font>
      </dxf>
    </rfmt>
    <rfmt sheetId="1" sqref="F1054" start="0" length="0">
      <dxf>
        <font>
          <sz val="12"/>
          <name val="Times New Roman"/>
          <scheme val="minor"/>
        </font>
      </dxf>
    </rfmt>
    <rfmt sheetId="1" sqref="F1055" start="0" length="0">
      <dxf>
        <font>
          <sz val="12"/>
          <name val="Times New Roman"/>
          <scheme val="minor"/>
        </font>
      </dxf>
    </rfmt>
    <rfmt sheetId="1" sqref="F1056" start="0" length="0">
      <dxf>
        <font>
          <sz val="12"/>
          <name val="Times New Roman"/>
          <scheme val="minor"/>
        </font>
      </dxf>
    </rfmt>
    <rfmt sheetId="1" sqref="F1057" start="0" length="0">
      <dxf>
        <font>
          <sz val="12"/>
          <name val="Times New Roman"/>
          <scheme val="minor"/>
        </font>
      </dxf>
    </rfmt>
    <rfmt sheetId="1" sqref="F1058" start="0" length="0">
      <dxf>
        <font>
          <sz val="12"/>
          <name val="Times New Roman"/>
          <scheme val="minor"/>
        </font>
      </dxf>
    </rfmt>
    <rfmt sheetId="1" sqref="F1059" start="0" length="0">
      <dxf>
        <font>
          <sz val="12"/>
          <name val="Times New Roman"/>
          <scheme val="minor"/>
        </font>
      </dxf>
    </rfmt>
    <rfmt sheetId="1" sqref="F1060" start="0" length="0">
      <dxf>
        <font>
          <sz val="12"/>
          <name val="Times New Roman"/>
          <scheme val="minor"/>
        </font>
      </dxf>
    </rfmt>
    <rfmt sheetId="1" sqref="F1061" start="0" length="0">
      <dxf>
        <font>
          <sz val="12"/>
          <name val="Times New Roman"/>
          <scheme val="minor"/>
        </font>
      </dxf>
    </rfmt>
    <rfmt sheetId="1" sqref="F1062" start="0" length="0">
      <dxf>
        <font>
          <sz val="12"/>
          <name val="Times New Roman"/>
          <scheme val="minor"/>
        </font>
      </dxf>
    </rfmt>
    <rfmt sheetId="1" sqref="F1063" start="0" length="0">
      <dxf>
        <font>
          <sz val="12"/>
          <name val="Times New Roman"/>
          <scheme val="minor"/>
        </font>
      </dxf>
    </rfmt>
    <rfmt sheetId="1" sqref="F1064" start="0" length="0">
      <dxf>
        <font>
          <sz val="12"/>
          <name val="Times New Roman"/>
          <scheme val="minor"/>
        </font>
      </dxf>
    </rfmt>
    <rfmt sheetId="1" sqref="F1065" start="0" length="0">
      <dxf>
        <font>
          <sz val="12"/>
          <name val="Times New Roman"/>
          <scheme val="minor"/>
        </font>
      </dxf>
    </rfmt>
    <rfmt sheetId="1" sqref="F1066" start="0" length="0">
      <dxf>
        <font>
          <sz val="12"/>
          <name val="Times New Roman"/>
          <scheme val="minor"/>
        </font>
      </dxf>
    </rfmt>
    <rfmt sheetId="1" sqref="F1067" start="0" length="0">
      <dxf>
        <font>
          <sz val="12"/>
          <name val="Times New Roman"/>
          <scheme val="minor"/>
        </font>
      </dxf>
    </rfmt>
    <rfmt sheetId="1" sqref="F1068" start="0" length="0">
      <dxf>
        <font>
          <sz val="12"/>
          <name val="Times New Roman"/>
          <scheme val="minor"/>
        </font>
      </dxf>
    </rfmt>
    <rfmt sheetId="1" sqref="F1069" start="0" length="0">
      <dxf>
        <font>
          <sz val="12"/>
          <name val="Times New Roman"/>
          <scheme val="minor"/>
        </font>
      </dxf>
    </rfmt>
    <rfmt sheetId="1" sqref="F1070" start="0" length="0">
      <dxf>
        <font>
          <sz val="12"/>
          <name val="Times New Roman"/>
          <scheme val="minor"/>
        </font>
      </dxf>
    </rfmt>
    <rfmt sheetId="1" sqref="F1071" start="0" length="0">
      <dxf>
        <font>
          <sz val="12"/>
          <name val="Times New Roman"/>
          <scheme val="minor"/>
        </font>
      </dxf>
    </rfmt>
    <rfmt sheetId="1" sqref="F1072" start="0" length="0">
      <dxf>
        <font>
          <sz val="12"/>
          <name val="Times New Roman"/>
          <scheme val="minor"/>
        </font>
      </dxf>
    </rfmt>
    <rfmt sheetId="1" sqref="F1073" start="0" length="0">
      <dxf>
        <font>
          <sz val="12"/>
          <name val="Times New Roman"/>
          <scheme val="minor"/>
        </font>
      </dxf>
    </rfmt>
    <rfmt sheetId="1" sqref="F1074" start="0" length="0">
      <dxf>
        <font>
          <sz val="12"/>
          <name val="Times New Roman"/>
          <scheme val="minor"/>
        </font>
      </dxf>
    </rfmt>
    <rfmt sheetId="1" sqref="F1075" start="0" length="0">
      <dxf>
        <font>
          <sz val="12"/>
          <name val="Times New Roman"/>
          <scheme val="minor"/>
        </font>
      </dxf>
    </rfmt>
    <rfmt sheetId="1" sqref="F1076" start="0" length="0">
      <dxf>
        <font>
          <sz val="12"/>
          <name val="Times New Roman"/>
          <scheme val="minor"/>
        </font>
      </dxf>
    </rfmt>
    <rfmt sheetId="1" sqref="F1077" start="0" length="0">
      <dxf>
        <font>
          <sz val="12"/>
          <name val="Times New Roman"/>
          <scheme val="minor"/>
        </font>
      </dxf>
    </rfmt>
    <rfmt sheetId="1" sqref="F1078" start="0" length="0">
      <dxf>
        <font>
          <sz val="12"/>
          <name val="Times New Roman"/>
          <scheme val="minor"/>
        </font>
      </dxf>
    </rfmt>
    <rfmt sheetId="1" sqref="F1079" start="0" length="0">
      <dxf>
        <font>
          <sz val="12"/>
          <name val="Times New Roman"/>
          <scheme val="minor"/>
        </font>
      </dxf>
    </rfmt>
    <rfmt sheetId="1" sqref="F1080" start="0" length="0">
      <dxf>
        <font>
          <sz val="12"/>
          <name val="Times New Roman"/>
          <scheme val="minor"/>
        </font>
      </dxf>
    </rfmt>
    <rfmt sheetId="1" sqref="F1081" start="0" length="0">
      <dxf>
        <font>
          <sz val="12"/>
          <name val="Times New Roman"/>
          <scheme val="minor"/>
        </font>
      </dxf>
    </rfmt>
    <rfmt sheetId="1" sqref="F1082" start="0" length="0">
      <dxf>
        <font>
          <sz val="12"/>
          <name val="Times New Roman"/>
          <scheme val="minor"/>
        </font>
      </dxf>
    </rfmt>
    <rfmt sheetId="1" sqref="F1083" start="0" length="0">
      <dxf>
        <font>
          <sz val="12"/>
          <name val="Times New Roman"/>
          <scheme val="minor"/>
        </font>
      </dxf>
    </rfmt>
    <rfmt sheetId="1" sqref="F1084" start="0" length="0">
      <dxf>
        <font>
          <sz val="12"/>
          <name val="Times New Roman"/>
          <scheme val="minor"/>
        </font>
      </dxf>
    </rfmt>
    <rfmt sheetId="1" sqref="F1085" start="0" length="0">
      <dxf>
        <font>
          <sz val="12"/>
          <name val="Times New Roman"/>
          <scheme val="minor"/>
        </font>
      </dxf>
    </rfmt>
    <rfmt sheetId="1" sqref="F1086" start="0" length="0">
      <dxf>
        <font>
          <sz val="12"/>
          <name val="Times New Roman"/>
          <scheme val="minor"/>
        </font>
      </dxf>
    </rfmt>
    <rfmt sheetId="1" sqref="F1087" start="0" length="0">
      <dxf>
        <font>
          <sz val="12"/>
          <name val="Times New Roman"/>
          <scheme val="minor"/>
        </font>
      </dxf>
    </rfmt>
    <rfmt sheetId="1" sqref="F1088" start="0" length="0">
      <dxf>
        <font>
          <sz val="12"/>
          <name val="Times New Roman"/>
          <scheme val="minor"/>
        </font>
      </dxf>
    </rfmt>
    <rfmt sheetId="1" sqref="F1089" start="0" length="0">
      <dxf>
        <font>
          <sz val="12"/>
          <name val="Times New Roman"/>
          <scheme val="minor"/>
        </font>
      </dxf>
    </rfmt>
    <rfmt sheetId="1" sqref="F1090" start="0" length="0">
      <dxf>
        <font>
          <sz val="12"/>
          <name val="Times New Roman"/>
          <scheme val="minor"/>
        </font>
      </dxf>
    </rfmt>
    <rfmt sheetId="1" sqref="F1091" start="0" length="0">
      <dxf>
        <font>
          <sz val="12"/>
          <name val="Times New Roman"/>
          <scheme val="minor"/>
        </font>
      </dxf>
    </rfmt>
    <rfmt sheetId="1" sqref="F1092" start="0" length="0">
      <dxf>
        <font>
          <sz val="12"/>
          <name val="Times New Roman"/>
          <scheme val="minor"/>
        </font>
      </dxf>
    </rfmt>
    <rfmt sheetId="1" sqref="F1093" start="0" length="0">
      <dxf>
        <font>
          <sz val="12"/>
          <name val="Times New Roman"/>
          <scheme val="minor"/>
        </font>
      </dxf>
    </rfmt>
    <rfmt sheetId="1" sqref="F1094" start="0" length="0">
      <dxf>
        <font>
          <sz val="12"/>
          <name val="Times New Roman"/>
          <scheme val="minor"/>
        </font>
      </dxf>
    </rfmt>
    <rfmt sheetId="1" sqref="F1095" start="0" length="0">
      <dxf>
        <font>
          <sz val="12"/>
          <name val="Times New Roman"/>
          <scheme val="minor"/>
        </font>
      </dxf>
    </rfmt>
    <rfmt sheetId="1" sqref="F1096" start="0" length="0">
      <dxf>
        <font>
          <sz val="12"/>
          <name val="Times New Roman"/>
          <scheme val="minor"/>
        </font>
      </dxf>
    </rfmt>
    <rfmt sheetId="1" sqref="F1097" start="0" length="0">
      <dxf>
        <font>
          <sz val="12"/>
          <name val="Times New Roman"/>
          <scheme val="minor"/>
        </font>
      </dxf>
    </rfmt>
    <rfmt sheetId="1" sqref="F1098" start="0" length="0">
      <dxf>
        <font>
          <sz val="12"/>
          <name val="Times New Roman"/>
          <scheme val="minor"/>
        </font>
      </dxf>
    </rfmt>
    <rfmt sheetId="1" sqref="F1099" start="0" length="0">
      <dxf>
        <font>
          <sz val="12"/>
          <name val="Times New Roman"/>
          <scheme val="minor"/>
        </font>
      </dxf>
    </rfmt>
    <rfmt sheetId="1" sqref="F1100" start="0" length="0">
      <dxf>
        <font>
          <sz val="12"/>
          <name val="Times New Roman"/>
          <scheme val="minor"/>
        </font>
      </dxf>
    </rfmt>
    <rfmt sheetId="1" sqref="F1101" start="0" length="0">
      <dxf>
        <font>
          <sz val="12"/>
          <name val="Times New Roman"/>
          <scheme val="minor"/>
        </font>
      </dxf>
    </rfmt>
    <rfmt sheetId="1" sqref="F1102" start="0" length="0">
      <dxf>
        <font>
          <sz val="12"/>
          <name val="Times New Roman"/>
          <scheme val="minor"/>
        </font>
      </dxf>
    </rfmt>
    <rfmt sheetId="1" sqref="F1103" start="0" length="0">
      <dxf>
        <font>
          <sz val="12"/>
          <name val="Times New Roman"/>
          <scheme val="minor"/>
        </font>
      </dxf>
    </rfmt>
    <rfmt sheetId="1" sqref="F1104" start="0" length="0">
      <dxf>
        <font>
          <sz val="12"/>
          <name val="Times New Roman"/>
          <scheme val="minor"/>
        </font>
      </dxf>
    </rfmt>
    <rfmt sheetId="1" sqref="F1105" start="0" length="0">
      <dxf>
        <font>
          <sz val="12"/>
          <name val="Times New Roman"/>
          <scheme val="minor"/>
        </font>
      </dxf>
    </rfmt>
    <rfmt sheetId="1" sqref="F1106" start="0" length="0">
      <dxf>
        <font>
          <sz val="12"/>
          <name val="Times New Roman"/>
          <scheme val="minor"/>
        </font>
      </dxf>
    </rfmt>
    <rfmt sheetId="1" sqref="F1107" start="0" length="0">
      <dxf>
        <font>
          <sz val="12"/>
          <name val="Times New Roman"/>
          <scheme val="minor"/>
        </font>
      </dxf>
    </rfmt>
    <rfmt sheetId="1" sqref="F1108" start="0" length="0">
      <dxf>
        <font>
          <sz val="12"/>
          <name val="Times New Roman"/>
          <scheme val="minor"/>
        </font>
      </dxf>
    </rfmt>
    <rfmt sheetId="1" sqref="F1109" start="0" length="0">
      <dxf>
        <font>
          <sz val="12"/>
          <name val="Times New Roman"/>
          <scheme val="minor"/>
        </font>
      </dxf>
    </rfmt>
    <rfmt sheetId="1" sqref="F1110" start="0" length="0">
      <dxf>
        <font>
          <sz val="12"/>
          <name val="Times New Roman"/>
          <scheme val="minor"/>
        </font>
      </dxf>
    </rfmt>
    <rfmt sheetId="1" sqref="F1111" start="0" length="0">
      <dxf>
        <font>
          <sz val="12"/>
          <name val="Times New Roman"/>
          <scheme val="minor"/>
        </font>
      </dxf>
    </rfmt>
    <rfmt sheetId="1" sqref="F1112" start="0" length="0">
      <dxf>
        <font>
          <sz val="12"/>
          <name val="Times New Roman"/>
          <scheme val="minor"/>
        </font>
      </dxf>
    </rfmt>
    <rfmt sheetId="1" sqref="F1113" start="0" length="0">
      <dxf>
        <font>
          <sz val="12"/>
          <name val="Times New Roman"/>
          <scheme val="minor"/>
        </font>
      </dxf>
    </rfmt>
    <rfmt sheetId="1" sqref="F1114" start="0" length="0">
      <dxf>
        <font>
          <sz val="12"/>
          <name val="Times New Roman"/>
          <scheme val="minor"/>
        </font>
      </dxf>
    </rfmt>
    <rfmt sheetId="1" sqref="F1115" start="0" length="0">
      <dxf>
        <font>
          <sz val="12"/>
          <name val="Times New Roman"/>
          <scheme val="minor"/>
        </font>
      </dxf>
    </rfmt>
    <rfmt sheetId="1" sqref="F1116" start="0" length="0">
      <dxf>
        <font>
          <sz val="12"/>
          <name val="Times New Roman"/>
          <scheme val="minor"/>
        </font>
      </dxf>
    </rfmt>
    <rfmt sheetId="1" sqref="F1117" start="0" length="0">
      <dxf>
        <font>
          <sz val="12"/>
          <name val="Times New Roman"/>
          <scheme val="minor"/>
        </font>
      </dxf>
    </rfmt>
    <rfmt sheetId="1" sqref="F1118" start="0" length="0">
      <dxf>
        <font>
          <sz val="12"/>
          <name val="Times New Roman"/>
          <scheme val="minor"/>
        </font>
      </dxf>
    </rfmt>
    <rfmt sheetId="1" sqref="F1119" start="0" length="0">
      <dxf>
        <font>
          <sz val="12"/>
          <name val="Times New Roman"/>
          <scheme val="minor"/>
        </font>
      </dxf>
    </rfmt>
    <rfmt sheetId="1" sqref="F1120" start="0" length="0">
      <dxf>
        <font>
          <sz val="12"/>
          <name val="Times New Roman"/>
          <scheme val="minor"/>
        </font>
      </dxf>
    </rfmt>
    <rfmt sheetId="1" sqref="F1121" start="0" length="0">
      <dxf>
        <font>
          <sz val="12"/>
          <name val="Times New Roman"/>
          <scheme val="minor"/>
        </font>
      </dxf>
    </rfmt>
    <rfmt sheetId="1" sqref="F1122" start="0" length="0">
      <dxf>
        <font>
          <sz val="12"/>
          <name val="Times New Roman"/>
          <scheme val="minor"/>
        </font>
      </dxf>
    </rfmt>
    <rfmt sheetId="1" sqref="F1123" start="0" length="0">
      <dxf>
        <font>
          <sz val="12"/>
          <name val="Times New Roman"/>
          <scheme val="minor"/>
        </font>
      </dxf>
    </rfmt>
    <rfmt sheetId="1" sqref="F1124" start="0" length="0">
      <dxf>
        <font>
          <sz val="12"/>
          <name val="Times New Roman"/>
          <scheme val="minor"/>
        </font>
      </dxf>
    </rfmt>
    <rfmt sheetId="1" sqref="F1125" start="0" length="0">
      <dxf>
        <font>
          <sz val="12"/>
          <name val="Times New Roman"/>
          <scheme val="minor"/>
        </font>
      </dxf>
    </rfmt>
    <rfmt sheetId="1" sqref="F1126" start="0" length="0">
      <dxf>
        <font>
          <sz val="12"/>
          <name val="Times New Roman"/>
          <scheme val="minor"/>
        </font>
      </dxf>
    </rfmt>
    <rfmt sheetId="1" sqref="F1127" start="0" length="0">
      <dxf>
        <font>
          <sz val="12"/>
          <name val="Times New Roman"/>
          <scheme val="minor"/>
        </font>
      </dxf>
    </rfmt>
    <rfmt sheetId="1" sqref="F1128" start="0" length="0">
      <dxf>
        <font>
          <sz val="12"/>
          <name val="Times New Roman"/>
          <scheme val="minor"/>
        </font>
      </dxf>
    </rfmt>
    <rfmt sheetId="1" sqref="F1129" start="0" length="0">
      <dxf>
        <font>
          <sz val="12"/>
          <name val="Times New Roman"/>
          <scheme val="minor"/>
        </font>
      </dxf>
    </rfmt>
    <rfmt sheetId="1" sqref="F1130" start="0" length="0">
      <dxf>
        <font>
          <sz val="12"/>
          <name val="Times New Roman"/>
          <scheme val="minor"/>
        </font>
      </dxf>
    </rfmt>
    <rfmt sheetId="1" sqref="F1131" start="0" length="0">
      <dxf>
        <font>
          <sz val="12"/>
          <name val="Times New Roman"/>
          <scheme val="minor"/>
        </font>
      </dxf>
    </rfmt>
    <rfmt sheetId="1" sqref="F1132" start="0" length="0">
      <dxf>
        <font>
          <sz val="12"/>
          <name val="Times New Roman"/>
          <scheme val="minor"/>
        </font>
      </dxf>
    </rfmt>
    <rfmt sheetId="1" sqref="F1133" start="0" length="0">
      <dxf>
        <font>
          <sz val="12"/>
          <name val="Times New Roman"/>
          <scheme val="minor"/>
        </font>
      </dxf>
    </rfmt>
    <rfmt sheetId="1" sqref="F1134" start="0" length="0">
      <dxf>
        <font>
          <sz val="12"/>
          <name val="Times New Roman"/>
          <scheme val="minor"/>
        </font>
      </dxf>
    </rfmt>
    <rfmt sheetId="1" sqref="F1135" start="0" length="0">
      <dxf>
        <font>
          <sz val="12"/>
          <name val="Times New Roman"/>
          <scheme val="minor"/>
        </font>
      </dxf>
    </rfmt>
    <rfmt sheetId="1" sqref="F1136" start="0" length="0">
      <dxf>
        <font>
          <sz val="12"/>
          <name val="Times New Roman"/>
          <scheme val="minor"/>
        </font>
      </dxf>
    </rfmt>
    <rfmt sheetId="1" sqref="F1137" start="0" length="0">
      <dxf>
        <font>
          <sz val="12"/>
          <name val="Times New Roman"/>
          <scheme val="minor"/>
        </font>
      </dxf>
    </rfmt>
    <rfmt sheetId="1" sqref="F1138" start="0" length="0">
      <dxf>
        <font>
          <sz val="12"/>
          <name val="Times New Roman"/>
          <scheme val="minor"/>
        </font>
      </dxf>
    </rfmt>
    <rfmt sheetId="1" sqref="F1139" start="0" length="0">
      <dxf>
        <font>
          <sz val="12"/>
          <name val="Times New Roman"/>
          <scheme val="minor"/>
        </font>
      </dxf>
    </rfmt>
    <rfmt sheetId="1" sqref="F1140" start="0" length="0">
      <dxf>
        <font>
          <sz val="12"/>
          <name val="Times New Roman"/>
          <scheme val="minor"/>
        </font>
      </dxf>
    </rfmt>
    <rfmt sheetId="1" sqref="F1141" start="0" length="0">
      <dxf>
        <font>
          <sz val="12"/>
          <name val="Times New Roman"/>
          <scheme val="minor"/>
        </font>
      </dxf>
    </rfmt>
    <rfmt sheetId="1" sqref="F1142" start="0" length="0">
      <dxf>
        <font>
          <sz val="12"/>
          <name val="Times New Roman"/>
          <scheme val="minor"/>
        </font>
      </dxf>
    </rfmt>
    <rfmt sheetId="1" sqref="F1143" start="0" length="0">
      <dxf>
        <font>
          <sz val="12"/>
          <name val="Times New Roman"/>
          <scheme val="minor"/>
        </font>
      </dxf>
    </rfmt>
    <rfmt sheetId="1" sqref="F1144" start="0" length="0">
      <dxf>
        <font>
          <sz val="12"/>
          <name val="Times New Roman"/>
          <scheme val="minor"/>
        </font>
      </dxf>
    </rfmt>
    <rfmt sheetId="1" sqref="F1145" start="0" length="0">
      <dxf>
        <font>
          <sz val="12"/>
          <name val="Times New Roman"/>
          <scheme val="minor"/>
        </font>
      </dxf>
    </rfmt>
    <rfmt sheetId="1" sqref="F1146" start="0" length="0">
      <dxf>
        <font>
          <sz val="12"/>
          <name val="Times New Roman"/>
          <scheme val="minor"/>
        </font>
      </dxf>
    </rfmt>
    <rfmt sheetId="1" sqref="F1147" start="0" length="0">
      <dxf>
        <font>
          <sz val="12"/>
          <name val="Times New Roman"/>
          <scheme val="minor"/>
        </font>
      </dxf>
    </rfmt>
    <rfmt sheetId="1" sqref="F1148" start="0" length="0">
      <dxf>
        <font>
          <sz val="12"/>
          <name val="Times New Roman"/>
          <scheme val="minor"/>
        </font>
      </dxf>
    </rfmt>
    <rfmt sheetId="1" sqref="F1149" start="0" length="0">
      <dxf>
        <font>
          <sz val="12"/>
          <name val="Times New Roman"/>
          <scheme val="minor"/>
        </font>
      </dxf>
    </rfmt>
    <rfmt sheetId="1" sqref="F1150" start="0" length="0">
      <dxf>
        <font>
          <sz val="12"/>
          <name val="Times New Roman"/>
          <scheme val="minor"/>
        </font>
      </dxf>
    </rfmt>
    <rfmt sheetId="1" sqref="F1151" start="0" length="0">
      <dxf>
        <font>
          <sz val="12"/>
          <name val="Times New Roman"/>
          <scheme val="minor"/>
        </font>
      </dxf>
    </rfmt>
    <rfmt sheetId="1" sqref="F1152" start="0" length="0">
      <dxf>
        <font>
          <sz val="12"/>
          <name val="Times New Roman"/>
          <scheme val="minor"/>
        </font>
      </dxf>
    </rfmt>
    <rfmt sheetId="1" sqref="F1153" start="0" length="0">
      <dxf>
        <font>
          <sz val="12"/>
          <name val="Times New Roman"/>
          <scheme val="minor"/>
        </font>
      </dxf>
    </rfmt>
    <rfmt sheetId="1" sqref="F1154" start="0" length="0">
      <dxf>
        <font>
          <sz val="12"/>
          <name val="Times New Roman"/>
          <scheme val="minor"/>
        </font>
      </dxf>
    </rfmt>
    <rfmt sheetId="1" sqref="F1155" start="0" length="0">
      <dxf>
        <font>
          <sz val="12"/>
          <name val="Times New Roman"/>
          <scheme val="minor"/>
        </font>
      </dxf>
    </rfmt>
    <rfmt sheetId="1" sqref="F1156" start="0" length="0">
      <dxf>
        <font>
          <sz val="12"/>
          <name val="Times New Roman"/>
          <scheme val="minor"/>
        </font>
      </dxf>
    </rfmt>
    <rfmt sheetId="1" sqref="F1157" start="0" length="0">
      <dxf>
        <font>
          <sz val="12"/>
          <name val="Times New Roman"/>
          <scheme val="minor"/>
        </font>
      </dxf>
    </rfmt>
    <rfmt sheetId="1" sqref="F1158" start="0" length="0">
      <dxf>
        <font>
          <sz val="12"/>
          <name val="Times New Roman"/>
          <scheme val="minor"/>
        </font>
      </dxf>
    </rfmt>
    <rfmt sheetId="1" sqref="F1159" start="0" length="0">
      <dxf>
        <font>
          <sz val="12"/>
          <name val="Times New Roman"/>
          <scheme val="minor"/>
        </font>
      </dxf>
    </rfmt>
    <rfmt sheetId="1" sqref="F1160" start="0" length="0">
      <dxf>
        <font>
          <sz val="12"/>
          <name val="Times New Roman"/>
          <scheme val="minor"/>
        </font>
      </dxf>
    </rfmt>
    <rfmt sheetId="1" sqref="F1161" start="0" length="0">
      <dxf>
        <font>
          <sz val="12"/>
          <name val="Times New Roman"/>
          <scheme val="minor"/>
        </font>
      </dxf>
    </rfmt>
    <rfmt sheetId="1" sqref="F1162" start="0" length="0">
      <dxf>
        <font>
          <sz val="12"/>
          <name val="Times New Roman"/>
          <scheme val="minor"/>
        </font>
      </dxf>
    </rfmt>
    <rfmt sheetId="1" sqref="F1163" start="0" length="0">
      <dxf>
        <font>
          <sz val="12"/>
          <name val="Times New Roman"/>
          <scheme val="minor"/>
        </font>
      </dxf>
    </rfmt>
    <rfmt sheetId="1" sqref="F1164" start="0" length="0">
      <dxf>
        <font>
          <sz val="12"/>
          <name val="Times New Roman"/>
          <scheme val="minor"/>
        </font>
      </dxf>
    </rfmt>
    <rfmt sheetId="1" sqref="F1165" start="0" length="0">
      <dxf>
        <font>
          <sz val="12"/>
          <name val="Times New Roman"/>
          <scheme val="minor"/>
        </font>
      </dxf>
    </rfmt>
    <rfmt sheetId="1" sqref="F1166" start="0" length="0">
      <dxf>
        <font>
          <sz val="12"/>
          <name val="Times New Roman"/>
          <scheme val="minor"/>
        </font>
      </dxf>
    </rfmt>
    <rfmt sheetId="1" sqref="F1167" start="0" length="0">
      <dxf>
        <font>
          <sz val="12"/>
          <name val="Times New Roman"/>
          <scheme val="minor"/>
        </font>
      </dxf>
    </rfmt>
    <rfmt sheetId="1" sqref="F1168" start="0" length="0">
      <dxf>
        <font>
          <sz val="12"/>
          <name val="Times New Roman"/>
          <scheme val="minor"/>
        </font>
      </dxf>
    </rfmt>
    <rfmt sheetId="1" sqref="F1169" start="0" length="0">
      <dxf>
        <font>
          <sz val="12"/>
          <name val="Times New Roman"/>
          <scheme val="minor"/>
        </font>
      </dxf>
    </rfmt>
    <rfmt sheetId="1" sqref="F1170" start="0" length="0">
      <dxf>
        <font>
          <sz val="12"/>
          <name val="Times New Roman"/>
          <scheme val="minor"/>
        </font>
      </dxf>
    </rfmt>
    <rfmt sheetId="1" sqref="F1171" start="0" length="0">
      <dxf>
        <font>
          <sz val="12"/>
          <name val="Times New Roman"/>
          <scheme val="minor"/>
        </font>
      </dxf>
    </rfmt>
    <rfmt sheetId="1" sqref="F1172" start="0" length="0">
      <dxf>
        <font>
          <sz val="12"/>
          <name val="Times New Roman"/>
          <scheme val="minor"/>
        </font>
      </dxf>
    </rfmt>
    <rfmt sheetId="1" sqref="F1173" start="0" length="0">
      <dxf>
        <font>
          <sz val="12"/>
          <name val="Times New Roman"/>
          <scheme val="minor"/>
        </font>
      </dxf>
    </rfmt>
    <rfmt sheetId="1" sqref="F1174" start="0" length="0">
      <dxf>
        <font>
          <sz val="12"/>
          <name val="Times New Roman"/>
          <scheme val="minor"/>
        </font>
      </dxf>
    </rfmt>
    <rfmt sheetId="1" sqref="F1175" start="0" length="0">
      <dxf>
        <font>
          <sz val="12"/>
          <name val="Times New Roman"/>
          <scheme val="minor"/>
        </font>
      </dxf>
    </rfmt>
    <rfmt sheetId="1" sqref="F1176" start="0" length="0">
      <dxf>
        <font>
          <sz val="12"/>
          <name val="Times New Roman"/>
          <scheme val="minor"/>
        </font>
      </dxf>
    </rfmt>
    <rfmt sheetId="1" sqref="F1177" start="0" length="0">
      <dxf>
        <font>
          <sz val="12"/>
          <name val="Times New Roman"/>
          <scheme val="minor"/>
        </font>
      </dxf>
    </rfmt>
    <rfmt sheetId="1" sqref="F1178" start="0" length="0">
      <dxf>
        <font>
          <sz val="12"/>
          <name val="Times New Roman"/>
          <scheme val="minor"/>
        </font>
      </dxf>
    </rfmt>
    <rfmt sheetId="1" sqref="F1179" start="0" length="0">
      <dxf>
        <font>
          <sz val="12"/>
          <name val="Times New Roman"/>
          <scheme val="minor"/>
        </font>
      </dxf>
    </rfmt>
    <rfmt sheetId="1" sqref="F1180" start="0" length="0">
      <dxf>
        <font>
          <sz val="12"/>
          <name val="Times New Roman"/>
          <scheme val="minor"/>
        </font>
      </dxf>
    </rfmt>
    <rfmt sheetId="1" sqref="F1181" start="0" length="0">
      <dxf>
        <font>
          <sz val="12"/>
          <name val="Times New Roman"/>
          <scheme val="minor"/>
        </font>
      </dxf>
    </rfmt>
    <rfmt sheetId="1" sqref="F1182" start="0" length="0">
      <dxf>
        <font>
          <sz val="12"/>
          <name val="Times New Roman"/>
          <scheme val="minor"/>
        </font>
      </dxf>
    </rfmt>
    <rfmt sheetId="1" sqref="F1183" start="0" length="0">
      <dxf>
        <font>
          <sz val="12"/>
          <name val="Times New Roman"/>
          <scheme val="minor"/>
        </font>
      </dxf>
    </rfmt>
    <rfmt sheetId="1" sqref="F1184" start="0" length="0">
      <dxf>
        <font>
          <sz val="12"/>
          <name val="Times New Roman"/>
          <scheme val="minor"/>
        </font>
      </dxf>
    </rfmt>
    <rfmt sheetId="1" sqref="F1185" start="0" length="0">
      <dxf>
        <font>
          <sz val="12"/>
          <name val="Times New Roman"/>
          <scheme val="minor"/>
        </font>
      </dxf>
    </rfmt>
    <rfmt sheetId="1" sqref="F1186" start="0" length="0">
      <dxf>
        <font>
          <sz val="12"/>
          <name val="Times New Roman"/>
          <scheme val="minor"/>
        </font>
      </dxf>
    </rfmt>
    <rfmt sheetId="1" sqref="F1187" start="0" length="0">
      <dxf>
        <font>
          <sz val="12"/>
          <name val="Times New Roman"/>
          <scheme val="minor"/>
        </font>
      </dxf>
    </rfmt>
    <rfmt sheetId="1" sqref="F1188" start="0" length="0">
      <dxf>
        <font>
          <sz val="12"/>
          <name val="Times New Roman"/>
          <scheme val="minor"/>
        </font>
      </dxf>
    </rfmt>
    <rfmt sheetId="1" sqref="F1189" start="0" length="0">
      <dxf>
        <font>
          <sz val="12"/>
          <name val="Times New Roman"/>
          <scheme val="minor"/>
        </font>
      </dxf>
    </rfmt>
    <rfmt sheetId="1" sqref="F1190" start="0" length="0">
      <dxf>
        <font>
          <sz val="12"/>
          <name val="Times New Roman"/>
          <scheme val="minor"/>
        </font>
      </dxf>
    </rfmt>
    <rfmt sheetId="1" sqref="F1191" start="0" length="0">
      <dxf>
        <font>
          <sz val="12"/>
          <name val="Times New Roman"/>
          <scheme val="minor"/>
        </font>
      </dxf>
    </rfmt>
    <rfmt sheetId="1" sqref="F1192" start="0" length="0">
      <dxf>
        <font>
          <sz val="12"/>
          <name val="Times New Roman"/>
          <scheme val="minor"/>
        </font>
      </dxf>
    </rfmt>
    <rfmt sheetId="1" sqref="F1193" start="0" length="0">
      <dxf>
        <font>
          <sz val="12"/>
          <name val="Times New Roman"/>
          <scheme val="minor"/>
        </font>
      </dxf>
    </rfmt>
    <rfmt sheetId="1" sqref="F1194" start="0" length="0">
      <dxf>
        <font>
          <sz val="12"/>
          <name val="Times New Roman"/>
          <scheme val="minor"/>
        </font>
      </dxf>
    </rfmt>
    <rfmt sheetId="1" sqref="F1195" start="0" length="0">
      <dxf>
        <font>
          <sz val="12"/>
          <name val="Times New Roman"/>
          <scheme val="minor"/>
        </font>
      </dxf>
    </rfmt>
    <rfmt sheetId="1" sqref="F1196" start="0" length="0">
      <dxf>
        <font>
          <sz val="12"/>
          <name val="Times New Roman"/>
          <scheme val="minor"/>
        </font>
      </dxf>
    </rfmt>
    <rfmt sheetId="1" sqref="F1197" start="0" length="0">
      <dxf>
        <font>
          <sz val="12"/>
          <name val="Times New Roman"/>
          <scheme val="minor"/>
        </font>
      </dxf>
    </rfmt>
    <rfmt sheetId="1" sqref="F1198" start="0" length="0">
      <dxf>
        <font>
          <sz val="12"/>
          <name val="Times New Roman"/>
          <scheme val="minor"/>
        </font>
      </dxf>
    </rfmt>
    <rfmt sheetId="1" sqref="F1199" start="0" length="0">
      <dxf>
        <font>
          <sz val="12"/>
          <name val="Times New Roman"/>
          <scheme val="minor"/>
        </font>
      </dxf>
    </rfmt>
    <rfmt sheetId="1" sqref="F1200" start="0" length="0">
      <dxf>
        <font>
          <sz val="12"/>
          <name val="Times New Roman"/>
          <scheme val="minor"/>
        </font>
      </dxf>
    </rfmt>
    <rfmt sheetId="1" sqref="F1201" start="0" length="0">
      <dxf>
        <font>
          <sz val="12"/>
          <name val="Times New Roman"/>
          <scheme val="minor"/>
        </font>
      </dxf>
    </rfmt>
    <rfmt sheetId="1" sqref="F1202" start="0" length="0">
      <dxf>
        <font>
          <sz val="12"/>
          <name val="Times New Roman"/>
          <scheme val="minor"/>
        </font>
      </dxf>
    </rfmt>
    <rfmt sheetId="1" sqref="F1203" start="0" length="0">
      <dxf>
        <font>
          <sz val="12"/>
          <name val="Times New Roman"/>
          <scheme val="minor"/>
        </font>
      </dxf>
    </rfmt>
    <rfmt sheetId="1" sqref="F1204" start="0" length="0">
      <dxf>
        <font>
          <sz val="12"/>
          <name val="Times New Roman"/>
          <scheme val="minor"/>
        </font>
      </dxf>
    </rfmt>
    <rfmt sheetId="1" sqref="F1205" start="0" length="0">
      <dxf>
        <font>
          <sz val="12"/>
          <name val="Times New Roman"/>
          <scheme val="minor"/>
        </font>
      </dxf>
    </rfmt>
    <rfmt sheetId="1" sqref="F1206" start="0" length="0">
      <dxf>
        <font>
          <sz val="12"/>
          <name val="Times New Roman"/>
          <scheme val="minor"/>
        </font>
      </dxf>
    </rfmt>
    <rfmt sheetId="1" sqref="F1207" start="0" length="0">
      <dxf>
        <font>
          <sz val="12"/>
          <name val="Times New Roman"/>
          <scheme val="minor"/>
        </font>
      </dxf>
    </rfmt>
    <rfmt sheetId="1" sqref="F1208" start="0" length="0">
      <dxf>
        <font>
          <sz val="12"/>
          <name val="Times New Roman"/>
          <scheme val="minor"/>
        </font>
      </dxf>
    </rfmt>
    <rfmt sheetId="1" sqref="F1209" start="0" length="0">
      <dxf>
        <font>
          <sz val="12"/>
          <name val="Times New Roman"/>
          <scheme val="minor"/>
        </font>
      </dxf>
    </rfmt>
    <rfmt sheetId="1" sqref="F1210" start="0" length="0">
      <dxf>
        <font>
          <sz val="12"/>
          <name val="Times New Roman"/>
          <scheme val="minor"/>
        </font>
      </dxf>
    </rfmt>
    <rfmt sheetId="1" sqref="F1211" start="0" length="0">
      <dxf>
        <font>
          <sz val="12"/>
          <name val="Times New Roman"/>
          <scheme val="minor"/>
        </font>
      </dxf>
    </rfmt>
    <rfmt sheetId="1" sqref="F1212" start="0" length="0">
      <dxf>
        <font>
          <sz val="12"/>
          <name val="Times New Roman"/>
          <scheme val="minor"/>
        </font>
      </dxf>
    </rfmt>
    <rfmt sheetId="1" sqref="F1213" start="0" length="0">
      <dxf>
        <font>
          <sz val="12"/>
          <name val="Times New Roman"/>
          <scheme val="minor"/>
        </font>
      </dxf>
    </rfmt>
    <rfmt sheetId="1" sqref="F1214" start="0" length="0">
      <dxf>
        <font>
          <sz val="12"/>
          <name val="Times New Roman"/>
          <scheme val="minor"/>
        </font>
      </dxf>
    </rfmt>
    <rfmt sheetId="1" sqref="F1215" start="0" length="0">
      <dxf>
        <font>
          <sz val="12"/>
          <name val="Times New Roman"/>
          <scheme val="minor"/>
        </font>
      </dxf>
    </rfmt>
    <rfmt sheetId="1" sqref="F1216" start="0" length="0">
      <dxf>
        <font>
          <sz val="12"/>
          <name val="Times New Roman"/>
          <scheme val="minor"/>
        </font>
      </dxf>
    </rfmt>
    <rfmt sheetId="1" sqref="F1217" start="0" length="0">
      <dxf>
        <font>
          <sz val="12"/>
          <name val="Times New Roman"/>
          <scheme val="minor"/>
        </font>
      </dxf>
    </rfmt>
    <rfmt sheetId="1" sqref="F1218" start="0" length="0">
      <dxf>
        <font>
          <sz val="12"/>
          <name val="Times New Roman"/>
          <scheme val="minor"/>
        </font>
      </dxf>
    </rfmt>
    <rfmt sheetId="1" sqref="F1219" start="0" length="0">
      <dxf>
        <font>
          <sz val="12"/>
          <name val="Times New Roman"/>
          <scheme val="minor"/>
        </font>
      </dxf>
    </rfmt>
    <rfmt sheetId="1" sqref="F1220" start="0" length="0">
      <dxf>
        <font>
          <sz val="12"/>
          <name val="Times New Roman"/>
          <scheme val="minor"/>
        </font>
      </dxf>
    </rfmt>
    <rfmt sheetId="1" sqref="F1221" start="0" length="0">
      <dxf>
        <font>
          <sz val="12"/>
          <name val="Times New Roman"/>
          <scheme val="minor"/>
        </font>
      </dxf>
    </rfmt>
    <rfmt sheetId="1" sqref="F1222" start="0" length="0">
      <dxf>
        <font>
          <sz val="12"/>
          <name val="Times New Roman"/>
          <scheme val="minor"/>
        </font>
      </dxf>
    </rfmt>
    <rfmt sheetId="1" sqref="F1223" start="0" length="0">
      <dxf>
        <font>
          <sz val="12"/>
          <name val="Times New Roman"/>
          <scheme val="minor"/>
        </font>
      </dxf>
    </rfmt>
    <rfmt sheetId="1" sqref="F1224" start="0" length="0">
      <dxf>
        <font>
          <sz val="12"/>
          <name val="Times New Roman"/>
          <scheme val="minor"/>
        </font>
      </dxf>
    </rfmt>
    <rfmt sheetId="1" sqref="F1225" start="0" length="0">
      <dxf>
        <font>
          <sz val="12"/>
          <name val="Times New Roman"/>
          <scheme val="minor"/>
        </font>
      </dxf>
    </rfmt>
    <rfmt sheetId="1" sqref="F1226" start="0" length="0">
      <dxf>
        <font>
          <sz val="12"/>
          <name val="Times New Roman"/>
          <scheme val="minor"/>
        </font>
      </dxf>
    </rfmt>
    <rfmt sheetId="1" sqref="F1227" start="0" length="0">
      <dxf>
        <font>
          <sz val="12"/>
          <name val="Times New Roman"/>
          <scheme val="minor"/>
        </font>
      </dxf>
    </rfmt>
    <rfmt sheetId="1" sqref="F1228" start="0" length="0">
      <dxf>
        <font>
          <sz val="12"/>
          <name val="Times New Roman"/>
          <scheme val="minor"/>
        </font>
      </dxf>
    </rfmt>
    <rfmt sheetId="1" sqref="F1229" start="0" length="0">
      <dxf>
        <font>
          <sz val="12"/>
          <name val="Times New Roman"/>
          <scheme val="minor"/>
        </font>
      </dxf>
    </rfmt>
    <rfmt sheetId="1" sqref="F1230" start="0" length="0">
      <dxf>
        <font>
          <sz val="12"/>
          <name val="Times New Roman"/>
          <scheme val="minor"/>
        </font>
      </dxf>
    </rfmt>
    <rfmt sheetId="1" sqref="F1231" start="0" length="0">
      <dxf>
        <font>
          <sz val="12"/>
          <name val="Times New Roman"/>
          <scheme val="minor"/>
        </font>
      </dxf>
    </rfmt>
    <rfmt sheetId="1" sqref="F1232" start="0" length="0">
      <dxf>
        <font>
          <sz val="12"/>
          <name val="Times New Roman"/>
          <scheme val="minor"/>
        </font>
      </dxf>
    </rfmt>
    <rfmt sheetId="1" sqref="F1233" start="0" length="0">
      <dxf>
        <font>
          <sz val="12"/>
          <name val="Times New Roman"/>
          <scheme val="minor"/>
        </font>
      </dxf>
    </rfmt>
    <rfmt sheetId="1" sqref="F1234" start="0" length="0">
      <dxf>
        <font>
          <sz val="12"/>
          <name val="Times New Roman"/>
          <scheme val="minor"/>
        </font>
      </dxf>
    </rfmt>
    <rfmt sheetId="1" sqref="F1235" start="0" length="0">
      <dxf>
        <font>
          <sz val="12"/>
          <name val="Times New Roman"/>
          <scheme val="minor"/>
        </font>
      </dxf>
    </rfmt>
    <rfmt sheetId="1" sqref="F1236" start="0" length="0">
      <dxf>
        <font>
          <sz val="12"/>
          <name val="Times New Roman"/>
          <scheme val="minor"/>
        </font>
      </dxf>
    </rfmt>
    <rfmt sheetId="1" sqref="F1237" start="0" length="0">
      <dxf>
        <font>
          <sz val="12"/>
          <name val="Times New Roman"/>
          <scheme val="minor"/>
        </font>
      </dxf>
    </rfmt>
    <rfmt sheetId="1" sqref="F1238" start="0" length="0">
      <dxf>
        <font>
          <sz val="12"/>
          <name val="Times New Roman"/>
          <scheme val="minor"/>
        </font>
      </dxf>
    </rfmt>
    <rfmt sheetId="1" sqref="F1239" start="0" length="0">
      <dxf>
        <font>
          <sz val="12"/>
          <name val="Times New Roman"/>
          <scheme val="minor"/>
        </font>
      </dxf>
    </rfmt>
    <rfmt sheetId="1" sqref="F1240" start="0" length="0">
      <dxf>
        <font>
          <sz val="12"/>
          <name val="Times New Roman"/>
          <scheme val="minor"/>
        </font>
      </dxf>
    </rfmt>
    <rfmt sheetId="1" sqref="F1241" start="0" length="0">
      <dxf>
        <font>
          <sz val="12"/>
          <name val="Times New Roman"/>
          <scheme val="minor"/>
        </font>
      </dxf>
    </rfmt>
    <rfmt sheetId="1" sqref="F1242" start="0" length="0">
      <dxf>
        <font>
          <sz val="12"/>
          <name val="Times New Roman"/>
          <scheme val="minor"/>
        </font>
      </dxf>
    </rfmt>
    <rfmt sheetId="1" sqref="F1243" start="0" length="0">
      <dxf>
        <font>
          <sz val="12"/>
          <name val="Times New Roman"/>
          <scheme val="minor"/>
        </font>
      </dxf>
    </rfmt>
    <rfmt sheetId="1" sqref="F1244" start="0" length="0">
      <dxf>
        <font>
          <sz val="12"/>
          <name val="Times New Roman"/>
          <scheme val="minor"/>
        </font>
      </dxf>
    </rfmt>
    <rfmt sheetId="1" sqref="F1245" start="0" length="0">
      <dxf>
        <font>
          <sz val="12"/>
          <name val="Times New Roman"/>
          <scheme val="minor"/>
        </font>
      </dxf>
    </rfmt>
    <rfmt sheetId="1" sqref="F1246" start="0" length="0">
      <dxf>
        <font>
          <sz val="12"/>
          <name val="Times New Roman"/>
          <scheme val="minor"/>
        </font>
      </dxf>
    </rfmt>
    <rfmt sheetId="1" sqref="F1247" start="0" length="0">
      <dxf>
        <font>
          <sz val="12"/>
          <name val="Times New Roman"/>
          <scheme val="minor"/>
        </font>
      </dxf>
    </rfmt>
    <rfmt sheetId="1" sqref="F1248" start="0" length="0">
      <dxf>
        <font>
          <sz val="12"/>
          <name val="Times New Roman"/>
          <scheme val="minor"/>
        </font>
      </dxf>
    </rfmt>
    <rfmt sheetId="1" sqref="F1249" start="0" length="0">
      <dxf>
        <font>
          <sz val="12"/>
          <name val="Times New Roman"/>
          <scheme val="minor"/>
        </font>
      </dxf>
    </rfmt>
    <rfmt sheetId="1" sqref="F1250" start="0" length="0">
      <dxf>
        <font>
          <sz val="12"/>
          <name val="Times New Roman"/>
          <scheme val="minor"/>
        </font>
      </dxf>
    </rfmt>
    <rfmt sheetId="1" sqref="F1251" start="0" length="0">
      <dxf>
        <font>
          <sz val="12"/>
          <name val="Times New Roman"/>
          <scheme val="minor"/>
        </font>
      </dxf>
    </rfmt>
    <rfmt sheetId="1" sqref="F1252" start="0" length="0">
      <dxf>
        <font>
          <sz val="12"/>
          <name val="Times New Roman"/>
          <scheme val="minor"/>
        </font>
      </dxf>
    </rfmt>
    <rfmt sheetId="1" sqref="F1253" start="0" length="0">
      <dxf>
        <font>
          <sz val="12"/>
          <name val="Times New Roman"/>
          <scheme val="minor"/>
        </font>
      </dxf>
    </rfmt>
    <rfmt sheetId="1" sqref="F1254" start="0" length="0">
      <dxf>
        <font>
          <sz val="12"/>
          <name val="Times New Roman"/>
          <scheme val="minor"/>
        </font>
      </dxf>
    </rfmt>
    <rfmt sheetId="1" sqref="F1255" start="0" length="0">
      <dxf>
        <font>
          <sz val="12"/>
          <name val="Times New Roman"/>
          <scheme val="minor"/>
        </font>
      </dxf>
    </rfmt>
    <rfmt sheetId="1" sqref="F1256" start="0" length="0">
      <dxf>
        <font>
          <sz val="12"/>
          <name val="Times New Roman"/>
          <scheme val="minor"/>
        </font>
      </dxf>
    </rfmt>
    <rfmt sheetId="1" sqref="F1257" start="0" length="0">
      <dxf>
        <font>
          <sz val="12"/>
          <name val="Times New Roman"/>
          <scheme val="minor"/>
        </font>
      </dxf>
    </rfmt>
    <rfmt sheetId="1" sqref="F1258" start="0" length="0">
      <dxf>
        <font>
          <sz val="12"/>
          <name val="Times New Roman"/>
          <scheme val="minor"/>
        </font>
      </dxf>
    </rfmt>
    <rfmt sheetId="1" sqref="F1259" start="0" length="0">
      <dxf>
        <font>
          <sz val="12"/>
          <name val="Times New Roman"/>
          <scheme val="minor"/>
        </font>
      </dxf>
    </rfmt>
    <rfmt sheetId="1" sqref="F1260" start="0" length="0">
      <dxf>
        <font>
          <sz val="12"/>
          <name val="Times New Roman"/>
          <scheme val="minor"/>
        </font>
      </dxf>
    </rfmt>
    <rfmt sheetId="1" sqref="F1261" start="0" length="0">
      <dxf>
        <font>
          <sz val="12"/>
          <name val="Times New Roman"/>
          <scheme val="minor"/>
        </font>
      </dxf>
    </rfmt>
    <rfmt sheetId="1" sqref="F1262" start="0" length="0">
      <dxf>
        <font>
          <sz val="12"/>
          <name val="Times New Roman"/>
          <scheme val="minor"/>
        </font>
      </dxf>
    </rfmt>
    <rfmt sheetId="1" sqref="F1263" start="0" length="0">
      <dxf>
        <font>
          <sz val="12"/>
          <name val="Times New Roman"/>
          <scheme val="minor"/>
        </font>
      </dxf>
    </rfmt>
    <rfmt sheetId="1" sqref="F1264" start="0" length="0">
      <dxf>
        <font>
          <sz val="12"/>
          <name val="Times New Roman"/>
          <scheme val="minor"/>
        </font>
      </dxf>
    </rfmt>
    <rfmt sheetId="1" sqref="F1265" start="0" length="0">
      <dxf>
        <font>
          <sz val="12"/>
          <name val="Times New Roman"/>
          <scheme val="minor"/>
        </font>
      </dxf>
    </rfmt>
    <rfmt sheetId="1" sqref="F1266" start="0" length="0">
      <dxf>
        <font>
          <sz val="12"/>
          <name val="Times New Roman"/>
          <scheme val="minor"/>
        </font>
      </dxf>
    </rfmt>
    <rfmt sheetId="1" sqref="F1267" start="0" length="0">
      <dxf>
        <font>
          <sz val="12"/>
          <name val="Times New Roman"/>
          <scheme val="minor"/>
        </font>
      </dxf>
    </rfmt>
    <rfmt sheetId="1" sqref="F1268" start="0" length="0">
      <dxf>
        <font>
          <sz val="12"/>
          <name val="Times New Roman"/>
          <scheme val="minor"/>
        </font>
      </dxf>
    </rfmt>
    <rfmt sheetId="1" sqref="F1269" start="0" length="0">
      <dxf>
        <font>
          <sz val="12"/>
          <name val="Times New Roman"/>
          <scheme val="minor"/>
        </font>
      </dxf>
    </rfmt>
    <rfmt sheetId="1" sqref="F1270" start="0" length="0">
      <dxf>
        <font>
          <sz val="12"/>
          <name val="Times New Roman"/>
          <scheme val="minor"/>
        </font>
      </dxf>
    </rfmt>
    <rfmt sheetId="1" sqref="F1271" start="0" length="0">
      <dxf>
        <font>
          <sz val="12"/>
          <name val="Times New Roman"/>
          <scheme val="minor"/>
        </font>
      </dxf>
    </rfmt>
    <rfmt sheetId="1" sqref="F1272" start="0" length="0">
      <dxf>
        <font>
          <sz val="12"/>
          <name val="Times New Roman"/>
          <scheme val="minor"/>
        </font>
      </dxf>
    </rfmt>
    <rfmt sheetId="1" sqref="F1273" start="0" length="0">
      <dxf>
        <font>
          <sz val="12"/>
          <name val="Times New Roman"/>
          <scheme val="minor"/>
        </font>
      </dxf>
    </rfmt>
    <rfmt sheetId="1" sqref="F1274" start="0" length="0">
      <dxf>
        <font>
          <sz val="12"/>
          <name val="Times New Roman"/>
          <scheme val="minor"/>
        </font>
      </dxf>
    </rfmt>
    <rfmt sheetId="1" sqref="F1275" start="0" length="0">
      <dxf>
        <font>
          <sz val="12"/>
          <name val="Times New Roman"/>
          <scheme val="minor"/>
        </font>
      </dxf>
    </rfmt>
    <rfmt sheetId="1" sqref="F1276" start="0" length="0">
      <dxf>
        <font>
          <sz val="12"/>
          <name val="Times New Roman"/>
          <scheme val="minor"/>
        </font>
      </dxf>
    </rfmt>
    <rfmt sheetId="1" sqref="F1277" start="0" length="0">
      <dxf>
        <font>
          <sz val="12"/>
          <name val="Times New Roman"/>
          <scheme val="minor"/>
        </font>
      </dxf>
    </rfmt>
    <rfmt sheetId="1" sqref="F1278" start="0" length="0">
      <dxf>
        <font>
          <sz val="12"/>
          <name val="Times New Roman"/>
          <scheme val="minor"/>
        </font>
      </dxf>
    </rfmt>
    <rfmt sheetId="1" sqref="F1279" start="0" length="0">
      <dxf>
        <font>
          <sz val="12"/>
          <name val="Times New Roman"/>
          <scheme val="minor"/>
        </font>
      </dxf>
    </rfmt>
    <rfmt sheetId="1" sqref="F1280" start="0" length="0">
      <dxf>
        <font>
          <sz val="12"/>
          <name val="Times New Roman"/>
          <scheme val="minor"/>
        </font>
      </dxf>
    </rfmt>
    <rfmt sheetId="1" sqref="F1281" start="0" length="0">
      <dxf>
        <font>
          <sz val="12"/>
          <name val="Times New Roman"/>
          <scheme val="minor"/>
        </font>
      </dxf>
    </rfmt>
    <rfmt sheetId="1" sqref="F1282" start="0" length="0">
      <dxf>
        <font>
          <sz val="12"/>
          <name val="Times New Roman"/>
          <scheme val="minor"/>
        </font>
      </dxf>
    </rfmt>
    <rfmt sheetId="1" sqref="F1283" start="0" length="0">
      <dxf>
        <font>
          <sz val="12"/>
          <name val="Times New Roman"/>
          <scheme val="minor"/>
        </font>
      </dxf>
    </rfmt>
    <rfmt sheetId="1" sqref="F1284" start="0" length="0">
      <dxf>
        <font>
          <sz val="12"/>
          <name val="Times New Roman"/>
          <scheme val="minor"/>
        </font>
      </dxf>
    </rfmt>
    <rfmt sheetId="1" sqref="F1285" start="0" length="0">
      <dxf>
        <font>
          <sz val="12"/>
          <name val="Times New Roman"/>
          <scheme val="minor"/>
        </font>
      </dxf>
    </rfmt>
    <rfmt sheetId="1" sqref="F1286" start="0" length="0">
      <dxf>
        <font>
          <sz val="12"/>
          <name val="Times New Roman"/>
          <scheme val="minor"/>
        </font>
      </dxf>
    </rfmt>
    <rfmt sheetId="1" sqref="F1287" start="0" length="0">
      <dxf>
        <font>
          <sz val="12"/>
          <name val="Times New Roman"/>
          <scheme val="minor"/>
        </font>
      </dxf>
    </rfmt>
    <rfmt sheetId="1" sqref="F1288" start="0" length="0">
      <dxf>
        <font>
          <sz val="12"/>
          <name val="Times New Roman"/>
          <scheme val="minor"/>
        </font>
      </dxf>
    </rfmt>
    <rfmt sheetId="1" sqref="F1289" start="0" length="0">
      <dxf>
        <font>
          <sz val="12"/>
          <name val="Times New Roman"/>
          <scheme val="minor"/>
        </font>
      </dxf>
    </rfmt>
    <rfmt sheetId="1" sqref="F1290" start="0" length="0">
      <dxf>
        <font>
          <sz val="12"/>
          <name val="Times New Roman"/>
          <scheme val="minor"/>
        </font>
      </dxf>
    </rfmt>
    <rfmt sheetId="1" sqref="F1291" start="0" length="0">
      <dxf>
        <font>
          <sz val="12"/>
          <name val="Times New Roman"/>
          <scheme val="minor"/>
        </font>
      </dxf>
    </rfmt>
    <rfmt sheetId="1" sqref="F1292" start="0" length="0">
      <dxf>
        <font>
          <sz val="12"/>
          <name val="Times New Roman"/>
          <scheme val="minor"/>
        </font>
      </dxf>
    </rfmt>
    <rfmt sheetId="1" sqref="F1293" start="0" length="0">
      <dxf>
        <font>
          <sz val="12"/>
          <name val="Times New Roman"/>
          <scheme val="minor"/>
        </font>
      </dxf>
    </rfmt>
    <rfmt sheetId="1" sqref="F1294" start="0" length="0">
      <dxf>
        <font>
          <sz val="12"/>
          <name val="Times New Roman"/>
          <scheme val="minor"/>
        </font>
      </dxf>
    </rfmt>
    <rfmt sheetId="1" sqref="F1295" start="0" length="0">
      <dxf>
        <font>
          <sz val="12"/>
          <name val="Times New Roman"/>
          <scheme val="minor"/>
        </font>
      </dxf>
    </rfmt>
    <rfmt sheetId="1" sqref="F1296" start="0" length="0">
      <dxf>
        <font>
          <sz val="12"/>
          <name val="Times New Roman"/>
          <scheme val="minor"/>
        </font>
      </dxf>
    </rfmt>
    <rfmt sheetId="1" sqref="F1297" start="0" length="0">
      <dxf>
        <font>
          <sz val="12"/>
          <name val="Times New Roman"/>
          <scheme val="minor"/>
        </font>
      </dxf>
    </rfmt>
    <rfmt sheetId="1" sqref="F1298" start="0" length="0">
      <dxf>
        <font>
          <sz val="12"/>
          <name val="Times New Roman"/>
          <scheme val="minor"/>
        </font>
      </dxf>
    </rfmt>
    <rfmt sheetId="1" sqref="F1299" start="0" length="0">
      <dxf>
        <font>
          <sz val="12"/>
          <name val="Times New Roman"/>
          <scheme val="minor"/>
        </font>
      </dxf>
    </rfmt>
    <rfmt sheetId="1" sqref="F1300" start="0" length="0">
      <dxf>
        <font>
          <sz val="12"/>
          <name val="Times New Roman"/>
          <scheme val="minor"/>
        </font>
      </dxf>
    </rfmt>
    <rfmt sheetId="1" sqref="F1301" start="0" length="0">
      <dxf>
        <font>
          <sz val="12"/>
          <name val="Times New Roman"/>
          <scheme val="minor"/>
        </font>
      </dxf>
    </rfmt>
    <rfmt sheetId="1" sqref="F1302" start="0" length="0">
      <dxf>
        <font>
          <sz val="12"/>
          <name val="Times New Roman"/>
          <scheme val="minor"/>
        </font>
      </dxf>
    </rfmt>
    <rfmt sheetId="1" sqref="F1303" start="0" length="0">
      <dxf>
        <font>
          <sz val="12"/>
          <name val="Times New Roman"/>
          <scheme val="minor"/>
        </font>
      </dxf>
    </rfmt>
    <rfmt sheetId="1" sqref="F1304" start="0" length="0">
      <dxf>
        <font>
          <sz val="12"/>
          <name val="Times New Roman"/>
          <scheme val="minor"/>
        </font>
      </dxf>
    </rfmt>
    <rfmt sheetId="1" sqref="F1305" start="0" length="0">
      <dxf>
        <font>
          <sz val="12"/>
          <name val="Times New Roman"/>
          <scheme val="minor"/>
        </font>
      </dxf>
    </rfmt>
    <rfmt sheetId="1" sqref="F1306" start="0" length="0">
      <dxf>
        <font>
          <sz val="12"/>
          <name val="Times New Roman"/>
          <scheme val="minor"/>
        </font>
      </dxf>
    </rfmt>
    <rfmt sheetId="1" sqref="F1307" start="0" length="0">
      <dxf>
        <font>
          <sz val="12"/>
          <name val="Times New Roman"/>
          <scheme val="minor"/>
        </font>
      </dxf>
    </rfmt>
    <rfmt sheetId="1" sqref="F1308" start="0" length="0">
      <dxf>
        <font>
          <sz val="12"/>
          <name val="Times New Roman"/>
          <scheme val="minor"/>
        </font>
      </dxf>
    </rfmt>
    <rfmt sheetId="1" sqref="F1309" start="0" length="0">
      <dxf>
        <font>
          <sz val="12"/>
          <name val="Times New Roman"/>
          <scheme val="minor"/>
        </font>
      </dxf>
    </rfmt>
    <rfmt sheetId="1" sqref="F1310" start="0" length="0">
      <dxf>
        <font>
          <sz val="12"/>
          <name val="Times New Roman"/>
          <scheme val="minor"/>
        </font>
      </dxf>
    </rfmt>
    <rfmt sheetId="1" sqref="F1311" start="0" length="0">
      <dxf>
        <font>
          <sz val="12"/>
          <name val="Times New Roman"/>
          <scheme val="minor"/>
        </font>
      </dxf>
    </rfmt>
    <rfmt sheetId="1" sqref="F1312" start="0" length="0">
      <dxf>
        <font>
          <sz val="12"/>
          <name val="Times New Roman"/>
          <scheme val="minor"/>
        </font>
      </dxf>
    </rfmt>
    <rfmt sheetId="1" sqref="F1313" start="0" length="0">
      <dxf>
        <font>
          <sz val="12"/>
          <name val="Times New Roman"/>
          <scheme val="minor"/>
        </font>
      </dxf>
    </rfmt>
    <rfmt sheetId="1" sqref="F1314" start="0" length="0">
      <dxf>
        <font>
          <sz val="12"/>
          <name val="Times New Roman"/>
          <scheme val="minor"/>
        </font>
      </dxf>
    </rfmt>
    <rfmt sheetId="1" sqref="F1315" start="0" length="0">
      <dxf>
        <font>
          <sz val="12"/>
          <name val="Times New Roman"/>
          <scheme val="minor"/>
        </font>
      </dxf>
    </rfmt>
    <rfmt sheetId="1" sqref="F1316" start="0" length="0">
      <dxf>
        <font>
          <sz val="12"/>
          <name val="Times New Roman"/>
          <scheme val="minor"/>
        </font>
      </dxf>
    </rfmt>
    <rfmt sheetId="1" sqref="F1317" start="0" length="0">
      <dxf>
        <font>
          <sz val="12"/>
          <name val="Times New Roman"/>
          <scheme val="minor"/>
        </font>
      </dxf>
    </rfmt>
    <rfmt sheetId="1" sqref="F1318" start="0" length="0">
      <dxf>
        <font>
          <sz val="12"/>
          <name val="Times New Roman"/>
          <scheme val="minor"/>
        </font>
      </dxf>
    </rfmt>
    <rfmt sheetId="1" sqref="F1319" start="0" length="0">
      <dxf>
        <font>
          <sz val="12"/>
          <name val="Times New Roman"/>
          <scheme val="minor"/>
        </font>
      </dxf>
    </rfmt>
    <rfmt sheetId="1" sqref="F1320" start="0" length="0">
      <dxf>
        <font>
          <sz val="12"/>
          <name val="Times New Roman"/>
          <scheme val="minor"/>
        </font>
      </dxf>
    </rfmt>
    <rfmt sheetId="1" sqref="F1321" start="0" length="0">
      <dxf>
        <font>
          <sz val="12"/>
          <name val="Times New Roman"/>
          <scheme val="minor"/>
        </font>
      </dxf>
    </rfmt>
    <rfmt sheetId="1" sqref="F1322" start="0" length="0">
      <dxf>
        <font>
          <sz val="12"/>
          <name val="Times New Roman"/>
          <scheme val="minor"/>
        </font>
      </dxf>
    </rfmt>
    <rfmt sheetId="1" sqref="F1323" start="0" length="0">
      <dxf>
        <font>
          <sz val="12"/>
          <name val="Times New Roman"/>
          <scheme val="minor"/>
        </font>
      </dxf>
    </rfmt>
    <rfmt sheetId="1" sqref="F1324" start="0" length="0">
      <dxf>
        <font>
          <sz val="12"/>
          <name val="Times New Roman"/>
          <scheme val="minor"/>
        </font>
      </dxf>
    </rfmt>
    <rfmt sheetId="1" sqref="F1325" start="0" length="0">
      <dxf>
        <font>
          <sz val="12"/>
          <name val="Times New Roman"/>
          <scheme val="minor"/>
        </font>
      </dxf>
    </rfmt>
    <rfmt sheetId="1" sqref="F1326" start="0" length="0">
      <dxf>
        <font>
          <sz val="12"/>
          <name val="Times New Roman"/>
          <scheme val="minor"/>
        </font>
      </dxf>
    </rfmt>
    <rfmt sheetId="1" sqref="F1327" start="0" length="0">
      <dxf>
        <font>
          <sz val="12"/>
          <name val="Times New Roman"/>
          <scheme val="minor"/>
        </font>
      </dxf>
    </rfmt>
    <rfmt sheetId="1" sqref="F1328" start="0" length="0">
      <dxf>
        <font>
          <sz val="12"/>
          <name val="Times New Roman"/>
          <scheme val="minor"/>
        </font>
      </dxf>
    </rfmt>
    <rfmt sheetId="1" sqref="F1329" start="0" length="0">
      <dxf>
        <font>
          <sz val="12"/>
          <name val="Times New Roman"/>
          <scheme val="minor"/>
        </font>
      </dxf>
    </rfmt>
    <rfmt sheetId="1" sqref="F1330" start="0" length="0">
      <dxf>
        <font>
          <sz val="12"/>
          <name val="Times New Roman"/>
          <scheme val="minor"/>
        </font>
      </dxf>
    </rfmt>
    <rfmt sheetId="1" sqref="F1331" start="0" length="0">
      <dxf>
        <font>
          <sz val="12"/>
          <name val="Times New Roman"/>
          <scheme val="minor"/>
        </font>
      </dxf>
    </rfmt>
    <rfmt sheetId="1" sqref="F1332" start="0" length="0">
      <dxf>
        <font>
          <sz val="12"/>
          <name val="Times New Roman"/>
          <scheme val="minor"/>
        </font>
      </dxf>
    </rfmt>
    <rfmt sheetId="1" sqref="F1333" start="0" length="0">
      <dxf>
        <font>
          <sz val="12"/>
          <name val="Times New Roman"/>
          <scheme val="minor"/>
        </font>
      </dxf>
    </rfmt>
    <rfmt sheetId="1" sqref="F1334" start="0" length="0">
      <dxf>
        <font>
          <sz val="12"/>
          <name val="Times New Roman"/>
          <scheme val="minor"/>
        </font>
      </dxf>
    </rfmt>
    <rfmt sheetId="1" sqref="F1335" start="0" length="0">
      <dxf>
        <font>
          <sz val="12"/>
          <name val="Times New Roman"/>
          <scheme val="minor"/>
        </font>
      </dxf>
    </rfmt>
    <rfmt sheetId="1" sqref="F1336" start="0" length="0">
      <dxf>
        <font>
          <sz val="12"/>
          <name val="Times New Roman"/>
          <scheme val="minor"/>
        </font>
      </dxf>
    </rfmt>
    <rfmt sheetId="1" sqref="F1337" start="0" length="0">
      <dxf>
        <font>
          <sz val="12"/>
          <name val="Times New Roman"/>
          <scheme val="minor"/>
        </font>
      </dxf>
    </rfmt>
    <rfmt sheetId="1" sqref="F1338" start="0" length="0">
      <dxf>
        <font>
          <sz val="12"/>
          <name val="Times New Roman"/>
          <scheme val="minor"/>
        </font>
      </dxf>
    </rfmt>
    <rfmt sheetId="1" sqref="F1339" start="0" length="0">
      <dxf>
        <font>
          <sz val="12"/>
          <name val="Times New Roman"/>
          <scheme val="minor"/>
        </font>
      </dxf>
    </rfmt>
    <rfmt sheetId="1" sqref="F1340" start="0" length="0">
      <dxf>
        <font>
          <sz val="12"/>
          <name val="Times New Roman"/>
          <scheme val="minor"/>
        </font>
      </dxf>
    </rfmt>
    <rfmt sheetId="1" sqref="F1341" start="0" length="0">
      <dxf>
        <font>
          <sz val="12"/>
          <name val="Times New Roman"/>
          <scheme val="minor"/>
        </font>
      </dxf>
    </rfmt>
    <rfmt sheetId="1" sqref="F1342" start="0" length="0">
      <dxf>
        <font>
          <sz val="12"/>
          <name val="Times New Roman"/>
          <scheme val="minor"/>
        </font>
      </dxf>
    </rfmt>
    <rfmt sheetId="1" sqref="F1343" start="0" length="0">
      <dxf>
        <font>
          <sz val="12"/>
          <name val="Times New Roman"/>
          <scheme val="minor"/>
        </font>
      </dxf>
    </rfmt>
    <rfmt sheetId="1" sqref="F1344" start="0" length="0">
      <dxf>
        <font>
          <sz val="12"/>
          <name val="Times New Roman"/>
          <scheme val="minor"/>
        </font>
      </dxf>
    </rfmt>
    <rfmt sheetId="1" sqref="F1345" start="0" length="0">
      <dxf>
        <font>
          <sz val="12"/>
          <name val="Times New Roman"/>
          <scheme val="minor"/>
        </font>
      </dxf>
    </rfmt>
    <rfmt sheetId="1" sqref="F1346" start="0" length="0">
      <dxf>
        <font>
          <sz val="12"/>
          <name val="Times New Roman"/>
          <scheme val="minor"/>
        </font>
      </dxf>
    </rfmt>
    <rfmt sheetId="1" sqref="F1347" start="0" length="0">
      <dxf>
        <font>
          <sz val="12"/>
          <name val="Times New Roman"/>
          <scheme val="minor"/>
        </font>
      </dxf>
    </rfmt>
    <rfmt sheetId="1" sqref="F1348" start="0" length="0">
      <dxf>
        <font>
          <sz val="12"/>
          <name val="Times New Roman"/>
          <scheme val="minor"/>
        </font>
      </dxf>
    </rfmt>
    <rfmt sheetId="1" sqref="F1349" start="0" length="0">
      <dxf>
        <font>
          <sz val="12"/>
          <name val="Times New Roman"/>
          <scheme val="minor"/>
        </font>
      </dxf>
    </rfmt>
    <rfmt sheetId="1" sqref="F1350" start="0" length="0">
      <dxf>
        <font>
          <sz val="12"/>
          <name val="Times New Roman"/>
          <scheme val="minor"/>
        </font>
      </dxf>
    </rfmt>
    <rfmt sheetId="1" sqref="F1351" start="0" length="0">
      <dxf>
        <font>
          <sz val="12"/>
          <name val="Times New Roman"/>
          <scheme val="minor"/>
        </font>
      </dxf>
    </rfmt>
    <rfmt sheetId="1" sqref="F1352" start="0" length="0">
      <dxf>
        <font>
          <sz val="12"/>
          <name val="Times New Roman"/>
          <scheme val="minor"/>
        </font>
      </dxf>
    </rfmt>
    <rfmt sheetId="1" sqref="F1353" start="0" length="0">
      <dxf>
        <font>
          <sz val="12"/>
          <name val="Times New Roman"/>
          <scheme val="minor"/>
        </font>
      </dxf>
    </rfmt>
    <rfmt sheetId="1" sqref="F1354" start="0" length="0">
      <dxf>
        <font>
          <sz val="12"/>
          <name val="Times New Roman"/>
          <scheme val="minor"/>
        </font>
      </dxf>
    </rfmt>
    <rfmt sheetId="1" sqref="F1355" start="0" length="0">
      <dxf>
        <font>
          <sz val="12"/>
          <name val="Times New Roman"/>
          <scheme val="minor"/>
        </font>
      </dxf>
    </rfmt>
    <rfmt sheetId="1" sqref="F1356" start="0" length="0">
      <dxf>
        <font>
          <sz val="12"/>
          <name val="Times New Roman"/>
          <scheme val="minor"/>
        </font>
      </dxf>
    </rfmt>
    <rfmt sheetId="1" sqref="F1357" start="0" length="0">
      <dxf>
        <font>
          <sz val="12"/>
          <name val="Times New Roman"/>
          <scheme val="minor"/>
        </font>
      </dxf>
    </rfmt>
    <rfmt sheetId="1" sqref="F1358" start="0" length="0">
      <dxf>
        <font>
          <sz val="12"/>
          <name val="Times New Roman"/>
          <scheme val="minor"/>
        </font>
      </dxf>
    </rfmt>
    <rfmt sheetId="1" sqref="F1359" start="0" length="0">
      <dxf>
        <font>
          <sz val="12"/>
          <name val="Times New Roman"/>
          <scheme val="minor"/>
        </font>
      </dxf>
    </rfmt>
    <rfmt sheetId="1" sqref="F1360" start="0" length="0">
      <dxf>
        <font>
          <sz val="12"/>
          <name val="Times New Roman"/>
          <scheme val="minor"/>
        </font>
      </dxf>
    </rfmt>
    <rfmt sheetId="1" sqref="F1361" start="0" length="0">
      <dxf>
        <font>
          <sz val="12"/>
          <name val="Times New Roman"/>
          <scheme val="minor"/>
        </font>
      </dxf>
    </rfmt>
    <rfmt sheetId="1" sqref="F1362" start="0" length="0">
      <dxf>
        <font>
          <sz val="12"/>
          <name val="Times New Roman"/>
          <scheme val="minor"/>
        </font>
      </dxf>
    </rfmt>
    <rfmt sheetId="1" sqref="F1363" start="0" length="0">
      <dxf>
        <font>
          <sz val="12"/>
          <name val="Times New Roman"/>
          <scheme val="minor"/>
        </font>
      </dxf>
    </rfmt>
    <rfmt sheetId="1" sqref="F1364" start="0" length="0">
      <dxf>
        <font>
          <sz val="12"/>
          <name val="Times New Roman"/>
          <scheme val="minor"/>
        </font>
      </dxf>
    </rfmt>
    <rfmt sheetId="1" sqref="F1365" start="0" length="0">
      <dxf>
        <font>
          <sz val="12"/>
          <name val="Times New Roman"/>
          <scheme val="minor"/>
        </font>
      </dxf>
    </rfmt>
    <rfmt sheetId="1" sqref="F1366" start="0" length="0">
      <dxf>
        <font>
          <sz val="12"/>
          <name val="Times New Roman"/>
          <scheme val="minor"/>
        </font>
      </dxf>
    </rfmt>
    <rfmt sheetId="1" sqref="F1367" start="0" length="0">
      <dxf>
        <font>
          <sz val="12"/>
          <name val="Times New Roman"/>
          <scheme val="minor"/>
        </font>
      </dxf>
    </rfmt>
    <rfmt sheetId="1" sqref="F1368" start="0" length="0">
      <dxf>
        <font>
          <sz val="12"/>
          <name val="Times New Roman"/>
          <scheme val="minor"/>
        </font>
      </dxf>
    </rfmt>
    <rfmt sheetId="1" sqref="F1369" start="0" length="0">
      <dxf>
        <font>
          <sz val="12"/>
          <name val="Times New Roman"/>
          <scheme val="minor"/>
        </font>
      </dxf>
    </rfmt>
    <rfmt sheetId="1" sqref="F1370" start="0" length="0">
      <dxf>
        <font>
          <sz val="12"/>
          <name val="Times New Roman"/>
          <scheme val="minor"/>
        </font>
      </dxf>
    </rfmt>
    <rfmt sheetId="1" sqref="F1371" start="0" length="0">
      <dxf>
        <font>
          <sz val="12"/>
          <name val="Times New Roman"/>
          <scheme val="minor"/>
        </font>
      </dxf>
    </rfmt>
    <rfmt sheetId="1" sqref="F1372" start="0" length="0">
      <dxf>
        <font>
          <sz val="12"/>
          <name val="Times New Roman"/>
          <scheme val="minor"/>
        </font>
      </dxf>
    </rfmt>
    <rfmt sheetId="1" sqref="F1373" start="0" length="0">
      <dxf>
        <font>
          <sz val="12"/>
          <name val="Times New Roman"/>
          <scheme val="minor"/>
        </font>
      </dxf>
    </rfmt>
    <rfmt sheetId="1" sqref="F1374" start="0" length="0">
      <dxf>
        <font>
          <sz val="12"/>
          <name val="Times New Roman"/>
          <scheme val="minor"/>
        </font>
      </dxf>
    </rfmt>
    <rfmt sheetId="1" sqref="F1375" start="0" length="0">
      <dxf>
        <font>
          <sz val="12"/>
          <name val="Times New Roman"/>
          <scheme val="minor"/>
        </font>
      </dxf>
    </rfmt>
    <rfmt sheetId="1" sqref="F1376" start="0" length="0">
      <dxf>
        <font>
          <sz val="12"/>
          <name val="Times New Roman"/>
          <scheme val="minor"/>
        </font>
      </dxf>
    </rfmt>
    <rfmt sheetId="1" sqref="F1377" start="0" length="0">
      <dxf>
        <font>
          <sz val="12"/>
          <name val="Times New Roman"/>
          <scheme val="minor"/>
        </font>
      </dxf>
    </rfmt>
    <rfmt sheetId="1" sqref="F1378" start="0" length="0">
      <dxf>
        <font>
          <sz val="12"/>
          <name val="Times New Roman"/>
          <scheme val="minor"/>
        </font>
      </dxf>
    </rfmt>
    <rfmt sheetId="1" sqref="F1379" start="0" length="0">
      <dxf>
        <font>
          <sz val="12"/>
          <name val="Times New Roman"/>
          <scheme val="minor"/>
        </font>
      </dxf>
    </rfmt>
    <rfmt sheetId="1" sqref="F1380" start="0" length="0">
      <dxf>
        <font>
          <sz val="12"/>
          <name val="Times New Roman"/>
          <scheme val="minor"/>
        </font>
      </dxf>
    </rfmt>
    <rfmt sheetId="1" sqref="F1381" start="0" length="0">
      <dxf>
        <font>
          <sz val="12"/>
          <name val="Times New Roman"/>
          <scheme val="minor"/>
        </font>
      </dxf>
    </rfmt>
    <rfmt sheetId="1" sqref="F1382" start="0" length="0">
      <dxf>
        <font>
          <sz val="12"/>
          <name val="Times New Roman"/>
          <scheme val="minor"/>
        </font>
      </dxf>
    </rfmt>
    <rfmt sheetId="1" sqref="F1383" start="0" length="0">
      <dxf>
        <font>
          <sz val="12"/>
          <name val="Times New Roman"/>
          <scheme val="minor"/>
        </font>
      </dxf>
    </rfmt>
    <rfmt sheetId="1" sqref="F1384" start="0" length="0">
      <dxf>
        <font>
          <sz val="12"/>
          <name val="Times New Roman"/>
          <scheme val="minor"/>
        </font>
      </dxf>
    </rfmt>
    <rfmt sheetId="1" sqref="F1385" start="0" length="0">
      <dxf>
        <font>
          <sz val="12"/>
          <name val="Times New Roman"/>
          <scheme val="minor"/>
        </font>
      </dxf>
    </rfmt>
    <rfmt sheetId="1" sqref="F1386" start="0" length="0">
      <dxf>
        <font>
          <sz val="12"/>
          <name val="Times New Roman"/>
          <scheme val="minor"/>
        </font>
      </dxf>
    </rfmt>
    <rfmt sheetId="1" sqref="F1387" start="0" length="0">
      <dxf>
        <font>
          <sz val="12"/>
          <name val="Times New Roman"/>
          <scheme val="minor"/>
        </font>
      </dxf>
    </rfmt>
    <rfmt sheetId="1" sqref="F1388" start="0" length="0">
      <dxf>
        <font>
          <sz val="12"/>
          <name val="Times New Roman"/>
          <scheme val="minor"/>
        </font>
      </dxf>
    </rfmt>
    <rfmt sheetId="1" sqref="F1389" start="0" length="0">
      <dxf>
        <font>
          <sz val="12"/>
          <name val="Times New Roman"/>
          <scheme val="minor"/>
        </font>
      </dxf>
    </rfmt>
    <rfmt sheetId="1" sqref="F1390" start="0" length="0">
      <dxf>
        <font>
          <sz val="12"/>
          <name val="Times New Roman"/>
          <scheme val="minor"/>
        </font>
      </dxf>
    </rfmt>
    <rfmt sheetId="1" sqref="F1391" start="0" length="0">
      <dxf>
        <font>
          <sz val="12"/>
          <name val="Times New Roman"/>
          <scheme val="minor"/>
        </font>
      </dxf>
    </rfmt>
    <rfmt sheetId="1" sqref="F1392" start="0" length="0">
      <dxf>
        <font>
          <sz val="12"/>
          <name val="Times New Roman"/>
          <scheme val="minor"/>
        </font>
      </dxf>
    </rfmt>
    <rfmt sheetId="1" sqref="F1393" start="0" length="0">
      <dxf>
        <font>
          <sz val="12"/>
          <name val="Times New Roman"/>
          <scheme val="minor"/>
        </font>
      </dxf>
    </rfmt>
    <rfmt sheetId="1" sqref="F1394" start="0" length="0">
      <dxf>
        <font>
          <sz val="12"/>
          <name val="Times New Roman"/>
          <scheme val="minor"/>
        </font>
      </dxf>
    </rfmt>
    <rfmt sheetId="1" sqref="F1395" start="0" length="0">
      <dxf>
        <font>
          <sz val="12"/>
          <name val="Times New Roman"/>
          <scheme val="minor"/>
        </font>
      </dxf>
    </rfmt>
    <rfmt sheetId="1" sqref="F1396" start="0" length="0">
      <dxf>
        <font>
          <sz val="12"/>
          <name val="Times New Roman"/>
          <scheme val="minor"/>
        </font>
      </dxf>
    </rfmt>
    <rfmt sheetId="1" sqref="F1397" start="0" length="0">
      <dxf>
        <font>
          <sz val="12"/>
          <name val="Times New Roman"/>
          <scheme val="minor"/>
        </font>
      </dxf>
    </rfmt>
    <rfmt sheetId="1" sqref="F1398" start="0" length="0">
      <dxf>
        <font>
          <sz val="12"/>
          <name val="Times New Roman"/>
          <scheme val="minor"/>
        </font>
      </dxf>
    </rfmt>
    <rfmt sheetId="1" sqref="F1399" start="0" length="0">
      <dxf>
        <font>
          <sz val="12"/>
          <name val="Times New Roman"/>
          <scheme val="minor"/>
        </font>
      </dxf>
    </rfmt>
    <rfmt sheetId="1" sqref="F1400" start="0" length="0">
      <dxf>
        <font>
          <sz val="12"/>
          <name val="Times New Roman"/>
          <scheme val="minor"/>
        </font>
      </dxf>
    </rfmt>
    <rfmt sheetId="1" sqref="F1401" start="0" length="0">
      <dxf>
        <font>
          <sz val="12"/>
          <name val="Times New Roman"/>
          <scheme val="minor"/>
        </font>
      </dxf>
    </rfmt>
    <rfmt sheetId="1" sqref="F1402" start="0" length="0">
      <dxf>
        <font>
          <sz val="12"/>
          <name val="Times New Roman"/>
          <scheme val="minor"/>
        </font>
      </dxf>
    </rfmt>
    <rfmt sheetId="1" sqref="F1403" start="0" length="0">
      <dxf>
        <font>
          <sz val="12"/>
          <name val="Times New Roman"/>
          <scheme val="minor"/>
        </font>
      </dxf>
    </rfmt>
    <rfmt sheetId="1" sqref="F1404" start="0" length="0">
      <dxf>
        <font>
          <sz val="12"/>
          <name val="Times New Roman"/>
          <scheme val="minor"/>
        </font>
      </dxf>
    </rfmt>
    <rfmt sheetId="1" sqref="F1405" start="0" length="0">
      <dxf>
        <font>
          <sz val="12"/>
          <name val="Times New Roman"/>
          <scheme val="minor"/>
        </font>
      </dxf>
    </rfmt>
    <rfmt sheetId="1" sqref="F1406" start="0" length="0">
      <dxf>
        <font>
          <sz val="12"/>
          <name val="Times New Roman"/>
          <scheme val="minor"/>
        </font>
      </dxf>
    </rfmt>
    <rfmt sheetId="1" sqref="F1407" start="0" length="0">
      <dxf>
        <font>
          <sz val="12"/>
          <name val="Times New Roman"/>
          <scheme val="minor"/>
        </font>
      </dxf>
    </rfmt>
    <rfmt sheetId="1" sqref="F1408" start="0" length="0">
      <dxf>
        <font>
          <sz val="12"/>
          <name val="Times New Roman"/>
          <scheme val="minor"/>
        </font>
      </dxf>
    </rfmt>
    <rfmt sheetId="1" sqref="F1409" start="0" length="0">
      <dxf>
        <font>
          <sz val="12"/>
          <name val="Times New Roman"/>
          <scheme val="minor"/>
        </font>
      </dxf>
    </rfmt>
    <rfmt sheetId="1" sqref="F1410" start="0" length="0">
      <dxf>
        <font>
          <sz val="12"/>
          <name val="Times New Roman"/>
          <scheme val="minor"/>
        </font>
      </dxf>
    </rfmt>
    <rfmt sheetId="1" sqref="F1411" start="0" length="0">
      <dxf>
        <font>
          <sz val="12"/>
          <name val="Times New Roman"/>
          <scheme val="minor"/>
        </font>
      </dxf>
    </rfmt>
    <rfmt sheetId="1" sqref="F1412" start="0" length="0">
      <dxf>
        <font>
          <sz val="12"/>
          <name val="Times New Roman"/>
          <scheme val="minor"/>
        </font>
      </dxf>
    </rfmt>
    <rfmt sheetId="1" sqref="F1413" start="0" length="0">
      <dxf>
        <font>
          <sz val="12"/>
          <name val="Times New Roman"/>
          <scheme val="minor"/>
        </font>
      </dxf>
    </rfmt>
    <rfmt sheetId="1" sqref="F1414" start="0" length="0">
      <dxf>
        <font>
          <sz val="12"/>
          <name val="Times New Roman"/>
          <scheme val="minor"/>
        </font>
      </dxf>
    </rfmt>
    <rfmt sheetId="1" sqref="F1415" start="0" length="0">
      <dxf>
        <font>
          <sz val="12"/>
          <name val="Times New Roman"/>
          <scheme val="minor"/>
        </font>
      </dxf>
    </rfmt>
    <rfmt sheetId="1" sqref="F1416" start="0" length="0">
      <dxf>
        <font>
          <sz val="12"/>
          <name val="Times New Roman"/>
          <scheme val="minor"/>
        </font>
      </dxf>
    </rfmt>
    <rfmt sheetId="1" sqref="F1417" start="0" length="0">
      <dxf>
        <font>
          <sz val="12"/>
          <name val="Times New Roman"/>
          <scheme val="minor"/>
        </font>
      </dxf>
    </rfmt>
    <rfmt sheetId="1" sqref="F1418" start="0" length="0">
      <dxf>
        <font>
          <sz val="12"/>
          <name val="Times New Roman"/>
          <scheme val="minor"/>
        </font>
      </dxf>
    </rfmt>
    <rfmt sheetId="1" sqref="F1419" start="0" length="0">
      <dxf>
        <font>
          <sz val="12"/>
          <color auto="1"/>
          <name val="Times New Roman"/>
          <scheme val="none"/>
        </font>
      </dxf>
    </rfmt>
    <rfmt sheetId="1" sqref="F1422" start="0" length="0">
      <dxf>
        <font>
          <sz val="12"/>
          <color auto="1"/>
          <name val="Times New Roman"/>
          <scheme val="none"/>
        </font>
      </dxf>
    </rfmt>
    <rfmt sheetId="1" sqref="F1424" start="0" length="0">
      <dxf>
        <font>
          <sz val="12"/>
          <color auto="1"/>
          <name val="Times New Roman"/>
          <scheme val="none"/>
        </font>
      </dxf>
    </rfmt>
    <rfmt sheetId="1" sqref="F1427" start="0" length="0">
      <dxf>
        <font>
          <sz val="12"/>
          <color auto="1"/>
          <name val="Times New Roman"/>
          <scheme val="none"/>
        </font>
      </dxf>
    </rfmt>
    <rfmt sheetId="1" sqref="F1431" start="0" length="0">
      <dxf>
        <font>
          <sz val="12"/>
          <color auto="1"/>
          <name val="Times New Roman"/>
          <scheme val="none"/>
        </font>
      </dxf>
    </rfmt>
    <rfmt sheetId="1" sqref="F1432" start="0" length="0">
      <dxf>
        <font>
          <sz val="12"/>
          <color auto="1"/>
          <name val="Times New Roman"/>
          <scheme val="none"/>
        </font>
      </dxf>
    </rfmt>
    <rfmt sheetId="1" sqref="F1438" start="0" length="0">
      <dxf>
        <font>
          <sz val="12"/>
          <color auto="1"/>
          <name val="Times New Roman"/>
          <scheme val="none"/>
        </font>
      </dxf>
    </rfmt>
    <rfmt sheetId="1" sqref="F1441" start="0" length="0">
      <dxf>
        <font>
          <sz val="12"/>
          <color auto="1"/>
          <name val="Times New Roman"/>
          <scheme val="none"/>
        </font>
      </dxf>
    </rfmt>
    <rfmt sheetId="1" sqref="F1444" start="0" length="0">
      <dxf>
        <font>
          <sz val="12"/>
          <color auto="1"/>
          <name val="Times New Roman"/>
          <scheme val="none"/>
        </font>
      </dxf>
    </rfmt>
    <rfmt sheetId="1" sqref="F1447" start="0" length="0">
      <dxf>
        <font>
          <sz val="12"/>
          <color auto="1"/>
          <name val="Times New Roman"/>
          <scheme val="none"/>
        </font>
      </dxf>
    </rfmt>
    <rfmt sheetId="1" sqref="F1450" start="0" length="0">
      <dxf>
        <font>
          <sz val="12"/>
          <color auto="1"/>
          <name val="Times New Roman"/>
          <scheme val="none"/>
        </font>
      </dxf>
    </rfmt>
    <rfmt sheetId="1" sqref="F1453" start="0" length="0">
      <dxf>
        <font>
          <sz val="12"/>
          <color auto="1"/>
          <name val="Times New Roman"/>
          <scheme val="none"/>
        </font>
      </dxf>
    </rfmt>
    <rfmt sheetId="1" sqref="F1454" start="0" length="0">
      <dxf>
        <font>
          <sz val="12"/>
          <color auto="1"/>
          <name val="Times New Roman"/>
          <scheme val="none"/>
        </font>
      </dxf>
    </rfmt>
    <rfmt sheetId="1" sqref="F1455" start="0" length="0">
      <dxf>
        <font>
          <sz val="12"/>
          <color auto="1"/>
          <name val="Times New Roman"/>
          <scheme val="none"/>
        </font>
      </dxf>
    </rfmt>
    <rfmt sheetId="1" sqref="F1456" start="0" length="0">
      <dxf>
        <font>
          <sz val="12"/>
          <color auto="1"/>
          <name val="Times New Roman"/>
          <scheme val="none"/>
        </font>
      </dxf>
    </rfmt>
    <rfmt sheetId="1" sqref="F1457" start="0" length="0">
      <dxf>
        <font>
          <sz val="12"/>
          <color auto="1"/>
          <name val="Times New Roman"/>
          <scheme val="none"/>
        </font>
      </dxf>
    </rfmt>
    <rfmt sheetId="1" sqref="F1458" start="0" length="0">
      <dxf>
        <font>
          <sz val="12"/>
          <color auto="1"/>
          <name val="Times New Roman"/>
          <scheme val="none"/>
        </font>
      </dxf>
    </rfmt>
    <rfmt sheetId="1" sqref="F1459" start="0" length="0">
      <dxf>
        <font>
          <sz val="12"/>
          <color auto="1"/>
          <name val="Times New Roman"/>
          <scheme val="none"/>
        </font>
      </dxf>
    </rfmt>
    <rfmt sheetId="1" sqref="F1460" start="0" length="0">
      <dxf>
        <font>
          <sz val="12"/>
          <color auto="1"/>
          <name val="Times New Roman"/>
          <scheme val="none"/>
        </font>
      </dxf>
    </rfmt>
    <rfmt sheetId="1" sqref="F1461" start="0" length="0">
      <dxf>
        <font>
          <sz val="12"/>
          <color auto="1"/>
          <name val="Times New Roman"/>
          <scheme val="none"/>
        </font>
      </dxf>
    </rfmt>
    <rfmt sheetId="1" sqref="F1462" start="0" length="0">
      <dxf>
        <font>
          <sz val="12"/>
          <color auto="1"/>
          <name val="Times New Roman"/>
          <scheme val="none"/>
        </font>
      </dxf>
    </rfmt>
    <rfmt sheetId="1" sqref="F1463" start="0" length="0">
      <dxf>
        <font>
          <sz val="12"/>
          <color auto="1"/>
          <name val="Times New Roman"/>
          <scheme val="none"/>
        </font>
      </dxf>
    </rfmt>
    <rfmt sheetId="1" sqref="F1464" start="0" length="0">
      <dxf>
        <font>
          <sz val="12"/>
          <color auto="1"/>
          <name val="Times New Roman"/>
          <scheme val="none"/>
        </font>
      </dxf>
    </rfmt>
    <rfmt sheetId="1" sqref="F1465" start="0" length="0">
      <dxf>
        <font>
          <sz val="12"/>
          <color auto="1"/>
          <name val="Times New Roman"/>
          <scheme val="none"/>
        </font>
      </dxf>
    </rfmt>
    <rfmt sheetId="1" sqref="F1466" start="0" length="0">
      <dxf>
        <font>
          <sz val="12"/>
          <color auto="1"/>
          <name val="Times New Roman"/>
          <scheme val="none"/>
        </font>
      </dxf>
    </rfmt>
    <rfmt sheetId="1" sqref="F1467" start="0" length="0">
      <dxf>
        <font>
          <sz val="12"/>
          <color auto="1"/>
          <name val="Times New Roman"/>
          <scheme val="none"/>
        </font>
      </dxf>
    </rfmt>
    <rfmt sheetId="1" sqref="F1468" start="0" length="0">
      <dxf>
        <font>
          <sz val="12"/>
          <color auto="1"/>
          <name val="Times New Roman"/>
          <scheme val="none"/>
        </font>
      </dxf>
    </rfmt>
    <rfmt sheetId="1" sqref="F1469" start="0" length="0">
      <dxf>
        <font>
          <sz val="12"/>
          <color auto="1"/>
          <name val="Times New Roman"/>
          <scheme val="none"/>
        </font>
      </dxf>
    </rfmt>
    <rfmt sheetId="1" sqref="F1470" start="0" length="0">
      <dxf>
        <font>
          <sz val="12"/>
          <color auto="1"/>
          <name val="Times New Roman"/>
          <scheme val="none"/>
        </font>
      </dxf>
    </rfmt>
    <rfmt sheetId="1" sqref="F1471" start="0" length="0">
      <dxf>
        <font>
          <sz val="12"/>
          <color auto="1"/>
          <name val="Times New Roman"/>
          <scheme val="none"/>
        </font>
      </dxf>
    </rfmt>
    <rfmt sheetId="1" sqref="F1472" start="0" length="0">
      <dxf>
        <font>
          <sz val="12"/>
          <color auto="1"/>
          <name val="Times New Roman"/>
          <scheme val="none"/>
        </font>
      </dxf>
    </rfmt>
    <rfmt sheetId="1" sqref="F1473" start="0" length="0">
      <dxf>
        <font>
          <sz val="12"/>
          <color auto="1"/>
          <name val="Times New Roman"/>
          <scheme val="none"/>
        </font>
      </dxf>
    </rfmt>
    <rfmt sheetId="1" sqref="F1474" start="0" length="0">
      <dxf>
        <font>
          <sz val="12"/>
          <color auto="1"/>
          <name val="Times New Roman"/>
          <scheme val="none"/>
        </font>
      </dxf>
    </rfmt>
    <rfmt sheetId="1" sqref="F1475" start="0" length="0">
      <dxf>
        <font>
          <sz val="12"/>
          <color auto="1"/>
          <name val="Times New Roman"/>
          <scheme val="none"/>
        </font>
      </dxf>
    </rfmt>
    <rfmt sheetId="1" sqref="F1476" start="0" length="0">
      <dxf>
        <font>
          <sz val="12"/>
          <color auto="1"/>
          <name val="Times New Roman"/>
          <scheme val="none"/>
        </font>
      </dxf>
    </rfmt>
    <rfmt sheetId="1" sqref="F1477" start="0" length="0">
      <dxf>
        <font>
          <sz val="12"/>
          <color auto="1"/>
          <name val="Times New Roman"/>
          <scheme val="none"/>
        </font>
      </dxf>
    </rfmt>
    <rfmt sheetId="1" sqref="F1478" start="0" length="0">
      <dxf>
        <font>
          <sz val="12"/>
          <color auto="1"/>
          <name val="Times New Roman"/>
          <scheme val="none"/>
        </font>
      </dxf>
    </rfmt>
    <rfmt sheetId="1" sqref="F1479" start="0" length="0">
      <dxf>
        <font>
          <sz val="12"/>
          <color auto="1"/>
          <name val="Times New Roman"/>
          <scheme val="none"/>
        </font>
      </dxf>
    </rfmt>
    <rfmt sheetId="1" sqref="F1480" start="0" length="0">
      <dxf>
        <font>
          <sz val="12"/>
          <color auto="1"/>
          <name val="Times New Roman"/>
          <scheme val="none"/>
        </font>
      </dxf>
    </rfmt>
    <rfmt sheetId="1" sqref="F1481" start="0" length="0">
      <dxf>
        <font>
          <sz val="12"/>
          <color auto="1"/>
          <name val="Times New Roman"/>
          <scheme val="none"/>
        </font>
      </dxf>
    </rfmt>
    <rfmt sheetId="1" sqref="F1482" start="0" length="0">
      <dxf>
        <font>
          <sz val="12"/>
          <color auto="1"/>
          <name val="Times New Roman"/>
          <scheme val="none"/>
        </font>
      </dxf>
    </rfmt>
    <rfmt sheetId="1" sqref="F1483" start="0" length="0">
      <dxf>
        <font>
          <sz val="12"/>
          <color auto="1"/>
          <name val="Times New Roman"/>
          <scheme val="none"/>
        </font>
      </dxf>
    </rfmt>
    <rfmt sheetId="1" sqref="F1484" start="0" length="0">
      <dxf>
        <font>
          <sz val="12"/>
          <color auto="1"/>
          <name val="Times New Roman"/>
          <scheme val="none"/>
        </font>
      </dxf>
    </rfmt>
    <rfmt sheetId="1" sqref="F1485" start="0" length="0">
      <dxf>
        <font>
          <sz val="12"/>
          <color auto="1"/>
          <name val="Times New Roman"/>
          <scheme val="none"/>
        </font>
      </dxf>
    </rfmt>
    <rfmt sheetId="1" sqref="F1486" start="0" length="0">
      <dxf>
        <font>
          <sz val="12"/>
          <color auto="1"/>
          <name val="Times New Roman"/>
          <scheme val="none"/>
        </font>
      </dxf>
    </rfmt>
    <rfmt sheetId="1" sqref="F1487" start="0" length="0">
      <dxf>
        <font>
          <sz val="12"/>
          <color auto="1"/>
          <name val="Times New Roman"/>
          <scheme val="none"/>
        </font>
      </dxf>
    </rfmt>
    <rfmt sheetId="1" sqref="F1488" start="0" length="0">
      <dxf>
        <font>
          <sz val="12"/>
          <color auto="1"/>
          <name val="Times New Roman"/>
          <scheme val="none"/>
        </font>
      </dxf>
    </rfmt>
    <rfmt sheetId="1" sqref="F1489" start="0" length="0">
      <dxf>
        <font>
          <sz val="12"/>
          <color auto="1"/>
          <name val="Times New Roman"/>
          <scheme val="none"/>
        </font>
      </dxf>
    </rfmt>
    <rfmt sheetId="1" sqref="F1490" start="0" length="0">
      <dxf>
        <font>
          <sz val="12"/>
          <color auto="1"/>
          <name val="Times New Roman"/>
          <scheme val="none"/>
        </font>
      </dxf>
    </rfmt>
    <rfmt sheetId="1" sqref="F1491" start="0" length="0">
      <dxf>
        <font>
          <sz val="12"/>
          <color auto="1"/>
          <name val="Times New Roman"/>
          <scheme val="none"/>
        </font>
      </dxf>
    </rfmt>
    <rfmt sheetId="1" sqref="F1492" start="0" length="0">
      <dxf>
        <font>
          <sz val="12"/>
          <color auto="1"/>
          <name val="Times New Roman"/>
          <scheme val="none"/>
        </font>
      </dxf>
    </rfmt>
    <rfmt sheetId="1" sqref="F1493" start="0" length="0">
      <dxf>
        <font>
          <sz val="12"/>
          <color auto="1"/>
          <name val="Times New Roman"/>
          <scheme val="none"/>
        </font>
      </dxf>
    </rfmt>
    <rfmt sheetId="1" sqref="F1494" start="0" length="0">
      <dxf>
        <font>
          <sz val="12"/>
          <color auto="1"/>
          <name val="Times New Roman"/>
          <scheme val="none"/>
        </font>
      </dxf>
    </rfmt>
    <rfmt sheetId="1" sqref="F1495" start="0" length="0">
      <dxf>
        <font>
          <sz val="12"/>
          <color auto="1"/>
          <name val="Times New Roman"/>
          <scheme val="none"/>
        </font>
      </dxf>
    </rfmt>
    <rfmt sheetId="1" sqref="F1496" start="0" length="0">
      <dxf>
        <font>
          <sz val="12"/>
          <color auto="1"/>
          <name val="Times New Roman"/>
          <scheme val="none"/>
        </font>
      </dxf>
    </rfmt>
    <rfmt sheetId="1" sqref="F1497" start="0" length="0">
      <dxf>
        <font>
          <sz val="12"/>
          <color auto="1"/>
          <name val="Times New Roman"/>
          <scheme val="none"/>
        </font>
      </dxf>
    </rfmt>
    <rfmt sheetId="1" sqref="F1498" start="0" length="0">
      <dxf>
        <font>
          <sz val="12"/>
          <color auto="1"/>
          <name val="Times New Roman"/>
          <scheme val="none"/>
        </font>
      </dxf>
    </rfmt>
    <rfmt sheetId="1" sqref="F1499" start="0" length="0">
      <dxf>
        <font>
          <sz val="12"/>
          <color auto="1"/>
          <name val="Times New Roman"/>
          <scheme val="none"/>
        </font>
      </dxf>
    </rfmt>
    <rfmt sheetId="1" sqref="F1500" start="0" length="0">
      <dxf>
        <font>
          <sz val="12"/>
          <color auto="1"/>
          <name val="Times New Roman"/>
          <scheme val="none"/>
        </font>
      </dxf>
    </rfmt>
    <rfmt sheetId="1" sqref="F1501" start="0" length="0">
      <dxf>
        <font>
          <sz val="12"/>
          <color auto="1"/>
          <name val="Times New Roman"/>
          <scheme val="none"/>
        </font>
      </dxf>
    </rfmt>
    <rfmt sheetId="1" sqref="F1502" start="0" length="0">
      <dxf>
        <font>
          <sz val="12"/>
          <color auto="1"/>
          <name val="Times New Roman"/>
          <scheme val="none"/>
        </font>
      </dxf>
    </rfmt>
    <rfmt sheetId="1" sqref="F1503" start="0" length="0">
      <dxf>
        <font>
          <sz val="12"/>
          <color auto="1"/>
          <name val="Times New Roman"/>
          <scheme val="none"/>
        </font>
      </dxf>
    </rfmt>
    <rfmt sheetId="1" sqref="F1504" start="0" length="0">
      <dxf>
        <font>
          <sz val="12"/>
          <color auto="1"/>
          <name val="Times New Roman"/>
          <scheme val="none"/>
        </font>
      </dxf>
    </rfmt>
    <rfmt sheetId="1" sqref="F1505" start="0" length="0">
      <dxf>
        <font>
          <sz val="12"/>
          <color auto="1"/>
          <name val="Times New Roman"/>
          <scheme val="none"/>
        </font>
      </dxf>
    </rfmt>
    <rfmt sheetId="1" sqref="F1506" start="0" length="0">
      <dxf>
        <font>
          <sz val="12"/>
          <color auto="1"/>
          <name val="Times New Roman"/>
          <scheme val="none"/>
        </font>
      </dxf>
    </rfmt>
    <rfmt sheetId="1" sqref="F1507" start="0" length="0">
      <dxf>
        <font>
          <sz val="12"/>
          <color auto="1"/>
          <name val="Times New Roman"/>
          <scheme val="none"/>
        </font>
      </dxf>
    </rfmt>
    <rfmt sheetId="1" sqref="F1508" start="0" length="0">
      <dxf>
        <font>
          <sz val="12"/>
          <color auto="1"/>
          <name val="Times New Roman"/>
          <scheme val="none"/>
        </font>
      </dxf>
    </rfmt>
    <rfmt sheetId="1" sqref="F1509" start="0" length="0">
      <dxf>
        <font>
          <sz val="12"/>
          <color auto="1"/>
          <name val="Times New Roman"/>
          <scheme val="none"/>
        </font>
      </dxf>
    </rfmt>
    <rfmt sheetId="1" sqref="F1510" start="0" length="0">
      <dxf>
        <font>
          <sz val="12"/>
          <color auto="1"/>
          <name val="Times New Roman"/>
          <scheme val="none"/>
        </font>
      </dxf>
    </rfmt>
    <rfmt sheetId="1" sqref="F1511" start="0" length="0">
      <dxf>
        <font>
          <sz val="12"/>
          <color auto="1"/>
          <name val="Times New Roman"/>
          <scheme val="none"/>
        </font>
      </dxf>
    </rfmt>
    <rfmt sheetId="1" sqref="F1512" start="0" length="0">
      <dxf>
        <font>
          <sz val="12"/>
          <color auto="1"/>
          <name val="Times New Roman"/>
          <scheme val="none"/>
        </font>
      </dxf>
    </rfmt>
    <rfmt sheetId="1" sqref="F1513" start="0" length="0">
      <dxf>
        <font>
          <sz val="12"/>
          <color auto="1"/>
          <name val="Times New Roman"/>
          <scheme val="none"/>
        </font>
      </dxf>
    </rfmt>
    <rfmt sheetId="1" sqref="F1514" start="0" length="0">
      <dxf>
        <font>
          <sz val="12"/>
          <color auto="1"/>
          <name val="Times New Roman"/>
          <scheme val="none"/>
        </font>
      </dxf>
    </rfmt>
    <rfmt sheetId="1" sqref="F1515" start="0" length="0">
      <dxf>
        <font>
          <sz val="12"/>
          <color auto="1"/>
          <name val="Times New Roman"/>
          <scheme val="none"/>
        </font>
      </dxf>
    </rfmt>
    <rfmt sheetId="1" sqref="F1516" start="0" length="0">
      <dxf>
        <font>
          <sz val="12"/>
          <color auto="1"/>
          <name val="Times New Roman"/>
          <scheme val="none"/>
        </font>
      </dxf>
    </rfmt>
    <rfmt sheetId="1" sqref="F1517" start="0" length="0">
      <dxf>
        <font>
          <sz val="12"/>
          <color auto="1"/>
          <name val="Times New Roman"/>
          <scheme val="none"/>
        </font>
      </dxf>
    </rfmt>
    <rfmt sheetId="1" sqref="F1518" start="0" length="0">
      <dxf>
        <font>
          <sz val="12"/>
          <color auto="1"/>
          <name val="Times New Roman"/>
          <scheme val="none"/>
        </font>
      </dxf>
    </rfmt>
    <rfmt sheetId="1" sqref="F1519" start="0" length="0">
      <dxf>
        <font>
          <sz val="12"/>
          <color auto="1"/>
          <name val="Times New Roman"/>
          <scheme val="none"/>
        </font>
      </dxf>
    </rfmt>
    <rfmt sheetId="1" sqref="F1520" start="0" length="0">
      <dxf>
        <font>
          <sz val="12"/>
          <color auto="1"/>
          <name val="Times New Roman"/>
          <scheme val="none"/>
        </font>
      </dxf>
    </rfmt>
    <rfmt sheetId="1" sqref="F1521" start="0" length="0">
      <dxf>
        <font>
          <sz val="12"/>
          <color auto="1"/>
          <name val="Times New Roman"/>
          <scheme val="none"/>
        </font>
      </dxf>
    </rfmt>
    <rfmt sheetId="1" sqref="F1522" start="0" length="0">
      <dxf>
        <font>
          <sz val="12"/>
          <color auto="1"/>
          <name val="Times New Roman"/>
          <scheme val="none"/>
        </font>
      </dxf>
    </rfmt>
    <rfmt sheetId="1" sqref="F1523" start="0" length="0">
      <dxf>
        <font>
          <sz val="12"/>
          <color auto="1"/>
          <name val="Times New Roman"/>
          <scheme val="none"/>
        </font>
      </dxf>
    </rfmt>
    <rfmt sheetId="1" sqref="F1524" start="0" length="0">
      <dxf>
        <font>
          <sz val="12"/>
          <color auto="1"/>
          <name val="Times New Roman"/>
          <scheme val="none"/>
        </font>
      </dxf>
    </rfmt>
    <rfmt sheetId="1" sqref="F1525" start="0" length="0">
      <dxf>
        <font>
          <sz val="12"/>
          <color auto="1"/>
          <name val="Times New Roman"/>
          <scheme val="none"/>
        </font>
      </dxf>
    </rfmt>
    <rfmt sheetId="1" sqref="F1526" start="0" length="0">
      <dxf>
        <font>
          <sz val="12"/>
          <color auto="1"/>
          <name val="Times New Roman"/>
          <scheme val="none"/>
        </font>
      </dxf>
    </rfmt>
    <rfmt sheetId="1" sqref="F1527" start="0" length="0">
      <dxf>
        <font>
          <sz val="12"/>
          <color auto="1"/>
          <name val="Times New Roman"/>
          <scheme val="none"/>
        </font>
      </dxf>
    </rfmt>
    <rfmt sheetId="1" sqref="F1528" start="0" length="0">
      <dxf>
        <font>
          <sz val="12"/>
          <color auto="1"/>
          <name val="Times New Roman"/>
          <scheme val="none"/>
        </font>
      </dxf>
    </rfmt>
    <rfmt sheetId="1" sqref="F1529" start="0" length="0">
      <dxf>
        <font>
          <sz val="12"/>
          <color auto="1"/>
          <name val="Times New Roman"/>
          <scheme val="none"/>
        </font>
      </dxf>
    </rfmt>
    <rfmt sheetId="1" sqref="F1530" start="0" length="0">
      <dxf>
        <font>
          <sz val="12"/>
          <color auto="1"/>
          <name val="Times New Roman"/>
          <scheme val="none"/>
        </font>
      </dxf>
    </rfmt>
    <rfmt sheetId="1" sqref="F1531" start="0" length="0">
      <dxf>
        <font>
          <sz val="12"/>
          <color auto="1"/>
          <name val="Times New Roman"/>
          <scheme val="none"/>
        </font>
      </dxf>
    </rfmt>
    <rfmt sheetId="1" sqref="F1532" start="0" length="0">
      <dxf>
        <font>
          <sz val="12"/>
          <color auto="1"/>
          <name val="Times New Roman"/>
          <scheme val="none"/>
        </font>
      </dxf>
    </rfmt>
    <rfmt sheetId="1" sqref="F1533" start="0" length="0">
      <dxf>
        <font>
          <sz val="12"/>
          <color auto="1"/>
          <name val="Times New Roman"/>
          <scheme val="none"/>
        </font>
      </dxf>
    </rfmt>
    <rfmt sheetId="1" sqref="F1534" start="0" length="0">
      <dxf>
        <font>
          <sz val="12"/>
          <color auto="1"/>
          <name val="Times New Roman"/>
          <scheme val="none"/>
        </font>
      </dxf>
    </rfmt>
    <rfmt sheetId="1" sqref="F1535" start="0" length="0">
      <dxf>
        <font>
          <sz val="12"/>
          <color auto="1"/>
          <name val="Times New Roman"/>
          <scheme val="none"/>
        </font>
      </dxf>
    </rfmt>
    <rfmt sheetId="1" sqref="F1536" start="0" length="0">
      <dxf>
        <font>
          <sz val="12"/>
          <color auto="1"/>
          <name val="Times New Roman"/>
          <scheme val="none"/>
        </font>
      </dxf>
    </rfmt>
    <rfmt sheetId="1" sqref="F1537" start="0" length="0">
      <dxf>
        <font>
          <sz val="12"/>
          <color auto="1"/>
          <name val="Times New Roman"/>
          <scheme val="none"/>
        </font>
      </dxf>
    </rfmt>
    <rfmt sheetId="1" sqref="F1538" start="0" length="0">
      <dxf>
        <font>
          <sz val="12"/>
          <color auto="1"/>
          <name val="Times New Roman"/>
          <scheme val="none"/>
        </font>
      </dxf>
    </rfmt>
    <rfmt sheetId="1" sqref="F1539" start="0" length="0">
      <dxf>
        <font>
          <sz val="12"/>
          <color auto="1"/>
          <name val="Times New Roman"/>
          <scheme val="none"/>
        </font>
      </dxf>
    </rfmt>
    <rfmt sheetId="1" sqref="F1540" start="0" length="0">
      <dxf>
        <font>
          <sz val="12"/>
          <color auto="1"/>
          <name val="Times New Roman"/>
          <scheme val="none"/>
        </font>
      </dxf>
    </rfmt>
    <rfmt sheetId="1" sqref="F1541" start="0" length="0">
      <dxf>
        <font>
          <sz val="12"/>
          <color auto="1"/>
          <name val="Times New Roman"/>
          <scheme val="none"/>
        </font>
      </dxf>
    </rfmt>
    <rfmt sheetId="1" sqref="F1542" start="0" length="0">
      <dxf>
        <font>
          <sz val="12"/>
          <color auto="1"/>
          <name val="Times New Roman"/>
          <scheme val="none"/>
        </font>
      </dxf>
    </rfmt>
    <rfmt sheetId="1" sqref="F1543" start="0" length="0">
      <dxf>
        <font>
          <sz val="12"/>
          <color auto="1"/>
          <name val="Times New Roman"/>
          <scheme val="none"/>
        </font>
      </dxf>
    </rfmt>
    <rfmt sheetId="1" sqref="F1544" start="0" length="0">
      <dxf>
        <font>
          <sz val="12"/>
          <color auto="1"/>
          <name val="Times New Roman"/>
          <scheme val="none"/>
        </font>
      </dxf>
    </rfmt>
    <rfmt sheetId="1" sqref="F1545" start="0" length="0">
      <dxf>
        <font>
          <sz val="12"/>
          <color auto="1"/>
          <name val="Times New Roman"/>
          <scheme val="none"/>
        </font>
      </dxf>
    </rfmt>
    <rfmt sheetId="1" sqref="F1546" start="0" length="0">
      <dxf>
        <font>
          <sz val="12"/>
          <color auto="1"/>
          <name val="Times New Roman"/>
          <scheme val="none"/>
        </font>
      </dxf>
    </rfmt>
    <rfmt sheetId="1" sqref="F1547" start="0" length="0">
      <dxf>
        <font>
          <sz val="12"/>
          <color auto="1"/>
          <name val="Times New Roman"/>
          <scheme val="none"/>
        </font>
      </dxf>
    </rfmt>
    <rfmt sheetId="1" sqref="F1548" start="0" length="0">
      <dxf>
        <font>
          <sz val="12"/>
          <color auto="1"/>
          <name val="Times New Roman"/>
          <scheme val="none"/>
        </font>
      </dxf>
    </rfmt>
    <rfmt sheetId="1" sqref="F1549" start="0" length="0">
      <dxf>
        <font>
          <sz val="12"/>
          <color auto="1"/>
          <name val="Times New Roman"/>
          <scheme val="none"/>
        </font>
      </dxf>
    </rfmt>
    <rfmt sheetId="1" sqref="F1550" start="0" length="0">
      <dxf>
        <font>
          <sz val="12"/>
          <color auto="1"/>
          <name val="Times New Roman"/>
          <scheme val="none"/>
        </font>
      </dxf>
    </rfmt>
    <rfmt sheetId="1" sqref="F1551" start="0" length="0">
      <dxf>
        <font>
          <sz val="12"/>
          <color auto="1"/>
          <name val="Times New Roman"/>
          <scheme val="none"/>
        </font>
      </dxf>
    </rfmt>
    <rfmt sheetId="1" sqref="F1552" start="0" length="0">
      <dxf>
        <font>
          <sz val="12"/>
          <color auto="1"/>
          <name val="Times New Roman"/>
          <scheme val="none"/>
        </font>
      </dxf>
    </rfmt>
    <rfmt sheetId="1" sqref="F1553" start="0" length="0">
      <dxf>
        <font>
          <sz val="12"/>
          <color auto="1"/>
          <name val="Times New Roman"/>
          <scheme val="none"/>
        </font>
      </dxf>
    </rfmt>
    <rfmt sheetId="1" sqref="F1554" start="0" length="0">
      <dxf>
        <font>
          <sz val="12"/>
          <color auto="1"/>
          <name val="Times New Roman"/>
          <scheme val="none"/>
        </font>
      </dxf>
    </rfmt>
    <rfmt sheetId="1" sqref="F1555" start="0" length="0">
      <dxf>
        <font>
          <sz val="12"/>
          <color auto="1"/>
          <name val="Times New Roman"/>
          <scheme val="none"/>
        </font>
      </dxf>
    </rfmt>
    <rfmt sheetId="1" sqref="F1556" start="0" length="0">
      <dxf>
        <font>
          <sz val="12"/>
          <color auto="1"/>
          <name val="Times New Roman"/>
          <scheme val="none"/>
        </font>
      </dxf>
    </rfmt>
    <rfmt sheetId="1" sqref="F1557" start="0" length="0">
      <dxf>
        <font>
          <sz val="12"/>
          <color auto="1"/>
          <name val="Times New Roman"/>
          <scheme val="none"/>
        </font>
      </dxf>
    </rfmt>
    <rfmt sheetId="1" sqref="F1558" start="0" length="0">
      <dxf>
        <font>
          <sz val="12"/>
          <color auto="1"/>
          <name val="Times New Roman"/>
          <scheme val="none"/>
        </font>
      </dxf>
    </rfmt>
    <rfmt sheetId="1" sqref="F1559" start="0" length="0">
      <dxf>
        <font>
          <sz val="12"/>
          <color auto="1"/>
          <name val="Times New Roman"/>
          <scheme val="none"/>
        </font>
      </dxf>
    </rfmt>
    <rfmt sheetId="1" sqref="F1560" start="0" length="0">
      <dxf>
        <font>
          <sz val="12"/>
          <color auto="1"/>
          <name val="Times New Roman"/>
          <scheme val="none"/>
        </font>
      </dxf>
    </rfmt>
    <rfmt sheetId="1" sqref="F1561" start="0" length="0">
      <dxf>
        <font>
          <sz val="12"/>
          <color auto="1"/>
          <name val="Times New Roman"/>
          <scheme val="none"/>
        </font>
      </dxf>
    </rfmt>
    <rfmt sheetId="1" sqref="F1562" start="0" length="0">
      <dxf>
        <font>
          <sz val="12"/>
          <color auto="1"/>
          <name val="Times New Roman"/>
          <scheme val="none"/>
        </font>
      </dxf>
    </rfmt>
    <rfmt sheetId="1" sqref="F1563" start="0" length="0">
      <dxf>
        <font>
          <sz val="12"/>
          <color auto="1"/>
          <name val="Times New Roman"/>
          <scheme val="none"/>
        </font>
      </dxf>
    </rfmt>
    <rfmt sheetId="1" sqref="F1564" start="0" length="0">
      <dxf>
        <font>
          <sz val="12"/>
          <color auto="1"/>
          <name val="Times New Roman"/>
          <scheme val="none"/>
        </font>
      </dxf>
    </rfmt>
    <rfmt sheetId="1" sqref="F1565" start="0" length="0">
      <dxf>
        <font>
          <sz val="12"/>
          <color auto="1"/>
          <name val="Times New Roman"/>
          <scheme val="none"/>
        </font>
      </dxf>
    </rfmt>
    <rfmt sheetId="1" sqref="F1566" start="0" length="0">
      <dxf>
        <font>
          <sz val="12"/>
          <color auto="1"/>
          <name val="Times New Roman"/>
          <scheme val="none"/>
        </font>
      </dxf>
    </rfmt>
    <rfmt sheetId="1" sqref="F1567" start="0" length="0">
      <dxf>
        <font>
          <sz val="12"/>
          <color auto="1"/>
          <name val="Times New Roman"/>
          <scheme val="none"/>
        </font>
      </dxf>
    </rfmt>
    <rfmt sheetId="1" sqref="F1568" start="0" length="0">
      <dxf>
        <font>
          <sz val="12"/>
          <color auto="1"/>
          <name val="Times New Roman"/>
          <scheme val="none"/>
        </font>
      </dxf>
    </rfmt>
    <rfmt sheetId="1" sqref="F1569" start="0" length="0">
      <dxf>
        <font>
          <sz val="12"/>
          <color auto="1"/>
          <name val="Times New Roman"/>
          <scheme val="none"/>
        </font>
      </dxf>
    </rfmt>
    <rfmt sheetId="1" sqref="F1570" start="0" length="0">
      <dxf>
        <font>
          <sz val="12"/>
          <color auto="1"/>
          <name val="Times New Roman"/>
          <scheme val="none"/>
        </font>
      </dxf>
    </rfmt>
    <rfmt sheetId="1" sqref="F1571" start="0" length="0">
      <dxf>
        <font>
          <sz val="12"/>
          <color auto="1"/>
          <name val="Times New Roman"/>
          <scheme val="none"/>
        </font>
      </dxf>
    </rfmt>
    <rfmt sheetId="1" sqref="F1572" start="0" length="0">
      <dxf>
        <font>
          <sz val="12"/>
          <color auto="1"/>
          <name val="Times New Roman"/>
          <scheme val="none"/>
        </font>
      </dxf>
    </rfmt>
    <rfmt sheetId="1" sqref="F1573" start="0" length="0">
      <dxf>
        <font>
          <sz val="12"/>
          <color auto="1"/>
          <name val="Times New Roman"/>
          <scheme val="none"/>
        </font>
      </dxf>
    </rfmt>
    <rfmt sheetId="1" sqref="F1574" start="0" length="0">
      <dxf>
        <font>
          <sz val="12"/>
          <color auto="1"/>
          <name val="Times New Roman"/>
          <scheme val="none"/>
        </font>
      </dxf>
    </rfmt>
    <rfmt sheetId="1" sqref="F1575" start="0" length="0">
      <dxf>
        <font>
          <sz val="12"/>
          <color auto="1"/>
          <name val="Times New Roman"/>
          <scheme val="none"/>
        </font>
      </dxf>
    </rfmt>
    <rfmt sheetId="1" sqref="F1576" start="0" length="0">
      <dxf>
        <font>
          <sz val="12"/>
          <color auto="1"/>
          <name val="Times New Roman"/>
          <scheme val="none"/>
        </font>
      </dxf>
    </rfmt>
    <rfmt sheetId="1" sqref="F1577" start="0" length="0">
      <dxf>
        <font>
          <sz val="12"/>
          <color auto="1"/>
          <name val="Times New Roman"/>
          <scheme val="none"/>
        </font>
      </dxf>
    </rfmt>
    <rfmt sheetId="1" sqref="F1578" start="0" length="0">
      <dxf>
        <font>
          <sz val="12"/>
          <color auto="1"/>
          <name val="Times New Roman"/>
          <scheme val="none"/>
        </font>
      </dxf>
    </rfmt>
    <rfmt sheetId="1" sqref="F1579" start="0" length="0">
      <dxf>
        <font>
          <sz val="12"/>
          <color auto="1"/>
          <name val="Times New Roman"/>
          <scheme val="none"/>
        </font>
      </dxf>
    </rfmt>
    <rfmt sheetId="1" sqref="F1580" start="0" length="0">
      <dxf>
        <font>
          <sz val="12"/>
          <color auto="1"/>
          <name val="Times New Roman"/>
          <scheme val="none"/>
        </font>
      </dxf>
    </rfmt>
    <rfmt sheetId="1" sqref="F1581" start="0" length="0">
      <dxf>
        <font>
          <sz val="12"/>
          <color auto="1"/>
          <name val="Times New Roman"/>
          <scheme val="none"/>
        </font>
      </dxf>
    </rfmt>
    <rfmt sheetId="1" sqref="F1582" start="0" length="0">
      <dxf>
        <font>
          <sz val="12"/>
          <color auto="1"/>
          <name val="Times New Roman"/>
          <scheme val="none"/>
        </font>
      </dxf>
    </rfmt>
    <rfmt sheetId="1" sqref="F1583" start="0" length="0">
      <dxf>
        <font>
          <sz val="12"/>
          <color auto="1"/>
          <name val="Times New Roman"/>
          <scheme val="none"/>
        </font>
      </dxf>
    </rfmt>
    <rfmt sheetId="1" sqref="F1584" start="0" length="0">
      <dxf>
        <font>
          <sz val="12"/>
          <color auto="1"/>
          <name val="Times New Roman"/>
          <scheme val="none"/>
        </font>
      </dxf>
    </rfmt>
    <rfmt sheetId="1" sqref="F1585" start="0" length="0">
      <dxf>
        <font>
          <sz val="12"/>
          <color auto="1"/>
          <name val="Times New Roman"/>
          <scheme val="none"/>
        </font>
      </dxf>
    </rfmt>
    <rfmt sheetId="1" sqref="F1586" start="0" length="0">
      <dxf>
        <font>
          <sz val="12"/>
          <color auto="1"/>
          <name val="Times New Roman"/>
          <scheme val="none"/>
        </font>
      </dxf>
    </rfmt>
    <rfmt sheetId="1" sqref="F1587" start="0" length="0">
      <dxf>
        <font>
          <sz val="12"/>
          <color auto="1"/>
          <name val="Times New Roman"/>
          <scheme val="none"/>
        </font>
      </dxf>
    </rfmt>
    <rfmt sheetId="1" sqref="F1590" start="0" length="0">
      <dxf>
        <font>
          <sz val="12"/>
          <color auto="1"/>
          <name val="Times New Roman"/>
          <scheme val="none"/>
        </font>
      </dxf>
    </rfmt>
    <rfmt sheetId="1" sqref="F1591" start="0" length="0">
      <dxf>
        <font>
          <sz val="12"/>
          <color auto="1"/>
          <name val="Times New Roman"/>
          <scheme val="none"/>
        </font>
      </dxf>
    </rfmt>
    <rfmt sheetId="1" sqref="F1592" start="0" length="0">
      <dxf>
        <font>
          <sz val="12"/>
          <color auto="1"/>
          <name val="Times New Roman"/>
          <scheme val="none"/>
        </font>
      </dxf>
    </rfmt>
    <rfmt sheetId="1" sqref="F1593" start="0" length="0">
      <dxf>
        <font>
          <sz val="12"/>
          <color auto="1"/>
          <name val="Times New Roman"/>
          <scheme val="none"/>
        </font>
      </dxf>
    </rfmt>
    <rfmt sheetId="1" sqref="F1594" start="0" length="0">
      <dxf>
        <font>
          <sz val="12"/>
          <color auto="1"/>
          <name val="Times New Roman"/>
          <scheme val="none"/>
        </font>
      </dxf>
    </rfmt>
    <rfmt sheetId="1" sqref="F1595" start="0" length="0">
      <dxf>
        <font>
          <sz val="12"/>
          <color auto="1"/>
          <name val="Times New Roman"/>
          <scheme val="none"/>
        </font>
      </dxf>
    </rfmt>
    <rfmt sheetId="1" sqref="F1596" start="0" length="0">
      <dxf>
        <font>
          <sz val="12"/>
          <color auto="1"/>
          <name val="Times New Roman"/>
          <scheme val="none"/>
        </font>
      </dxf>
    </rfmt>
    <rfmt sheetId="1" sqref="F1597" start="0" length="0">
      <dxf>
        <font>
          <sz val="12"/>
          <color auto="1"/>
          <name val="Times New Roman"/>
          <scheme val="none"/>
        </font>
      </dxf>
    </rfmt>
    <rfmt sheetId="1" sqref="F1598" start="0" length="0">
      <dxf>
        <font>
          <sz val="12"/>
          <color auto="1"/>
          <name val="Times New Roman"/>
          <scheme val="none"/>
        </font>
      </dxf>
    </rfmt>
    <rfmt sheetId="1" sqref="F1599" start="0" length="0">
      <dxf>
        <font>
          <sz val="12"/>
          <color auto="1"/>
          <name val="Times New Roman"/>
          <scheme val="none"/>
        </font>
      </dxf>
    </rfmt>
    <rfmt sheetId="1" sqref="F1600" start="0" length="0">
      <dxf>
        <font>
          <sz val="12"/>
          <color auto="1"/>
          <name val="Times New Roman"/>
          <scheme val="none"/>
        </font>
      </dxf>
    </rfmt>
    <rfmt sheetId="1" sqref="F1601" start="0" length="0">
      <dxf>
        <font>
          <sz val="12"/>
          <color auto="1"/>
          <name val="Times New Roman"/>
          <scheme val="none"/>
        </font>
      </dxf>
    </rfmt>
    <rfmt sheetId="1" sqref="F1602" start="0" length="0">
      <dxf>
        <font>
          <sz val="12"/>
          <color auto="1"/>
          <name val="Times New Roman"/>
          <scheme val="none"/>
        </font>
      </dxf>
    </rfmt>
    <rfmt sheetId="1" sqref="F1603" start="0" length="0">
      <dxf>
        <font>
          <sz val="12"/>
          <color auto="1"/>
          <name val="Times New Roman"/>
          <scheme val="none"/>
        </font>
      </dxf>
    </rfmt>
    <rfmt sheetId="1" sqref="F1604" start="0" length="0">
      <dxf>
        <font>
          <sz val="12"/>
          <color auto="1"/>
          <name val="Times New Roman"/>
          <scheme val="none"/>
        </font>
      </dxf>
    </rfmt>
    <rfmt sheetId="1" sqref="F1605" start="0" length="0">
      <dxf>
        <font>
          <sz val="12"/>
          <color auto="1"/>
          <name val="Times New Roman"/>
          <scheme val="none"/>
        </font>
      </dxf>
    </rfmt>
    <rfmt sheetId="1" sqref="F1606" start="0" length="0">
      <dxf>
        <font>
          <sz val="12"/>
          <color auto="1"/>
          <name val="Times New Roman"/>
          <scheme val="none"/>
        </font>
      </dxf>
    </rfmt>
    <rfmt sheetId="1" sqref="F1607" start="0" length="0">
      <dxf>
        <font>
          <sz val="12"/>
          <color auto="1"/>
          <name val="Times New Roman"/>
          <scheme val="none"/>
        </font>
      </dxf>
    </rfmt>
    <rfmt sheetId="1" sqref="F1608" start="0" length="0">
      <dxf>
        <font>
          <sz val="12"/>
          <color auto="1"/>
          <name val="Times New Roman"/>
          <scheme val="none"/>
        </font>
      </dxf>
    </rfmt>
    <rfmt sheetId="1" sqref="F1609" start="0" length="0">
      <dxf>
        <font>
          <sz val="12"/>
          <color auto="1"/>
          <name val="Times New Roman"/>
          <scheme val="none"/>
        </font>
      </dxf>
    </rfmt>
    <rfmt sheetId="1" sqref="F1610" start="0" length="0">
      <dxf>
        <font>
          <sz val="12"/>
          <color auto="1"/>
          <name val="Times New Roman"/>
          <scheme val="none"/>
        </font>
      </dxf>
    </rfmt>
    <rfmt sheetId="1" sqref="F1611" start="0" length="0">
      <dxf>
        <font>
          <sz val="12"/>
          <color auto="1"/>
          <name val="Times New Roman"/>
          <scheme val="none"/>
        </font>
      </dxf>
    </rfmt>
    <rfmt sheetId="1" sqref="F1612" start="0" length="0">
      <dxf>
        <font>
          <sz val="12"/>
          <color auto="1"/>
          <name val="Times New Roman"/>
          <scheme val="none"/>
        </font>
      </dxf>
    </rfmt>
    <rfmt sheetId="1" sqref="F1613" start="0" length="0">
      <dxf>
        <font>
          <sz val="12"/>
          <color auto="1"/>
          <name val="Times New Roman"/>
          <scheme val="none"/>
        </font>
      </dxf>
    </rfmt>
    <rfmt sheetId="1" sqref="F1614" start="0" length="0">
      <dxf>
        <font>
          <sz val="12"/>
          <color auto="1"/>
          <name val="Times New Roman"/>
          <scheme val="none"/>
        </font>
      </dxf>
    </rfmt>
    <rfmt sheetId="1" sqref="F1615" start="0" length="0">
      <dxf>
        <font>
          <sz val="12"/>
          <color auto="1"/>
          <name val="Times New Roman"/>
          <scheme val="none"/>
        </font>
      </dxf>
    </rfmt>
    <rfmt sheetId="1" sqref="F1616" start="0" length="0">
      <dxf>
        <font>
          <sz val="12"/>
          <color auto="1"/>
          <name val="Times New Roman"/>
          <scheme val="none"/>
        </font>
      </dxf>
    </rfmt>
    <rfmt sheetId="1" sqref="F1617" start="0" length="0">
      <dxf>
        <font>
          <sz val="12"/>
          <color auto="1"/>
          <name val="Times New Roman"/>
          <scheme val="none"/>
        </font>
      </dxf>
    </rfmt>
    <rfmt sheetId="1" sqref="F1618" start="0" length="0">
      <dxf>
        <font>
          <sz val="12"/>
          <color auto="1"/>
          <name val="Times New Roman"/>
          <scheme val="none"/>
        </font>
      </dxf>
    </rfmt>
    <rfmt sheetId="1" sqref="F1619" start="0" length="0">
      <dxf>
        <font>
          <sz val="12"/>
          <color auto="1"/>
          <name val="Times New Roman"/>
          <scheme val="none"/>
        </font>
      </dxf>
    </rfmt>
    <rfmt sheetId="1" sqref="F1620" start="0" length="0">
      <dxf>
        <font>
          <sz val="12"/>
          <color auto="1"/>
          <name val="Times New Roman"/>
          <scheme val="none"/>
        </font>
      </dxf>
    </rfmt>
    <rfmt sheetId="1" sqref="F1621" start="0" length="0">
      <dxf>
        <font>
          <sz val="12"/>
          <color auto="1"/>
          <name val="Times New Roman"/>
          <scheme val="none"/>
        </font>
      </dxf>
    </rfmt>
    <rfmt sheetId="1" sqref="F1622" start="0" length="0">
      <dxf>
        <font>
          <sz val="12"/>
          <color auto="1"/>
          <name val="Times New Roman"/>
          <scheme val="none"/>
        </font>
      </dxf>
    </rfmt>
    <rfmt sheetId="1" sqref="F1623" start="0" length="0">
      <dxf>
        <font>
          <sz val="12"/>
          <color auto="1"/>
          <name val="Times New Roman"/>
          <scheme val="none"/>
        </font>
      </dxf>
    </rfmt>
    <rfmt sheetId="1" sqref="F1624" start="0" length="0">
      <dxf>
        <font>
          <sz val="12"/>
          <color auto="1"/>
          <name val="Times New Roman"/>
          <scheme val="none"/>
        </font>
      </dxf>
    </rfmt>
    <rfmt sheetId="1" sqref="F1625" start="0" length="0">
      <dxf>
        <font>
          <sz val="12"/>
          <color auto="1"/>
          <name val="Times New Roman"/>
          <scheme val="none"/>
        </font>
      </dxf>
    </rfmt>
    <rfmt sheetId="1" sqref="F1626" start="0" length="0">
      <dxf>
        <font>
          <sz val="12"/>
          <color auto="1"/>
          <name val="Times New Roman"/>
          <scheme val="none"/>
        </font>
      </dxf>
    </rfmt>
    <rfmt sheetId="1" sqref="F1627" start="0" length="0">
      <dxf>
        <font>
          <sz val="12"/>
          <color auto="1"/>
          <name val="Times New Roman"/>
          <scheme val="none"/>
        </font>
      </dxf>
    </rfmt>
    <rfmt sheetId="1" sqref="F1628" start="0" length="0">
      <dxf>
        <font>
          <sz val="12"/>
          <color auto="1"/>
          <name val="Times New Roman"/>
          <scheme val="none"/>
        </font>
      </dxf>
    </rfmt>
    <rfmt sheetId="1" sqref="F1629" start="0" length="0">
      <dxf>
        <font>
          <sz val="12"/>
          <color auto="1"/>
          <name val="Times New Roman"/>
          <scheme val="none"/>
        </font>
      </dxf>
    </rfmt>
    <rfmt sheetId="1" sqref="F1630" start="0" length="0">
      <dxf>
        <font>
          <sz val="12"/>
          <color auto="1"/>
          <name val="Times New Roman"/>
          <scheme val="none"/>
        </font>
      </dxf>
    </rfmt>
    <rfmt sheetId="1" sqref="F1716" start="0" length="0">
      <dxf>
        <font>
          <sz val="12"/>
          <color auto="1"/>
          <name val="Times New Roman"/>
          <scheme val="none"/>
        </font>
      </dxf>
    </rfmt>
    <rfmt sheetId="1" sqref="F1717" start="0" length="0">
      <dxf>
        <font>
          <sz val="12"/>
          <color auto="1"/>
          <name val="Times New Roman"/>
          <scheme val="none"/>
        </font>
      </dxf>
    </rfmt>
    <rfmt sheetId="1" sqref="F1718" start="0" length="0">
      <dxf>
        <font>
          <sz val="12"/>
          <color auto="1"/>
          <name val="Times New Roman"/>
          <scheme val="none"/>
        </font>
      </dxf>
    </rfmt>
    <rfmt sheetId="1" sqref="F1719" start="0" length="0">
      <dxf>
        <font>
          <sz val="12"/>
          <color auto="1"/>
          <name val="Times New Roman"/>
          <scheme val="none"/>
        </font>
      </dxf>
    </rfmt>
    <rfmt sheetId="1" sqref="F1720" start="0" length="0">
      <dxf>
        <font>
          <sz val="12"/>
          <color auto="1"/>
          <name val="Times New Roman"/>
          <scheme val="none"/>
        </font>
      </dxf>
    </rfmt>
    <rfmt sheetId="1" sqref="F1721" start="0" length="0">
      <dxf>
        <font>
          <sz val="12"/>
          <color auto="1"/>
          <name val="Times New Roman"/>
          <scheme val="none"/>
        </font>
      </dxf>
    </rfmt>
    <rfmt sheetId="1" sqref="F1722" start="0" length="0">
      <dxf>
        <font>
          <sz val="12"/>
          <color auto="1"/>
          <name val="Times New Roman"/>
          <scheme val="none"/>
        </font>
      </dxf>
    </rfmt>
    <rfmt sheetId="1" sqref="F1723" start="0" length="0">
      <dxf>
        <font>
          <sz val="12"/>
          <color auto="1"/>
          <name val="Times New Roman"/>
          <scheme val="none"/>
        </font>
      </dxf>
    </rfmt>
    <rfmt sheetId="1" sqref="F1724" start="0" length="0">
      <dxf>
        <font>
          <sz val="12"/>
          <color auto="1"/>
          <name val="Times New Roman"/>
          <scheme val="none"/>
        </font>
      </dxf>
    </rfmt>
    <rfmt sheetId="1" sqref="F1725" start="0" length="0">
      <dxf>
        <font>
          <sz val="12"/>
          <color auto="1"/>
          <name val="Times New Roman"/>
          <scheme val="none"/>
        </font>
      </dxf>
    </rfmt>
    <rfmt sheetId="1" sqref="F1726" start="0" length="0">
      <dxf>
        <font>
          <sz val="12"/>
          <color auto="1"/>
          <name val="Times New Roman"/>
          <scheme val="none"/>
        </font>
      </dxf>
    </rfmt>
    <rfmt sheetId="1" sqref="F1727" start="0" length="0">
      <dxf>
        <font>
          <sz val="12"/>
          <color auto="1"/>
          <name val="Times New Roman"/>
          <scheme val="none"/>
        </font>
      </dxf>
    </rfmt>
    <rfmt sheetId="1" sqref="F1728" start="0" length="0">
      <dxf>
        <font>
          <sz val="12"/>
          <color auto="1"/>
          <name val="Times New Roman"/>
          <scheme val="none"/>
        </font>
      </dxf>
    </rfmt>
    <rfmt sheetId="1" sqref="F1729" start="0" length="0">
      <dxf>
        <font>
          <sz val="12"/>
          <color auto="1"/>
          <name val="Times New Roman"/>
          <scheme val="none"/>
        </font>
      </dxf>
    </rfmt>
    <rfmt sheetId="1" sqref="F1730" start="0" length="0">
      <dxf>
        <font>
          <sz val="12"/>
          <color auto="1"/>
          <name val="Times New Roman"/>
          <scheme val="none"/>
        </font>
      </dxf>
    </rfmt>
    <rfmt sheetId="1" sqref="F1731" start="0" length="0">
      <dxf>
        <font>
          <sz val="12"/>
          <color auto="1"/>
          <name val="Times New Roman"/>
          <scheme val="none"/>
        </font>
      </dxf>
    </rfmt>
    <rfmt sheetId="1" sqref="F1732" start="0" length="0">
      <dxf>
        <font>
          <sz val="12"/>
          <color auto="1"/>
          <name val="Times New Roman"/>
          <scheme val="none"/>
        </font>
      </dxf>
    </rfmt>
    <rfmt sheetId="1" sqref="F1733" start="0" length="0">
      <dxf>
        <font>
          <sz val="12"/>
          <color auto="1"/>
          <name val="Times New Roman"/>
          <scheme val="none"/>
        </font>
      </dxf>
    </rfmt>
    <rfmt sheetId="1" sqref="F1734" start="0" length="0">
      <dxf>
        <font>
          <sz val="12"/>
          <color auto="1"/>
          <name val="Times New Roman"/>
          <scheme val="none"/>
        </font>
      </dxf>
    </rfmt>
    <rfmt sheetId="1" sqref="F1735" start="0" length="0">
      <dxf>
        <font>
          <sz val="12"/>
          <color auto="1"/>
          <name val="Times New Roman"/>
          <scheme val="none"/>
        </font>
      </dxf>
    </rfmt>
    <rfmt sheetId="1" sqref="F1736" start="0" length="0">
      <dxf>
        <font>
          <sz val="12"/>
          <color auto="1"/>
          <name val="Times New Roman"/>
          <scheme val="none"/>
        </font>
      </dxf>
    </rfmt>
    <rfmt sheetId="1" sqref="F1737" start="0" length="0">
      <dxf>
        <font>
          <sz val="12"/>
          <color auto="1"/>
          <name val="Times New Roman"/>
          <scheme val="none"/>
        </font>
      </dxf>
    </rfmt>
    <rfmt sheetId="1" sqref="F1738" start="0" length="0">
      <dxf>
        <font>
          <sz val="12"/>
          <color auto="1"/>
          <name val="Times New Roman"/>
          <scheme val="none"/>
        </font>
      </dxf>
    </rfmt>
    <rfmt sheetId="1" sqref="F1739" start="0" length="0">
      <dxf>
        <font>
          <sz val="12"/>
          <color auto="1"/>
          <name val="Times New Roman"/>
          <scheme val="none"/>
        </font>
      </dxf>
    </rfmt>
    <rfmt sheetId="1" sqref="F1740" start="0" length="0">
      <dxf>
        <font>
          <sz val="12"/>
          <color auto="1"/>
          <name val="Times New Roman"/>
          <scheme val="none"/>
        </font>
      </dxf>
    </rfmt>
    <rfmt sheetId="1" sqref="F1741" start="0" length="0">
      <dxf>
        <font>
          <sz val="12"/>
          <color auto="1"/>
          <name val="Times New Roman"/>
          <scheme val="none"/>
        </font>
      </dxf>
    </rfmt>
    <rfmt sheetId="1" sqref="F1742" start="0" length="0">
      <dxf>
        <font>
          <sz val="12"/>
          <color auto="1"/>
          <name val="Times New Roman"/>
          <scheme val="none"/>
        </font>
      </dxf>
    </rfmt>
    <rfmt sheetId="1" sqref="F1743" start="0" length="0">
      <dxf>
        <font>
          <sz val="12"/>
          <color auto="1"/>
          <name val="Times New Roman"/>
          <scheme val="none"/>
        </font>
      </dxf>
    </rfmt>
    <rfmt sheetId="1" sqref="F1744" start="0" length="0">
      <dxf>
        <font>
          <sz val="12"/>
          <color auto="1"/>
          <name val="Times New Roman"/>
          <scheme val="none"/>
        </font>
      </dxf>
    </rfmt>
    <rfmt sheetId="1" sqref="F1745" start="0" length="0">
      <dxf>
        <font>
          <sz val="12"/>
          <color auto="1"/>
          <name val="Times New Roman"/>
          <scheme val="none"/>
        </font>
      </dxf>
    </rfmt>
    <rfmt sheetId="1" sqref="F1746" start="0" length="0">
      <dxf>
        <font>
          <sz val="12"/>
          <color auto="1"/>
          <name val="Times New Roman"/>
          <scheme val="none"/>
        </font>
      </dxf>
    </rfmt>
    <rfmt sheetId="1" sqref="F1747" start="0" length="0">
      <dxf>
        <font>
          <sz val="12"/>
          <color auto="1"/>
          <name val="Times New Roman"/>
          <scheme val="none"/>
        </font>
      </dxf>
    </rfmt>
    <rfmt sheetId="1" sqref="F1748" start="0" length="0">
      <dxf>
        <font>
          <sz val="12"/>
          <color auto="1"/>
          <name val="Times New Roman"/>
          <scheme val="none"/>
        </font>
      </dxf>
    </rfmt>
    <rfmt sheetId="1" sqref="F1749" start="0" length="0">
      <dxf>
        <font>
          <sz val="12"/>
          <color auto="1"/>
          <name val="Times New Roman"/>
          <scheme val="none"/>
        </font>
      </dxf>
    </rfmt>
    <rfmt sheetId="1" sqref="F1750" start="0" length="0">
      <dxf>
        <font>
          <sz val="12"/>
          <color auto="1"/>
          <name val="Times New Roman"/>
          <scheme val="none"/>
        </font>
      </dxf>
    </rfmt>
    <rfmt sheetId="1" sqref="F1751" start="0" length="0">
      <dxf>
        <font>
          <sz val="12"/>
          <color auto="1"/>
          <name val="Times New Roman"/>
          <scheme val="none"/>
        </font>
      </dxf>
    </rfmt>
    <rfmt sheetId="1" sqref="F1752" start="0" length="0">
      <dxf>
        <font>
          <sz val="12"/>
          <color auto="1"/>
          <name val="Times New Roman"/>
          <scheme val="none"/>
        </font>
      </dxf>
    </rfmt>
    <rfmt sheetId="1" sqref="F1753" start="0" length="0">
      <dxf>
        <font>
          <sz val="12"/>
          <color auto="1"/>
          <name val="Times New Roman"/>
          <scheme val="none"/>
        </font>
      </dxf>
    </rfmt>
    <rfmt sheetId="1" sqref="F1754" start="0" length="0">
      <dxf>
        <font>
          <sz val="12"/>
          <color auto="1"/>
          <name val="Times New Roman"/>
          <scheme val="none"/>
        </font>
      </dxf>
    </rfmt>
    <rfmt sheetId="1" sqref="F1755" start="0" length="0">
      <dxf>
        <font>
          <sz val="12"/>
          <color auto="1"/>
          <name val="Times New Roman"/>
          <scheme val="none"/>
        </font>
      </dxf>
    </rfmt>
    <rfmt sheetId="1" sqref="F1756" start="0" length="0">
      <dxf>
        <font>
          <sz val="12"/>
          <color auto="1"/>
          <name val="Times New Roman"/>
          <scheme val="none"/>
        </font>
      </dxf>
    </rfmt>
    <rfmt sheetId="1" sqref="F1757" start="0" length="0">
      <dxf>
        <font>
          <sz val="12"/>
          <color auto="1"/>
          <name val="Times New Roman"/>
          <scheme val="none"/>
        </font>
      </dxf>
    </rfmt>
    <rfmt sheetId="1" sqref="F1758" start="0" length="0">
      <dxf>
        <font>
          <sz val="12"/>
          <color auto="1"/>
          <name val="Times New Roman"/>
          <scheme val="none"/>
        </font>
      </dxf>
    </rfmt>
    <rfmt sheetId="1" sqref="F1759" start="0" length="0">
      <dxf>
        <font>
          <sz val="12"/>
          <color auto="1"/>
          <name val="Times New Roman"/>
          <scheme val="none"/>
        </font>
      </dxf>
    </rfmt>
    <rfmt sheetId="1" sqref="F1760" start="0" length="0">
      <dxf>
        <font>
          <sz val="12"/>
          <color auto="1"/>
          <name val="Times New Roman"/>
          <scheme val="none"/>
        </font>
      </dxf>
    </rfmt>
    <rfmt sheetId="1" sqref="F1761" start="0" length="0">
      <dxf>
        <font>
          <sz val="12"/>
          <color auto="1"/>
          <name val="Times New Roman"/>
          <scheme val="none"/>
        </font>
      </dxf>
    </rfmt>
    <rfmt sheetId="1" sqref="F1762" start="0" length="0">
      <dxf>
        <font>
          <sz val="12"/>
          <color auto="1"/>
          <name val="Times New Roman"/>
          <scheme val="none"/>
        </font>
      </dxf>
    </rfmt>
    <rfmt sheetId="1" sqref="F1763" start="0" length="0">
      <dxf>
        <font>
          <sz val="12"/>
          <color auto="1"/>
          <name val="Times New Roman"/>
          <scheme val="none"/>
        </font>
      </dxf>
    </rfmt>
    <rfmt sheetId="1" sqref="F1764" start="0" length="0">
      <dxf>
        <font>
          <sz val="12"/>
          <color auto="1"/>
          <name val="Times New Roman"/>
          <scheme val="none"/>
        </font>
      </dxf>
    </rfmt>
    <rfmt sheetId="1" sqref="F1765" start="0" length="0">
      <dxf>
        <font>
          <sz val="12"/>
          <color auto="1"/>
          <name val="Times New Roman"/>
          <scheme val="none"/>
        </font>
      </dxf>
    </rfmt>
    <rfmt sheetId="1" sqref="F1766" start="0" length="0">
      <dxf>
        <font>
          <sz val="12"/>
          <color auto="1"/>
          <name val="Times New Roman"/>
          <scheme val="none"/>
        </font>
      </dxf>
    </rfmt>
    <rfmt sheetId="1" sqref="F1767" start="0" length="0">
      <dxf>
        <font>
          <sz val="12"/>
          <color auto="1"/>
          <name val="Times New Roman"/>
          <scheme val="none"/>
        </font>
      </dxf>
    </rfmt>
    <rfmt sheetId="1" sqref="F1768" start="0" length="0">
      <dxf>
        <font>
          <sz val="12"/>
          <color auto="1"/>
          <name val="Times New Roman"/>
          <scheme val="none"/>
        </font>
      </dxf>
    </rfmt>
    <rfmt sheetId="1" sqref="F1769" start="0" length="0">
      <dxf>
        <font>
          <sz val="12"/>
          <color auto="1"/>
          <name val="Times New Roman"/>
          <scheme val="none"/>
        </font>
      </dxf>
    </rfmt>
    <rfmt sheetId="1" sqref="F1770" start="0" length="0">
      <dxf>
        <font>
          <sz val="12"/>
          <color auto="1"/>
          <name val="Times New Roman"/>
          <scheme val="none"/>
        </font>
      </dxf>
    </rfmt>
    <rfmt sheetId="1" sqref="F1771" start="0" length="0">
      <dxf>
        <font>
          <sz val="12"/>
          <color auto="1"/>
          <name val="Times New Roman"/>
          <scheme val="none"/>
        </font>
      </dxf>
    </rfmt>
    <rfmt sheetId="1" sqref="F1772" start="0" length="0">
      <dxf>
        <font>
          <sz val="12"/>
          <color auto="1"/>
          <name val="Times New Roman"/>
          <scheme val="none"/>
        </font>
      </dxf>
    </rfmt>
    <rfmt sheetId="1" sqref="F1773" start="0" length="0">
      <dxf>
        <font>
          <sz val="12"/>
          <color auto="1"/>
          <name val="Times New Roman"/>
          <scheme val="none"/>
        </font>
      </dxf>
    </rfmt>
    <rfmt sheetId="1" sqref="F1774" start="0" length="0">
      <dxf>
        <font>
          <sz val="12"/>
          <color auto="1"/>
          <name val="Times New Roman"/>
          <scheme val="none"/>
        </font>
      </dxf>
    </rfmt>
    <rfmt sheetId="1" sqref="F1775" start="0" length="0">
      <dxf>
        <font>
          <sz val="12"/>
          <color auto="1"/>
          <name val="Times New Roman"/>
          <scheme val="none"/>
        </font>
      </dxf>
    </rfmt>
    <rfmt sheetId="1" sqref="F1776" start="0" length="0">
      <dxf>
        <font>
          <sz val="12"/>
          <color auto="1"/>
          <name val="Times New Roman"/>
          <scheme val="none"/>
        </font>
      </dxf>
    </rfmt>
    <rfmt sheetId="1" sqref="F1777" start="0" length="0">
      <dxf>
        <font>
          <sz val="12"/>
          <color auto="1"/>
          <name val="Times New Roman"/>
          <scheme val="none"/>
        </font>
      </dxf>
    </rfmt>
    <rfmt sheetId="1" sqref="F1778" start="0" length="0">
      <dxf>
        <font>
          <sz val="12"/>
          <color auto="1"/>
          <name val="Times New Roman"/>
          <scheme val="none"/>
        </font>
      </dxf>
    </rfmt>
    <rfmt sheetId="1" sqref="F1779" start="0" length="0">
      <dxf>
        <font>
          <sz val="12"/>
          <color auto="1"/>
          <name val="Times New Roman"/>
          <scheme val="none"/>
        </font>
      </dxf>
    </rfmt>
    <rfmt sheetId="1" sqref="F1780" start="0" length="0">
      <dxf>
        <font>
          <sz val="12"/>
          <color auto="1"/>
          <name val="Times New Roman"/>
          <scheme val="none"/>
        </font>
      </dxf>
    </rfmt>
    <rfmt sheetId="1" sqref="F1781" start="0" length="0">
      <dxf>
        <font>
          <sz val="12"/>
          <color auto="1"/>
          <name val="Times New Roman"/>
          <scheme val="none"/>
        </font>
      </dxf>
    </rfmt>
    <rfmt sheetId="1" sqref="F1782" start="0" length="0">
      <dxf>
        <font>
          <sz val="12"/>
          <color auto="1"/>
          <name val="Times New Roman"/>
          <scheme val="none"/>
        </font>
      </dxf>
    </rfmt>
    <rfmt sheetId="1" sqref="F1783" start="0" length="0">
      <dxf>
        <font>
          <sz val="12"/>
          <color auto="1"/>
          <name val="Times New Roman"/>
          <scheme val="none"/>
        </font>
      </dxf>
    </rfmt>
    <rfmt sheetId="1" sqref="F1784" start="0" length="0">
      <dxf>
        <font>
          <sz val="12"/>
          <color auto="1"/>
          <name val="Times New Roman"/>
          <scheme val="none"/>
        </font>
      </dxf>
    </rfmt>
    <rfmt sheetId="1" sqref="F1785" start="0" length="0">
      <dxf>
        <font>
          <sz val="12"/>
          <color auto="1"/>
          <name val="Times New Roman"/>
          <scheme val="none"/>
        </font>
      </dxf>
    </rfmt>
    <rfmt sheetId="1" sqref="F1786" start="0" length="0">
      <dxf>
        <font>
          <sz val="12"/>
          <color auto="1"/>
          <name val="Times New Roman"/>
          <scheme val="none"/>
        </font>
      </dxf>
    </rfmt>
    <rfmt sheetId="1" sqref="F1787" start="0" length="0">
      <dxf>
        <font>
          <sz val="12"/>
          <color auto="1"/>
          <name val="Times New Roman"/>
          <scheme val="none"/>
        </font>
      </dxf>
    </rfmt>
    <rfmt sheetId="1" sqref="F1788" start="0" length="0">
      <dxf>
        <font>
          <sz val="12"/>
          <color auto="1"/>
          <name val="Times New Roman"/>
          <scheme val="none"/>
        </font>
      </dxf>
    </rfmt>
    <rfmt sheetId="1" sqref="F1789" start="0" length="0">
      <dxf>
        <font>
          <sz val="12"/>
          <color auto="1"/>
          <name val="Times New Roman"/>
          <scheme val="none"/>
        </font>
      </dxf>
    </rfmt>
    <rfmt sheetId="1" sqref="F1790" start="0" length="0">
      <dxf>
        <font>
          <sz val="12"/>
          <color auto="1"/>
          <name val="Times New Roman"/>
          <scheme val="none"/>
        </font>
      </dxf>
    </rfmt>
    <rfmt sheetId="1" sqref="F1791" start="0" length="0">
      <dxf>
        <font>
          <sz val="12"/>
          <color auto="1"/>
          <name val="Times New Roman"/>
          <scheme val="none"/>
        </font>
      </dxf>
    </rfmt>
    <rfmt sheetId="1" sqref="F1792" start="0" length="0">
      <dxf>
        <font>
          <sz val="12"/>
          <color auto="1"/>
          <name val="Times New Roman"/>
          <scheme val="none"/>
        </font>
      </dxf>
    </rfmt>
    <rfmt sheetId="1" sqref="F1793" start="0" length="0">
      <dxf>
        <font>
          <sz val="12"/>
          <color auto="1"/>
          <name val="Times New Roman"/>
          <scheme val="none"/>
        </font>
      </dxf>
    </rfmt>
    <rfmt sheetId="1" sqref="F1794" start="0" length="0">
      <dxf>
        <font>
          <sz val="12"/>
          <color auto="1"/>
          <name val="Times New Roman"/>
          <scheme val="none"/>
        </font>
      </dxf>
    </rfmt>
    <rfmt sheetId="1" sqref="F1795" start="0" length="0">
      <dxf>
        <font>
          <sz val="12"/>
          <color auto="1"/>
          <name val="Times New Roman"/>
          <scheme val="none"/>
        </font>
      </dxf>
    </rfmt>
    <rfmt sheetId="1" sqref="F1796" start="0" length="0">
      <dxf>
        <font>
          <sz val="12"/>
          <color auto="1"/>
          <name val="Times New Roman"/>
          <scheme val="none"/>
        </font>
      </dxf>
    </rfmt>
    <rfmt sheetId="1" sqref="F1797" start="0" length="0">
      <dxf>
        <font>
          <sz val="12"/>
          <color auto="1"/>
          <name val="Times New Roman"/>
          <scheme val="none"/>
        </font>
      </dxf>
    </rfmt>
    <rfmt sheetId="1" sqref="F1798" start="0" length="0">
      <dxf>
        <font>
          <sz val="12"/>
          <color auto="1"/>
          <name val="Times New Roman"/>
          <scheme val="none"/>
        </font>
      </dxf>
    </rfmt>
    <rfmt sheetId="1" sqref="F1799" start="0" length="0">
      <dxf>
        <font>
          <sz val="12"/>
          <color auto="1"/>
          <name val="Times New Roman"/>
          <scheme val="none"/>
        </font>
      </dxf>
    </rfmt>
    <rfmt sheetId="1" sqref="F1800" start="0" length="0">
      <dxf>
        <font>
          <sz val="12"/>
          <color auto="1"/>
          <name val="Times New Roman"/>
          <scheme val="none"/>
        </font>
      </dxf>
    </rfmt>
    <rfmt sheetId="1" sqref="F1801" start="0" length="0">
      <dxf>
        <font>
          <sz val="12"/>
          <color auto="1"/>
          <name val="Times New Roman"/>
          <scheme val="none"/>
        </font>
      </dxf>
    </rfmt>
    <rfmt sheetId="1" sqref="F1802" start="0" length="0">
      <dxf>
        <font>
          <sz val="12"/>
          <color auto="1"/>
          <name val="Times New Roman"/>
          <scheme val="none"/>
        </font>
      </dxf>
    </rfmt>
    <rfmt sheetId="1" sqref="F1803" start="0" length="0">
      <dxf>
        <font>
          <sz val="12"/>
          <color auto="1"/>
          <name val="Times New Roman"/>
          <scheme val="none"/>
        </font>
      </dxf>
    </rfmt>
    <rfmt sheetId="1" sqref="F1804" start="0" length="0">
      <dxf>
        <font>
          <sz val="12"/>
          <color auto="1"/>
          <name val="Times New Roman"/>
          <scheme val="none"/>
        </font>
      </dxf>
    </rfmt>
    <rfmt sheetId="1" sqref="F1805" start="0" length="0">
      <dxf>
        <font>
          <sz val="12"/>
          <color auto="1"/>
          <name val="Times New Roman"/>
          <scheme val="none"/>
        </font>
      </dxf>
    </rfmt>
    <rfmt sheetId="1" sqref="F1806" start="0" length="0">
      <dxf>
        <font>
          <sz val="12"/>
          <color auto="1"/>
          <name val="Times New Roman"/>
          <scheme val="none"/>
        </font>
      </dxf>
    </rfmt>
    <rfmt sheetId="1" sqref="F1807" start="0" length="0">
      <dxf>
        <font>
          <sz val="12"/>
          <color auto="1"/>
          <name val="Times New Roman"/>
          <scheme val="none"/>
        </font>
      </dxf>
    </rfmt>
    <rfmt sheetId="1" sqref="F1808" start="0" length="0">
      <dxf>
        <font>
          <sz val="12"/>
          <color auto="1"/>
          <name val="Times New Roman"/>
          <scheme val="none"/>
        </font>
      </dxf>
    </rfmt>
    <rfmt sheetId="1" sqref="F1809" start="0" length="0">
      <dxf>
        <font>
          <sz val="12"/>
          <color auto="1"/>
          <name val="Times New Roman"/>
          <scheme val="none"/>
        </font>
      </dxf>
    </rfmt>
    <rfmt sheetId="1" sqref="F1810" start="0" length="0">
      <dxf>
        <font>
          <sz val="12"/>
          <color auto="1"/>
          <name val="Times New Roman"/>
          <scheme val="none"/>
        </font>
      </dxf>
    </rfmt>
    <rfmt sheetId="1" sqref="F1811" start="0" length="0">
      <dxf>
        <font>
          <sz val="12"/>
          <color auto="1"/>
          <name val="Times New Roman"/>
          <scheme val="none"/>
        </font>
      </dxf>
    </rfmt>
    <rfmt sheetId="1" sqref="F1812" start="0" length="0">
      <dxf>
        <font>
          <sz val="12"/>
          <color auto="1"/>
          <name val="Times New Roman"/>
          <scheme val="none"/>
        </font>
      </dxf>
    </rfmt>
    <rfmt sheetId="1" sqref="F1813" start="0" length="0">
      <dxf>
        <font>
          <sz val="12"/>
          <color auto="1"/>
          <name val="Times New Roman"/>
          <scheme val="none"/>
        </font>
      </dxf>
    </rfmt>
    <rfmt sheetId="1" sqref="F1814" start="0" length="0">
      <dxf>
        <font>
          <sz val="12"/>
          <color auto="1"/>
          <name val="Times New Roman"/>
          <scheme val="none"/>
        </font>
      </dxf>
    </rfmt>
    <rfmt sheetId="1" sqref="F1815" start="0" length="0">
      <dxf>
        <font>
          <sz val="12"/>
          <color auto="1"/>
          <name val="Times New Roman"/>
          <scheme val="none"/>
        </font>
      </dxf>
    </rfmt>
    <rfmt sheetId="1" sqref="F1816" start="0" length="0">
      <dxf>
        <font>
          <sz val="12"/>
          <color auto="1"/>
          <name val="Times New Roman"/>
          <scheme val="none"/>
        </font>
      </dxf>
    </rfmt>
    <rfmt sheetId="1" sqref="F1817" start="0" length="0">
      <dxf>
        <font>
          <sz val="12"/>
          <color auto="1"/>
          <name val="Times New Roman"/>
          <scheme val="none"/>
        </font>
      </dxf>
    </rfmt>
    <rfmt sheetId="1" sqref="F1818" start="0" length="0">
      <dxf>
        <font>
          <sz val="12"/>
          <color auto="1"/>
          <name val="Times New Roman"/>
          <scheme val="none"/>
        </font>
      </dxf>
    </rfmt>
    <rfmt sheetId="1" sqref="F1819" start="0" length="0">
      <dxf>
        <font>
          <sz val="12"/>
          <color auto="1"/>
          <name val="Times New Roman"/>
          <scheme val="none"/>
        </font>
      </dxf>
    </rfmt>
    <rfmt sheetId="1" sqref="F1820" start="0" length="0">
      <dxf>
        <font>
          <sz val="12"/>
          <color auto="1"/>
          <name val="Times New Roman"/>
          <scheme val="none"/>
        </font>
      </dxf>
    </rfmt>
    <rfmt sheetId="1" sqref="F1821" start="0" length="0">
      <dxf>
        <font>
          <sz val="12"/>
          <color auto="1"/>
          <name val="Times New Roman"/>
          <scheme val="none"/>
        </font>
      </dxf>
    </rfmt>
    <rfmt sheetId="1" sqref="F1822" start="0" length="0">
      <dxf>
        <font>
          <sz val="12"/>
          <color auto="1"/>
          <name val="Times New Roman"/>
          <scheme val="none"/>
        </font>
      </dxf>
    </rfmt>
    <rfmt sheetId="1" sqref="F1823" start="0" length="0">
      <dxf>
        <font>
          <sz val="12"/>
          <color auto="1"/>
          <name val="Times New Roman"/>
          <scheme val="none"/>
        </font>
      </dxf>
    </rfmt>
    <rfmt sheetId="1" sqref="F1824" start="0" length="0">
      <dxf>
        <font>
          <sz val="12"/>
          <color auto="1"/>
          <name val="Times New Roman"/>
          <scheme val="none"/>
        </font>
      </dxf>
    </rfmt>
    <rfmt sheetId="1" sqref="F1825" start="0" length="0">
      <dxf>
        <font>
          <sz val="12"/>
          <color auto="1"/>
          <name val="Times New Roman"/>
          <scheme val="none"/>
        </font>
      </dxf>
    </rfmt>
    <rfmt sheetId="1" sqref="F1826" start="0" length="0">
      <dxf>
        <font>
          <sz val="12"/>
          <color auto="1"/>
          <name val="Times New Roman"/>
          <scheme val="none"/>
        </font>
      </dxf>
    </rfmt>
    <rfmt sheetId="1" sqref="F1827" start="0" length="0">
      <dxf>
        <font>
          <sz val="12"/>
          <color auto="1"/>
          <name val="Times New Roman"/>
          <scheme val="none"/>
        </font>
      </dxf>
    </rfmt>
    <rfmt sheetId="1" sqref="F1828" start="0" length="0">
      <dxf>
        <font>
          <sz val="12"/>
          <color auto="1"/>
          <name val="Times New Roman"/>
          <scheme val="none"/>
        </font>
      </dxf>
    </rfmt>
    <rfmt sheetId="1" sqref="F1829" start="0" length="0">
      <dxf>
        <font>
          <sz val="12"/>
          <color auto="1"/>
          <name val="Times New Roman"/>
          <scheme val="none"/>
        </font>
      </dxf>
    </rfmt>
    <rfmt sheetId="1" sqref="F1830" start="0" length="0">
      <dxf>
        <font>
          <sz val="12"/>
          <color auto="1"/>
          <name val="Times New Roman"/>
          <scheme val="none"/>
        </font>
      </dxf>
    </rfmt>
    <rfmt sheetId="1" sqref="F1831" start="0" length="0">
      <dxf>
        <font>
          <sz val="12"/>
          <color auto="1"/>
          <name val="Times New Roman"/>
          <scheme val="none"/>
        </font>
      </dxf>
    </rfmt>
    <rfmt sheetId="1" sqref="F1832" start="0" length="0">
      <dxf>
        <font>
          <sz val="12"/>
          <color auto="1"/>
          <name val="Times New Roman"/>
          <scheme val="none"/>
        </font>
      </dxf>
    </rfmt>
    <rfmt sheetId="1" sqref="F1833" start="0" length="0">
      <dxf>
        <font>
          <sz val="12"/>
          <color auto="1"/>
          <name val="Times New Roman"/>
          <scheme val="none"/>
        </font>
      </dxf>
    </rfmt>
    <rfmt sheetId="1" sqref="F1834" start="0" length="0">
      <dxf>
        <font>
          <sz val="12"/>
          <color auto="1"/>
          <name val="Times New Roman"/>
          <scheme val="none"/>
        </font>
      </dxf>
    </rfmt>
    <rfmt sheetId="1" sqref="F1835" start="0" length="0">
      <dxf>
        <font>
          <sz val="12"/>
          <color auto="1"/>
          <name val="Times New Roman"/>
          <scheme val="none"/>
        </font>
      </dxf>
    </rfmt>
    <rfmt sheetId="1" sqref="F1836" start="0" length="0">
      <dxf>
        <font>
          <sz val="12"/>
          <color auto="1"/>
          <name val="Times New Roman"/>
          <scheme val="none"/>
        </font>
      </dxf>
    </rfmt>
    <rfmt sheetId="1" sqref="F1837" start="0" length="0">
      <dxf>
        <font>
          <sz val="12"/>
          <color auto="1"/>
          <name val="Times New Roman"/>
          <scheme val="none"/>
        </font>
      </dxf>
    </rfmt>
    <rfmt sheetId="1" sqref="F1838" start="0" length="0">
      <dxf>
        <font>
          <sz val="12"/>
          <color auto="1"/>
          <name val="Times New Roman"/>
          <scheme val="none"/>
        </font>
      </dxf>
    </rfmt>
    <rfmt sheetId="1" sqref="F1839" start="0" length="0">
      <dxf>
        <font>
          <sz val="12"/>
          <color auto="1"/>
          <name val="Times New Roman"/>
          <scheme val="none"/>
        </font>
      </dxf>
    </rfmt>
    <rfmt sheetId="1" sqref="F1840" start="0" length="0">
      <dxf>
        <font>
          <sz val="12"/>
          <color auto="1"/>
          <name val="Times New Roman"/>
          <scheme val="none"/>
        </font>
      </dxf>
    </rfmt>
    <rfmt sheetId="1" sqref="F1841" start="0" length="0">
      <dxf>
        <font>
          <sz val="12"/>
          <color auto="1"/>
          <name val="Times New Roman"/>
          <scheme val="none"/>
        </font>
      </dxf>
    </rfmt>
    <rfmt sheetId="1" sqref="F1842" start="0" length="0">
      <dxf>
        <font>
          <sz val="12"/>
          <color auto="1"/>
          <name val="Times New Roman"/>
          <scheme val="none"/>
        </font>
      </dxf>
    </rfmt>
    <rfmt sheetId="1" sqref="F1843" start="0" length="0">
      <dxf>
        <font>
          <sz val="12"/>
          <color auto="1"/>
          <name val="Times New Roman"/>
          <scheme val="none"/>
        </font>
      </dxf>
    </rfmt>
    <rfmt sheetId="1" sqref="F1844" start="0" length="0">
      <dxf>
        <font>
          <sz val="12"/>
          <color auto="1"/>
          <name val="Times New Roman"/>
          <scheme val="none"/>
        </font>
      </dxf>
    </rfmt>
    <rfmt sheetId="1" sqref="F1845" start="0" length="0">
      <dxf>
        <font>
          <sz val="12"/>
          <color auto="1"/>
          <name val="Times New Roman"/>
          <scheme val="none"/>
        </font>
      </dxf>
    </rfmt>
    <rfmt sheetId="1" sqref="F1846" start="0" length="0">
      <dxf>
        <font>
          <sz val="12"/>
          <color auto="1"/>
          <name val="Times New Roman"/>
          <scheme val="none"/>
        </font>
      </dxf>
    </rfmt>
    <rfmt sheetId="1" sqref="F1847" start="0" length="0">
      <dxf>
        <font>
          <sz val="12"/>
          <color auto="1"/>
          <name val="Times New Roman"/>
          <scheme val="none"/>
        </font>
      </dxf>
    </rfmt>
    <rfmt sheetId="1" sqref="F1848" start="0" length="0">
      <dxf>
        <font>
          <sz val="12"/>
          <color auto="1"/>
          <name val="Times New Roman"/>
          <scheme val="none"/>
        </font>
      </dxf>
    </rfmt>
    <rfmt sheetId="1" sqref="F1849" start="0" length="0">
      <dxf>
        <font>
          <sz val="12"/>
          <color auto="1"/>
          <name val="Times New Roman"/>
          <scheme val="none"/>
        </font>
      </dxf>
    </rfmt>
    <rfmt sheetId="1" sqref="F1850" start="0" length="0">
      <dxf>
        <font>
          <sz val="12"/>
          <color auto="1"/>
          <name val="Times New Roman"/>
          <scheme val="none"/>
        </font>
      </dxf>
    </rfmt>
    <rfmt sheetId="1" sqref="F1851" start="0" length="0">
      <dxf>
        <font>
          <sz val="12"/>
          <color auto="1"/>
          <name val="Times New Roman"/>
          <scheme val="none"/>
        </font>
      </dxf>
    </rfmt>
    <rfmt sheetId="1" sqref="F1852" start="0" length="0">
      <dxf>
        <font>
          <sz val="12"/>
          <color auto="1"/>
          <name val="Times New Roman"/>
          <scheme val="none"/>
        </font>
      </dxf>
    </rfmt>
    <rfmt sheetId="1" sqref="F1853" start="0" length="0">
      <dxf>
        <font>
          <sz val="12"/>
          <color auto="1"/>
          <name val="Times New Roman"/>
          <scheme val="none"/>
        </font>
      </dxf>
    </rfmt>
    <rfmt sheetId="1" sqref="F1854" start="0" length="0">
      <dxf>
        <font>
          <sz val="12"/>
          <color auto="1"/>
          <name val="Times New Roman"/>
          <scheme val="none"/>
        </font>
      </dxf>
    </rfmt>
    <rfmt sheetId="1" sqref="F1855" start="0" length="0">
      <dxf>
        <font>
          <sz val="12"/>
          <color auto="1"/>
          <name val="Times New Roman"/>
          <scheme val="none"/>
        </font>
      </dxf>
    </rfmt>
    <rfmt sheetId="1" sqref="F1856" start="0" length="0">
      <dxf>
        <font>
          <sz val="12"/>
          <color auto="1"/>
          <name val="Times New Roman"/>
          <scheme val="none"/>
        </font>
      </dxf>
    </rfmt>
    <rfmt sheetId="1" sqref="F1857" start="0" length="0">
      <dxf>
        <font>
          <sz val="12"/>
          <color auto="1"/>
          <name val="Times New Roman"/>
          <scheme val="none"/>
        </font>
      </dxf>
    </rfmt>
    <rfmt sheetId="1" sqref="F1858" start="0" length="0">
      <dxf>
        <font>
          <sz val="12"/>
          <color auto="1"/>
          <name val="Times New Roman"/>
          <scheme val="none"/>
        </font>
      </dxf>
    </rfmt>
    <rfmt sheetId="1" sqref="F1859" start="0" length="0">
      <dxf>
        <font>
          <sz val="12"/>
          <color auto="1"/>
          <name val="Times New Roman"/>
          <scheme val="none"/>
        </font>
      </dxf>
    </rfmt>
    <rfmt sheetId="1" sqref="F1860" start="0" length="0">
      <dxf>
        <font>
          <sz val="12"/>
          <color auto="1"/>
          <name val="Times New Roman"/>
          <scheme val="none"/>
        </font>
      </dxf>
    </rfmt>
    <rfmt sheetId="1" sqref="F1861" start="0" length="0">
      <dxf>
        <font>
          <sz val="12"/>
          <color auto="1"/>
          <name val="Times New Roman"/>
          <scheme val="none"/>
        </font>
      </dxf>
    </rfmt>
    <rfmt sheetId="1" sqref="F1862" start="0" length="0">
      <dxf>
        <font>
          <sz val="12"/>
          <color auto="1"/>
          <name val="Times New Roman"/>
          <scheme val="none"/>
        </font>
      </dxf>
    </rfmt>
    <rfmt sheetId="1" sqref="F1863" start="0" length="0">
      <dxf>
        <font>
          <sz val="12"/>
          <color auto="1"/>
          <name val="Times New Roman"/>
          <scheme val="none"/>
        </font>
      </dxf>
    </rfmt>
    <rfmt sheetId="1" sqref="F1864" start="0" length="0">
      <dxf>
        <font>
          <sz val="12"/>
          <color auto="1"/>
          <name val="Times New Roman"/>
          <scheme val="none"/>
        </font>
      </dxf>
    </rfmt>
    <rfmt sheetId="1" sqref="F1865" start="0" length="0">
      <dxf>
        <font>
          <sz val="12"/>
          <color auto="1"/>
          <name val="Times New Roman"/>
          <scheme val="none"/>
        </font>
      </dxf>
    </rfmt>
    <rfmt sheetId="1" sqref="F1866" start="0" length="0">
      <dxf>
        <font>
          <sz val="12"/>
          <color auto="1"/>
          <name val="Times New Roman"/>
          <scheme val="none"/>
        </font>
      </dxf>
    </rfmt>
    <rfmt sheetId="1" sqref="F1867" start="0" length="0">
      <dxf>
        <font>
          <sz val="12"/>
          <color auto="1"/>
          <name val="Times New Roman"/>
          <scheme val="none"/>
        </font>
      </dxf>
    </rfmt>
    <rfmt sheetId="1" sqref="F1868" start="0" length="0">
      <dxf>
        <font>
          <sz val="12"/>
          <color auto="1"/>
          <name val="Times New Roman"/>
          <scheme val="none"/>
        </font>
      </dxf>
    </rfmt>
    <rfmt sheetId="1" sqref="F1869" start="0" length="0">
      <dxf>
        <font>
          <sz val="12"/>
          <color auto="1"/>
          <name val="Times New Roman"/>
          <scheme val="none"/>
        </font>
      </dxf>
    </rfmt>
    <rfmt sheetId="1" sqref="F1870" start="0" length="0">
      <dxf>
        <font>
          <sz val="12"/>
          <color auto="1"/>
          <name val="Times New Roman"/>
          <scheme val="none"/>
        </font>
      </dxf>
    </rfmt>
    <rfmt sheetId="1" sqref="F1871" start="0" length="0">
      <dxf>
        <font>
          <sz val="12"/>
          <color auto="1"/>
          <name val="Times New Roman"/>
          <scheme val="none"/>
        </font>
      </dxf>
    </rfmt>
    <rfmt sheetId="1" sqref="F1872" start="0" length="0">
      <dxf>
        <font>
          <sz val="12"/>
          <color auto="1"/>
          <name val="Times New Roman"/>
          <scheme val="none"/>
        </font>
      </dxf>
    </rfmt>
    <rfmt sheetId="1" sqref="F1873" start="0" length="0">
      <dxf>
        <font>
          <sz val="12"/>
          <color auto="1"/>
          <name val="Times New Roman"/>
          <scheme val="none"/>
        </font>
      </dxf>
    </rfmt>
    <rfmt sheetId="1" sqref="F1874" start="0" length="0">
      <dxf>
        <font>
          <sz val="12"/>
          <color auto="1"/>
          <name val="Times New Roman"/>
          <scheme val="none"/>
        </font>
      </dxf>
    </rfmt>
    <rfmt sheetId="1" sqref="F1875" start="0" length="0">
      <dxf>
        <font>
          <sz val="12"/>
          <color auto="1"/>
          <name val="Times New Roman"/>
          <scheme val="none"/>
        </font>
      </dxf>
    </rfmt>
    <rfmt sheetId="1" sqref="F1876" start="0" length="0">
      <dxf>
        <font>
          <sz val="12"/>
          <color auto="1"/>
          <name val="Times New Roman"/>
          <scheme val="none"/>
        </font>
      </dxf>
    </rfmt>
    <rfmt sheetId="1" sqref="F1877" start="0" length="0">
      <dxf>
        <font>
          <sz val="12"/>
          <color auto="1"/>
          <name val="Times New Roman"/>
          <scheme val="none"/>
        </font>
      </dxf>
    </rfmt>
    <rfmt sheetId="1" sqref="F1878" start="0" length="0">
      <dxf>
        <font>
          <sz val="12"/>
          <color auto="1"/>
          <name val="Times New Roman"/>
          <scheme val="none"/>
        </font>
      </dxf>
    </rfmt>
    <rfmt sheetId="1" sqref="F1879" start="0" length="0">
      <dxf>
        <font>
          <sz val="12"/>
          <color auto="1"/>
          <name val="Times New Roman"/>
          <scheme val="none"/>
        </font>
      </dxf>
    </rfmt>
  </rrc>
  <rfmt sheetId="1" sqref="F1:H1048576">
    <dxf>
      <fill>
        <patternFill>
          <bgColor auto="1"/>
        </patternFill>
      </fill>
    </dxf>
  </rfmt>
  <rfmt sheetId="1" sqref="F1:H1048576" start="0" length="2147483647">
    <dxf>
      <font>
        <color auto="1"/>
      </font>
    </dxf>
  </rfmt>
  <rfmt sheetId="2" sqref="A1:XFD1048576" start="0" length="2147483647">
    <dxf>
      <font>
        <sz val="12"/>
      </font>
    </dxf>
  </rfmt>
  <rfmt sheetId="2" sqref="A4:XFD1244">
    <dxf>
      <alignment wrapText="1" readingOrder="0"/>
    </dxf>
  </rfmt>
  <rfmt sheetId="2" sqref="H1:J1048576">
    <dxf>
      <fill>
        <patternFill>
          <bgColor auto="1"/>
        </patternFill>
      </fill>
    </dxf>
  </rfmt>
  <rrc rId="1620" sId="2" ref="H1:H1048576" action="deleteCol">
    <undo index="0" exp="area" ref3D="1" dr="$A$2:$XFD$3" dn="Z_C431141F_117F_49C7_B3E7_D4961D1E781E_.wvu.PrintTitles" sId="2"/>
    <undo index="0" exp="area" ref3D="1" dr="$A$2:$XFD$3" dn="Заголовки_для_печати" sId="2"/>
    <undo index="0" exp="area" ref3D="1" dr="$A$2:$XFD$3" dn="Z_EED4C4C4_2768_4906_8D20_11DE2EB8B1AD_.wvu.PrintTitles" sId="2"/>
    <undo index="0" exp="area" ref3D="1" dr="$A$2:$XFD$3" dn="Z_C08C5C12_FFBC_4F4C_9138_5D34ADCEB223_.wvu.PrintTitles" sId="2"/>
    <undo index="0" exp="area" ref3D="1" dr="$A$2:$XFD$3" dn="Z_6C4C0A1E_9F55_46A5_9256_CBEA636F78CA_.wvu.PrintTitles" sId="2"/>
    <undo index="0" exp="area" ref3D="1" dr="$A$2:$XFD$3" dn="Z_63624039_79B7_4B53_8C9B_62AEAD1FE854_.wvu.PrintTitles" sId="2"/>
    <undo index="0" exp="area" ref3D="1" dr="$A$2:$XFD$3" dn="Z_237E48EE_855D_4E22_A215_D7BA155C0632_.wvu.PrintTitles" sId="2"/>
    <undo index="0" exp="area" ref3D="1" dr="$A$2:$XFD$3" dn="Z_0807BC37_3C63_4F33_8764_08C0EDADAA6D_.wvu.PrintTitles" sId="2"/>
    <rfmt sheetId="2" xfDxf="1" sqref="H1:H1048576" start="0" length="0">
      <dxf>
        <font>
          <sz val="12"/>
          <name val="Times New Roman"/>
          <scheme val="none"/>
        </font>
      </dxf>
    </rfmt>
    <rfmt sheetId="2" sqref="H4" start="0" length="0">
      <dxf>
        <alignment vertical="top" wrapText="1" readingOrder="0"/>
      </dxf>
    </rfmt>
    <rfmt sheetId="2" sqref="H5" start="0" length="0">
      <dxf>
        <alignment vertical="top" wrapText="1" readingOrder="0"/>
      </dxf>
    </rfmt>
    <rfmt sheetId="2" sqref="H6" start="0" length="0">
      <dxf>
        <alignment vertical="top" wrapText="1" readingOrder="0"/>
      </dxf>
    </rfmt>
    <rfmt sheetId="2" sqref="H7" start="0" length="0">
      <dxf>
        <alignment vertical="top" wrapText="1" readingOrder="0"/>
      </dxf>
    </rfmt>
    <rfmt sheetId="2" sqref="H8" start="0" length="0">
      <dxf>
        <alignment vertical="top" wrapText="1" readingOrder="0"/>
      </dxf>
    </rfmt>
    <rfmt sheetId="2" sqref="H9" start="0" length="0">
      <dxf>
        <alignment vertical="top" wrapText="1" readingOrder="0"/>
      </dxf>
    </rfmt>
    <rfmt sheetId="2" sqref="H10" start="0" length="0">
      <dxf>
        <alignment vertical="top" wrapText="1" readingOrder="0"/>
      </dxf>
    </rfmt>
    <rfmt sheetId="2" sqref="H11" start="0" length="0">
      <dxf>
        <alignment vertical="top" wrapText="1" readingOrder="0"/>
      </dxf>
    </rfmt>
    <rfmt sheetId="2" sqref="H12" start="0" length="0">
      <dxf>
        <alignment vertical="top" wrapText="1" readingOrder="0"/>
      </dxf>
    </rfmt>
    <rfmt sheetId="2" sqref="H13" start="0" length="0">
      <dxf>
        <alignment vertical="top" wrapText="1" readingOrder="0"/>
      </dxf>
    </rfmt>
    <rfmt sheetId="2" sqref="H14" start="0" length="0">
      <dxf>
        <alignment vertical="top" wrapText="1" readingOrder="0"/>
      </dxf>
    </rfmt>
    <rfmt sheetId="2" sqref="H15" start="0" length="0">
      <dxf>
        <alignment vertical="top" wrapText="1" readingOrder="0"/>
      </dxf>
    </rfmt>
    <rfmt sheetId="2" sqref="H16" start="0" length="0">
      <dxf>
        <alignment vertical="top" wrapText="1" readingOrder="0"/>
      </dxf>
    </rfmt>
    <rfmt sheetId="2" sqref="H17" start="0" length="0">
      <dxf>
        <alignment vertical="top" wrapText="1" readingOrder="0"/>
      </dxf>
    </rfmt>
    <rfmt sheetId="2" sqref="H18" start="0" length="0">
      <dxf>
        <alignment vertical="top" wrapText="1" readingOrder="0"/>
      </dxf>
    </rfmt>
    <rfmt sheetId="2" sqref="H1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8" start="0" length="0">
      <dxf>
        <alignment vertical="top" wrapText="1" readingOrder="0"/>
      </dxf>
    </rfmt>
    <rfmt sheetId="2" sqref="H109" start="0" length="0">
      <dxf>
        <alignment vertical="top" wrapText="1" readingOrder="0"/>
      </dxf>
    </rfmt>
    <rfmt sheetId="2" sqref="H110" start="0" length="0">
      <dxf>
        <alignment vertical="top" wrapText="1" readingOrder="0"/>
      </dxf>
    </rfmt>
    <rfmt sheetId="2" sqref="H111" start="0" length="0">
      <dxf>
        <alignment vertical="top" wrapText="1" readingOrder="0"/>
      </dxf>
    </rfmt>
    <rfmt sheetId="2" sqref="H112" start="0" length="0">
      <dxf>
        <alignment vertical="top" wrapText="1" readingOrder="0"/>
      </dxf>
    </rfmt>
    <rfmt sheetId="2" sqref="H113" start="0" length="0">
      <dxf>
        <alignment vertical="top" wrapText="1" readingOrder="0"/>
      </dxf>
    </rfmt>
    <rfmt sheetId="2" sqref="H114" start="0" length="0">
      <dxf>
        <alignment vertical="top" wrapText="1" readingOrder="0"/>
      </dxf>
    </rfmt>
    <rfmt sheetId="2" sqref="H115" start="0" length="0">
      <dxf>
        <alignment vertical="top" wrapText="1" readingOrder="0"/>
      </dxf>
    </rfmt>
    <rfmt sheetId="2" sqref="H116" start="0" length="0">
      <dxf>
        <alignment vertical="top" wrapText="1" readingOrder="0"/>
      </dxf>
    </rfmt>
    <rfmt sheetId="2" sqref="H117" start="0" length="0">
      <dxf>
        <alignment vertical="top" wrapText="1" readingOrder="0"/>
      </dxf>
    </rfmt>
    <rfmt sheetId="2" sqref="H118" start="0" length="0">
      <dxf>
        <alignment vertical="top" wrapText="1" readingOrder="0"/>
      </dxf>
    </rfmt>
    <rfmt sheetId="2" sqref="H119" start="0" length="0">
      <dxf>
        <alignment vertical="top" wrapText="1" readingOrder="0"/>
      </dxf>
    </rfmt>
    <rfmt sheetId="2" sqref="H120" start="0" length="0">
      <dxf>
        <alignment vertical="top" wrapText="1" readingOrder="0"/>
      </dxf>
    </rfmt>
    <rfmt sheetId="2" sqref="H121" start="0" length="0">
      <dxf>
        <alignment vertical="top" wrapText="1" readingOrder="0"/>
      </dxf>
    </rfmt>
    <rfmt sheetId="2" sqref="H122" start="0" length="0">
      <dxf>
        <alignment vertical="top" wrapText="1" readingOrder="0"/>
      </dxf>
    </rfmt>
    <rfmt sheetId="2" sqref="H123" start="0" length="0">
      <dxf>
        <alignment vertical="top" wrapText="1" readingOrder="0"/>
      </dxf>
    </rfmt>
    <rfmt sheetId="2" sqref="H124" start="0" length="0">
      <dxf>
        <alignment vertical="top" wrapText="1" readingOrder="0"/>
      </dxf>
    </rfmt>
    <rfmt sheetId="2" sqref="H125" start="0" length="0">
      <dxf>
        <alignment vertical="top" wrapText="1" readingOrder="0"/>
      </dxf>
    </rfmt>
    <rfmt sheetId="2" sqref="H126" start="0" length="0">
      <dxf>
        <alignment vertical="top" wrapText="1" readingOrder="0"/>
      </dxf>
    </rfmt>
    <rfmt sheetId="2" sqref="H127" start="0" length="0">
      <dxf>
        <alignment vertical="top" wrapText="1" readingOrder="0"/>
      </dxf>
    </rfmt>
    <rfmt sheetId="2" sqref="H128" start="0" length="0">
      <dxf>
        <alignment vertical="top" wrapText="1" readingOrder="0"/>
      </dxf>
    </rfmt>
    <rfmt sheetId="2" sqref="H129" start="0" length="0">
      <dxf>
        <alignment vertical="top" wrapText="1" readingOrder="0"/>
      </dxf>
    </rfmt>
    <rfmt sheetId="2" sqref="H130" start="0" length="0">
      <dxf>
        <alignment vertical="top" wrapText="1" readingOrder="0"/>
      </dxf>
    </rfmt>
    <rfmt sheetId="2" sqref="H131" start="0" length="0">
      <dxf>
        <alignment vertical="top" wrapText="1" readingOrder="0"/>
      </dxf>
    </rfmt>
    <rfmt sheetId="2" sqref="H132" start="0" length="0">
      <dxf>
        <alignment vertical="top" wrapText="1" readingOrder="0"/>
      </dxf>
    </rfmt>
    <rfmt sheetId="2" sqref="H133" start="0" length="0">
      <dxf>
        <alignment vertical="top" wrapText="1" readingOrder="0"/>
      </dxf>
    </rfmt>
    <rfmt sheetId="2" sqref="H134" start="0" length="0">
      <dxf>
        <alignment vertical="top" wrapText="1" readingOrder="0"/>
      </dxf>
    </rfmt>
    <rfmt sheetId="2" sqref="H135" start="0" length="0">
      <dxf>
        <alignment vertical="top" wrapText="1" readingOrder="0"/>
      </dxf>
    </rfmt>
    <rfmt sheetId="2" sqref="H136" start="0" length="0">
      <dxf>
        <alignment vertical="top" wrapText="1" readingOrder="0"/>
      </dxf>
    </rfmt>
    <rfmt sheetId="2" sqref="H137" start="0" length="0">
      <dxf>
        <alignment vertical="top" wrapText="1" readingOrder="0"/>
      </dxf>
    </rfmt>
    <rfmt sheetId="2" sqref="H138" start="0" length="0">
      <dxf>
        <alignment vertical="top" wrapText="1" readingOrder="0"/>
      </dxf>
    </rfmt>
    <rcc rId="0" sId="2" dxf="1">
      <nc r="H139">
        <v>28704.3694</v>
      </nc>
      <ndxf>
        <alignment vertical="top" wrapText="1" readingOrder="0"/>
      </ndxf>
    </rcc>
    <rcc rId="0" sId="2" dxf="1">
      <nc r="H140">
        <v>26704.369400000003</v>
      </nc>
      <ndxf>
        <alignment vertical="top" wrapText="1" readingOrder="0"/>
      </ndxf>
    </rcc>
    <rcc rId="0" sId="2" dxf="1">
      <nc r="H141">
        <f>+H139-H140</f>
      </nc>
      <ndxf>
        <alignment vertical="top" wrapText="1" readingOrder="0"/>
      </ndxf>
    </rcc>
    <rfmt sheetId="2" sqref="H142" start="0" length="0">
      <dxf>
        <alignment vertical="top" wrapText="1" readingOrder="0"/>
      </dxf>
    </rfmt>
    <rfmt sheetId="2" sqref="H143" start="0" length="0">
      <dxf>
        <alignment vertical="top" wrapText="1" readingOrder="0"/>
      </dxf>
    </rfmt>
    <rfmt sheetId="2" sqref="H144" start="0" length="0">
      <dxf>
        <alignment vertical="top" wrapText="1" readingOrder="0"/>
      </dxf>
    </rfmt>
    <rfmt sheetId="2" sqref="H145" start="0" length="0">
      <dxf>
        <alignment vertical="top" wrapText="1" readingOrder="0"/>
      </dxf>
    </rfmt>
    <rfmt sheetId="2" sqref="H146" start="0" length="0">
      <dxf>
        <alignment vertical="top" wrapText="1" readingOrder="0"/>
      </dxf>
    </rfmt>
    <rfmt sheetId="2" sqref="H147" start="0" length="0">
      <dxf>
        <alignment vertical="top" wrapText="1" readingOrder="0"/>
      </dxf>
    </rfmt>
    <rfmt sheetId="2" sqref="H148" start="0" length="0">
      <dxf>
        <alignment vertical="top" wrapText="1" readingOrder="0"/>
      </dxf>
    </rfmt>
    <rfmt sheetId="2" sqref="H149" start="0" length="0">
      <dxf>
        <alignment vertical="top" wrapText="1" readingOrder="0"/>
      </dxf>
    </rfmt>
    <rfmt sheetId="2" sqref="H150" start="0" length="0">
      <dxf>
        <alignment vertical="top" wrapText="1" readingOrder="0"/>
      </dxf>
    </rfmt>
    <rfmt sheetId="2" sqref="H151" start="0" length="0">
      <dxf>
        <alignment vertical="top" wrapText="1" readingOrder="0"/>
      </dxf>
    </rfmt>
    <rfmt sheetId="2" sqref="H152" start="0" length="0">
      <dxf>
        <alignment vertical="top" wrapText="1" readingOrder="0"/>
      </dxf>
    </rfmt>
    <rfmt sheetId="2" sqref="H153" start="0" length="0">
      <dxf>
        <alignment vertical="top" wrapText="1" readingOrder="0"/>
      </dxf>
    </rfmt>
    <rfmt sheetId="2" sqref="H154" start="0" length="0">
      <dxf>
        <alignment vertical="top" wrapText="1" readingOrder="0"/>
      </dxf>
    </rfmt>
    <rfmt sheetId="2" sqref="H155" start="0" length="0">
      <dxf>
        <alignment vertical="top" wrapText="1" readingOrder="0"/>
      </dxf>
    </rfmt>
    <rfmt sheetId="2" sqref="H156" start="0" length="0">
      <dxf>
        <alignment vertical="top" wrapText="1" readingOrder="0"/>
      </dxf>
    </rfmt>
    <rfmt sheetId="2" sqref="H157" start="0" length="0">
      <dxf>
        <alignment vertical="top" wrapText="1" readingOrder="0"/>
      </dxf>
    </rfmt>
    <rfmt sheetId="2" sqref="H158" start="0" length="0">
      <dxf>
        <alignment vertical="top" wrapText="1" readingOrder="0"/>
      </dxf>
    </rfmt>
    <rfmt sheetId="2" sqref="H159" start="0" length="0">
      <dxf>
        <alignment vertical="top" wrapText="1" readingOrder="0"/>
      </dxf>
    </rfmt>
    <rfmt sheetId="2" sqref="H160" start="0" length="0">
      <dxf>
        <alignment vertical="top" wrapText="1" readingOrder="0"/>
      </dxf>
    </rfmt>
    <rfmt sheetId="2" sqref="H161" start="0" length="0">
      <dxf>
        <alignment vertical="top" wrapText="1" readingOrder="0"/>
      </dxf>
    </rfmt>
    <rfmt sheetId="2" sqref="H162" start="0" length="0">
      <dxf>
        <alignment vertical="top" wrapText="1" readingOrder="0"/>
      </dxf>
    </rfmt>
    <rfmt sheetId="2" sqref="H163" start="0" length="0">
      <dxf>
        <alignment vertical="top" wrapText="1" readingOrder="0"/>
      </dxf>
    </rfmt>
    <rfmt sheetId="2" sqref="H164" start="0" length="0">
      <dxf>
        <alignment vertical="top" wrapText="1" readingOrder="0"/>
      </dxf>
    </rfmt>
    <rfmt sheetId="2" sqref="H165" start="0" length="0">
      <dxf>
        <alignment vertical="top" wrapText="1" readingOrder="0"/>
      </dxf>
    </rfmt>
    <rfmt sheetId="2" sqref="H166" start="0" length="0">
      <dxf>
        <alignment vertical="top" wrapText="1" readingOrder="0"/>
      </dxf>
    </rfmt>
    <rfmt sheetId="2" sqref="H167" start="0" length="0">
      <dxf>
        <alignment vertical="top" wrapText="1" readingOrder="0"/>
      </dxf>
    </rfmt>
    <rfmt sheetId="2" sqref="H168" start="0" length="0">
      <dxf>
        <alignment vertical="top" wrapText="1" readingOrder="0"/>
      </dxf>
    </rfmt>
    <rfmt sheetId="2" sqref="H169" start="0" length="0">
      <dxf>
        <alignment vertical="top" wrapText="1" readingOrder="0"/>
      </dxf>
    </rfmt>
    <rfmt sheetId="2" sqref="H170" start="0" length="0">
      <dxf>
        <alignment vertical="top" wrapText="1" readingOrder="0"/>
      </dxf>
    </rfmt>
    <rfmt sheetId="2" sqref="H171" start="0" length="0">
      <dxf>
        <alignment vertical="top" wrapText="1" readingOrder="0"/>
      </dxf>
    </rfmt>
    <rfmt sheetId="2" sqref="H172" start="0" length="0">
      <dxf>
        <alignment vertical="top" wrapText="1" readingOrder="0"/>
      </dxf>
    </rfmt>
    <rfmt sheetId="2" sqref="H173" start="0" length="0">
      <dxf>
        <alignment vertical="top" wrapText="1" readingOrder="0"/>
      </dxf>
    </rfmt>
    <rfmt sheetId="2" sqref="H174" start="0" length="0">
      <dxf>
        <alignment vertical="top" wrapText="1" readingOrder="0"/>
      </dxf>
    </rfmt>
    <rfmt sheetId="2" sqref="H175" start="0" length="0">
      <dxf>
        <alignment vertical="top" wrapText="1" readingOrder="0"/>
      </dxf>
    </rfmt>
    <rfmt sheetId="2" sqref="H176" start="0" length="0">
      <dxf>
        <alignment vertical="top" wrapText="1" readingOrder="0"/>
      </dxf>
    </rfmt>
    <rfmt sheetId="2" sqref="H177" start="0" length="0">
      <dxf>
        <alignment vertical="top" wrapText="1" readingOrder="0"/>
      </dxf>
    </rfmt>
    <rfmt sheetId="2" sqref="H178" start="0" length="0">
      <dxf>
        <alignment vertical="top" wrapText="1" readingOrder="0"/>
      </dxf>
    </rfmt>
    <rfmt sheetId="2" sqref="H179" start="0" length="0">
      <dxf>
        <alignment vertical="top" wrapText="1" readingOrder="0"/>
      </dxf>
    </rfmt>
    <rfmt sheetId="2" sqref="H180" start="0" length="0">
      <dxf>
        <alignment vertical="top" wrapText="1" readingOrder="0"/>
      </dxf>
    </rfmt>
    <rfmt sheetId="2" sqref="H181" start="0" length="0">
      <dxf>
        <alignment vertical="top" wrapText="1" readingOrder="0"/>
      </dxf>
    </rfmt>
    <rfmt sheetId="2" sqref="H182" start="0" length="0">
      <dxf>
        <alignment vertical="top" wrapText="1" readingOrder="0"/>
      </dxf>
    </rfmt>
    <rfmt sheetId="2" sqref="H183" start="0" length="0">
      <dxf>
        <alignment vertical="top" wrapText="1" readingOrder="0"/>
      </dxf>
    </rfmt>
    <rfmt sheetId="2" sqref="H184" start="0" length="0">
      <dxf>
        <alignment vertical="top" wrapText="1" readingOrder="0"/>
      </dxf>
    </rfmt>
    <rfmt sheetId="2" sqref="H185" start="0" length="0">
      <dxf>
        <alignment vertical="top" wrapText="1" readingOrder="0"/>
      </dxf>
    </rfmt>
    <rfmt sheetId="2" sqref="H186" start="0" length="0">
      <dxf>
        <alignment vertical="top" wrapText="1" readingOrder="0"/>
      </dxf>
    </rfmt>
    <rfmt sheetId="2" sqref="H187" start="0" length="0">
      <dxf>
        <alignment vertical="top" wrapText="1" readingOrder="0"/>
      </dxf>
    </rfmt>
    <rfmt sheetId="2" sqref="H188" start="0" length="0">
      <dxf>
        <alignment vertical="top" wrapText="1" readingOrder="0"/>
      </dxf>
    </rfmt>
    <rfmt sheetId="2" sqref="H189" start="0" length="0">
      <dxf>
        <alignment vertical="top" wrapText="1" readingOrder="0"/>
      </dxf>
    </rfmt>
    <rfmt sheetId="2" sqref="H190" start="0" length="0">
      <dxf>
        <alignment vertical="top" wrapText="1" readingOrder="0"/>
      </dxf>
    </rfmt>
    <rfmt sheetId="2" sqref="H191" start="0" length="0">
      <dxf>
        <alignment vertical="top" wrapText="1" readingOrder="0"/>
      </dxf>
    </rfmt>
    <rfmt sheetId="2" sqref="H192" start="0" length="0">
      <dxf>
        <alignment vertical="top" wrapText="1" readingOrder="0"/>
      </dxf>
    </rfmt>
    <rfmt sheetId="2" sqref="H193" start="0" length="0">
      <dxf>
        <alignment vertical="top" wrapText="1" readingOrder="0"/>
      </dxf>
    </rfmt>
    <rfmt sheetId="2" sqref="H194" start="0" length="0">
      <dxf>
        <alignment vertical="top" wrapText="1" readingOrder="0"/>
      </dxf>
    </rfmt>
    <rfmt sheetId="2" sqref="H195" start="0" length="0">
      <dxf>
        <alignment vertical="top" wrapText="1" readingOrder="0"/>
      </dxf>
    </rfmt>
    <rfmt sheetId="2" sqref="H196" start="0" length="0">
      <dxf>
        <alignment vertical="top" wrapText="1" readingOrder="0"/>
      </dxf>
    </rfmt>
    <rfmt sheetId="2" sqref="H197" start="0" length="0">
      <dxf>
        <alignment vertical="top" wrapText="1" readingOrder="0"/>
      </dxf>
    </rfmt>
    <rfmt sheetId="2" sqref="H198" start="0" length="0">
      <dxf>
        <alignment vertical="top" wrapText="1" readingOrder="0"/>
      </dxf>
    </rfmt>
    <rfmt sheetId="2" sqref="H199" start="0" length="0">
      <dxf>
        <alignment vertical="top" wrapText="1" readingOrder="0"/>
      </dxf>
    </rfmt>
    <rfmt sheetId="2" sqref="H200" start="0" length="0">
      <dxf>
        <alignment vertical="top" wrapText="1" readingOrder="0"/>
      </dxf>
    </rfmt>
    <rfmt sheetId="2" sqref="H201" start="0" length="0">
      <dxf>
        <alignment vertical="top" wrapText="1" readingOrder="0"/>
      </dxf>
    </rfmt>
    <rfmt sheetId="2" sqref="H202" start="0" length="0">
      <dxf>
        <alignment vertical="top" wrapText="1" readingOrder="0"/>
      </dxf>
    </rfmt>
    <rfmt sheetId="2" sqref="H203" start="0" length="0">
      <dxf>
        <alignment vertical="top" wrapText="1" readingOrder="0"/>
      </dxf>
    </rfmt>
    <rfmt sheetId="2" sqref="H204" start="0" length="0">
      <dxf>
        <alignment vertical="top" wrapText="1" readingOrder="0"/>
      </dxf>
    </rfmt>
    <rfmt sheetId="2" sqref="H205" start="0" length="0">
      <dxf>
        <alignment vertical="top" wrapText="1" readingOrder="0"/>
      </dxf>
    </rfmt>
    <rfmt sheetId="2" sqref="H206" start="0" length="0">
      <dxf>
        <alignment vertical="top" wrapText="1" readingOrder="0"/>
      </dxf>
    </rfmt>
    <rfmt sheetId="2" sqref="H207" start="0" length="0">
      <dxf>
        <alignment vertical="top" wrapText="1" readingOrder="0"/>
      </dxf>
    </rfmt>
    <rfmt sheetId="2" sqref="H208" start="0" length="0">
      <dxf>
        <alignment vertical="top" wrapText="1" readingOrder="0"/>
      </dxf>
    </rfmt>
    <rfmt sheetId="2" sqref="H209" start="0" length="0">
      <dxf>
        <alignment vertical="top" wrapText="1" readingOrder="0"/>
      </dxf>
    </rfmt>
    <rfmt sheetId="2" sqref="H210" start="0" length="0">
      <dxf>
        <alignment vertical="top" wrapText="1" readingOrder="0"/>
      </dxf>
    </rfmt>
    <rfmt sheetId="2" sqref="H211" start="0" length="0">
      <dxf>
        <alignment vertical="top" wrapText="1" readingOrder="0"/>
      </dxf>
    </rfmt>
    <rfmt sheetId="2" sqref="H212" start="0" length="0">
      <dxf>
        <alignment vertical="top" wrapText="1" readingOrder="0"/>
      </dxf>
    </rfmt>
    <rfmt sheetId="2" sqref="H213" start="0" length="0">
      <dxf>
        <alignment vertical="top" wrapText="1" readingOrder="0"/>
      </dxf>
    </rfmt>
    <rfmt sheetId="2" sqref="H214" start="0" length="0">
      <dxf>
        <alignment vertical="top" wrapText="1" readingOrder="0"/>
      </dxf>
    </rfmt>
    <rfmt sheetId="2" sqref="H215" start="0" length="0">
      <dxf>
        <alignment vertical="top" wrapText="1" readingOrder="0"/>
      </dxf>
    </rfmt>
    <rfmt sheetId="2" sqref="H216" start="0" length="0">
      <dxf>
        <alignment vertical="top" wrapText="1" readingOrder="0"/>
      </dxf>
    </rfmt>
    <rfmt sheetId="2" sqref="H217" start="0" length="0">
      <dxf>
        <alignment vertical="top" wrapText="1" readingOrder="0"/>
      </dxf>
    </rfmt>
    <rfmt sheetId="2" sqref="H218" start="0" length="0">
      <dxf>
        <alignment vertical="top" wrapText="1" readingOrder="0"/>
      </dxf>
    </rfmt>
    <rfmt sheetId="2" sqref="H219" start="0" length="0">
      <dxf>
        <alignment vertical="top" wrapText="1" readingOrder="0"/>
      </dxf>
    </rfmt>
    <rfmt sheetId="2" sqref="H220" start="0" length="0">
      <dxf>
        <alignment vertical="top" wrapText="1" readingOrder="0"/>
      </dxf>
    </rfmt>
    <rfmt sheetId="2" sqref="H221" start="0" length="0">
      <dxf>
        <alignment vertical="top" wrapText="1" readingOrder="0"/>
      </dxf>
    </rfmt>
    <rfmt sheetId="2" sqref="H222" start="0" length="0">
      <dxf>
        <alignment vertical="top" wrapText="1" readingOrder="0"/>
      </dxf>
    </rfmt>
    <rfmt sheetId="2" sqref="H223" start="0" length="0">
      <dxf>
        <alignment vertical="top" wrapText="1" readingOrder="0"/>
      </dxf>
    </rfmt>
    <rfmt sheetId="2" sqref="H224" start="0" length="0">
      <dxf>
        <alignment vertical="top" wrapText="1" readingOrder="0"/>
      </dxf>
    </rfmt>
    <rfmt sheetId="2" sqref="H225" start="0" length="0">
      <dxf>
        <alignment vertical="top" wrapText="1" readingOrder="0"/>
      </dxf>
    </rfmt>
    <rfmt sheetId="2" sqref="H226" start="0" length="0">
      <dxf>
        <alignment vertical="top" wrapText="1" readingOrder="0"/>
      </dxf>
    </rfmt>
    <rfmt sheetId="2" sqref="H227" start="0" length="0">
      <dxf>
        <alignment vertical="top" wrapText="1" readingOrder="0"/>
      </dxf>
    </rfmt>
    <rfmt sheetId="2" sqref="H228" start="0" length="0">
      <dxf>
        <alignment vertical="top" wrapText="1" readingOrder="0"/>
      </dxf>
    </rfmt>
    <rfmt sheetId="2" sqref="H229" start="0" length="0">
      <dxf>
        <alignment vertical="top" wrapText="1" readingOrder="0"/>
      </dxf>
    </rfmt>
    <rfmt sheetId="2" sqref="H230" start="0" length="0">
      <dxf>
        <alignment vertical="top" wrapText="1" readingOrder="0"/>
      </dxf>
    </rfmt>
    <rfmt sheetId="2" sqref="H231" start="0" length="0">
      <dxf>
        <alignment vertical="top" wrapText="1" readingOrder="0"/>
      </dxf>
    </rfmt>
    <rfmt sheetId="2" sqref="H232" start="0" length="0">
      <dxf>
        <alignment vertical="top" wrapText="1" readingOrder="0"/>
      </dxf>
    </rfmt>
    <rfmt sheetId="2" sqref="H233" start="0" length="0">
      <dxf>
        <alignment vertical="top" wrapText="1" readingOrder="0"/>
      </dxf>
    </rfmt>
    <rfmt sheetId="2" sqref="H234" start="0" length="0">
      <dxf>
        <alignment vertical="top" wrapText="1" readingOrder="0"/>
      </dxf>
    </rfmt>
    <rfmt sheetId="2" sqref="H235" start="0" length="0">
      <dxf>
        <alignment vertical="top" wrapText="1" readingOrder="0"/>
      </dxf>
    </rfmt>
    <rfmt sheetId="2" sqref="H236" start="0" length="0">
      <dxf>
        <alignment vertical="top" wrapText="1" readingOrder="0"/>
      </dxf>
    </rfmt>
    <rfmt sheetId="2" sqref="H237" start="0" length="0">
      <dxf>
        <alignment vertical="top" wrapText="1" readingOrder="0"/>
      </dxf>
    </rfmt>
    <rfmt sheetId="2" sqref="H238" start="0" length="0">
      <dxf>
        <alignment vertical="top" wrapText="1" readingOrder="0"/>
      </dxf>
    </rfmt>
    <rfmt sheetId="2" sqref="H239" start="0" length="0">
      <dxf>
        <alignment vertical="top" wrapText="1" readingOrder="0"/>
      </dxf>
    </rfmt>
    <rfmt sheetId="2" sqref="H240" start="0" length="0">
      <dxf>
        <alignment vertical="top" wrapText="1" readingOrder="0"/>
      </dxf>
    </rfmt>
    <rfmt sheetId="2" sqref="H241" start="0" length="0">
      <dxf>
        <alignment vertical="top" wrapText="1" readingOrder="0"/>
      </dxf>
    </rfmt>
    <rfmt sheetId="2" sqref="H242" start="0" length="0">
      <dxf>
        <alignment vertical="top" wrapText="1" readingOrder="0"/>
      </dxf>
    </rfmt>
    <rfmt sheetId="2" sqref="H243" start="0" length="0">
      <dxf>
        <alignment vertical="top" wrapText="1" readingOrder="0"/>
      </dxf>
    </rfmt>
    <rfmt sheetId="2" sqref="H244" start="0" length="0">
      <dxf>
        <alignment vertical="top" wrapText="1" readingOrder="0"/>
      </dxf>
    </rfmt>
    <rfmt sheetId="2" sqref="H245" start="0" length="0">
      <dxf>
        <alignment vertical="top" wrapText="1" readingOrder="0"/>
      </dxf>
    </rfmt>
    <rfmt sheetId="2" sqref="H246" start="0" length="0">
      <dxf>
        <alignment vertical="top" wrapText="1" readingOrder="0"/>
      </dxf>
    </rfmt>
    <rfmt sheetId="2" sqref="H247" start="0" length="0">
      <dxf>
        <alignment vertical="top" wrapText="1" readingOrder="0"/>
      </dxf>
    </rfmt>
    <rfmt sheetId="2" sqref="H248" start="0" length="0">
      <dxf>
        <alignment vertical="top" wrapText="1" readingOrder="0"/>
      </dxf>
    </rfmt>
    <rfmt sheetId="2" sqref="H249" start="0" length="0">
      <dxf>
        <alignment vertical="top" wrapText="1" readingOrder="0"/>
      </dxf>
    </rfmt>
    <rfmt sheetId="2" sqref="H250" start="0" length="0">
      <dxf>
        <alignment vertical="top" wrapText="1" readingOrder="0"/>
      </dxf>
    </rfmt>
    <rfmt sheetId="2" sqref="H251" start="0" length="0">
      <dxf>
        <alignment vertical="top" wrapText="1" readingOrder="0"/>
      </dxf>
    </rfmt>
    <rfmt sheetId="2" sqref="H252" start="0" length="0">
      <dxf>
        <alignment vertical="top" wrapText="1" readingOrder="0"/>
      </dxf>
    </rfmt>
    <rfmt sheetId="2" sqref="H253" start="0" length="0">
      <dxf>
        <alignment vertical="top" wrapText="1" readingOrder="0"/>
      </dxf>
    </rfmt>
    <rfmt sheetId="2" sqref="H254" start="0" length="0">
      <dxf>
        <alignment vertical="top" wrapText="1" readingOrder="0"/>
      </dxf>
    </rfmt>
    <rfmt sheetId="2" sqref="H255" start="0" length="0">
      <dxf>
        <alignment vertical="top" wrapText="1" readingOrder="0"/>
      </dxf>
    </rfmt>
    <rfmt sheetId="2" sqref="H256" start="0" length="0">
      <dxf>
        <alignment vertical="top" wrapText="1" readingOrder="0"/>
      </dxf>
    </rfmt>
    <rfmt sheetId="2" sqref="H257" start="0" length="0">
      <dxf>
        <alignment vertical="top" wrapText="1" readingOrder="0"/>
      </dxf>
    </rfmt>
    <rfmt sheetId="2" sqref="H258" start="0" length="0">
      <dxf>
        <alignment vertical="top" wrapText="1" readingOrder="0"/>
      </dxf>
    </rfmt>
    <rfmt sheetId="2" sqref="H259" start="0" length="0">
      <dxf>
        <alignment vertical="top" wrapText="1" readingOrder="0"/>
      </dxf>
    </rfmt>
    <rfmt sheetId="2" sqref="H260" start="0" length="0">
      <dxf>
        <alignment vertical="top" wrapText="1" readingOrder="0"/>
      </dxf>
    </rfmt>
    <rfmt sheetId="2" sqref="H261" start="0" length="0">
      <dxf>
        <alignment vertical="top" wrapText="1" readingOrder="0"/>
      </dxf>
    </rfmt>
    <rfmt sheetId="2" sqref="H262" start="0" length="0">
      <dxf>
        <alignment vertical="top" wrapText="1" readingOrder="0"/>
      </dxf>
    </rfmt>
    <rfmt sheetId="2" sqref="H263" start="0" length="0">
      <dxf>
        <alignment vertical="top" wrapText="1" readingOrder="0"/>
      </dxf>
    </rfmt>
    <rfmt sheetId="2" sqref="H264" start="0" length="0">
      <dxf>
        <alignment vertical="top" wrapText="1" readingOrder="0"/>
      </dxf>
    </rfmt>
    <rfmt sheetId="2" sqref="H265" start="0" length="0">
      <dxf>
        <alignment vertical="top" wrapText="1" readingOrder="0"/>
      </dxf>
    </rfmt>
    <rfmt sheetId="2" sqref="H266" start="0" length="0">
      <dxf>
        <alignment vertical="top" wrapText="1" readingOrder="0"/>
      </dxf>
    </rfmt>
    <rfmt sheetId="2" sqref="H267" start="0" length="0">
      <dxf>
        <alignment vertical="top" wrapText="1" readingOrder="0"/>
      </dxf>
    </rfmt>
    <rfmt sheetId="2" sqref="H268" start="0" length="0">
      <dxf>
        <alignment vertical="top" wrapText="1" readingOrder="0"/>
      </dxf>
    </rfmt>
    <rfmt sheetId="2" sqref="H269" start="0" length="0">
      <dxf>
        <alignment vertical="top" wrapText="1" readingOrder="0"/>
      </dxf>
    </rfmt>
    <rfmt sheetId="2" sqref="H270" start="0" length="0">
      <dxf>
        <alignment vertical="top" wrapText="1" readingOrder="0"/>
      </dxf>
    </rfmt>
    <rfmt sheetId="2" sqref="H271" start="0" length="0">
      <dxf>
        <alignment vertical="top" wrapText="1" readingOrder="0"/>
      </dxf>
    </rfmt>
    <rfmt sheetId="2" sqref="H272" start="0" length="0">
      <dxf>
        <alignment vertical="top" wrapText="1" readingOrder="0"/>
      </dxf>
    </rfmt>
    <rfmt sheetId="2" sqref="H273" start="0" length="0">
      <dxf>
        <alignment vertical="top" wrapText="1" readingOrder="0"/>
      </dxf>
    </rfmt>
    <rfmt sheetId="2" sqref="H274" start="0" length="0">
      <dxf>
        <alignment vertical="top" wrapText="1" readingOrder="0"/>
      </dxf>
    </rfmt>
    <rfmt sheetId="2" sqref="H275" start="0" length="0">
      <dxf>
        <alignment vertical="top" wrapText="1" readingOrder="0"/>
      </dxf>
    </rfmt>
    <rfmt sheetId="2" sqref="H276" start="0" length="0">
      <dxf>
        <alignment vertical="top" wrapText="1" readingOrder="0"/>
      </dxf>
    </rfmt>
    <rfmt sheetId="2" sqref="H277" start="0" length="0">
      <dxf>
        <alignment vertical="top" wrapText="1" readingOrder="0"/>
      </dxf>
    </rfmt>
    <rfmt sheetId="2" sqref="H278" start="0" length="0">
      <dxf>
        <alignment vertical="top" wrapText="1" readingOrder="0"/>
      </dxf>
    </rfmt>
    <rfmt sheetId="2" sqref="H279" start="0" length="0">
      <dxf>
        <alignment vertical="top" wrapText="1" readingOrder="0"/>
      </dxf>
    </rfmt>
    <rfmt sheetId="2" sqref="H280" start="0" length="0">
      <dxf>
        <alignment vertical="top" wrapText="1" readingOrder="0"/>
      </dxf>
    </rfmt>
    <rfmt sheetId="2" sqref="H281" start="0" length="0">
      <dxf>
        <alignment vertical="top" wrapText="1" readingOrder="0"/>
      </dxf>
    </rfmt>
    <rfmt sheetId="2" sqref="H282" start="0" length="0">
      <dxf>
        <alignment vertical="top" wrapText="1" readingOrder="0"/>
      </dxf>
    </rfmt>
    <rfmt sheetId="2" sqref="H283" start="0" length="0">
      <dxf>
        <alignment vertical="top" wrapText="1" readingOrder="0"/>
      </dxf>
    </rfmt>
    <rfmt sheetId="2" sqref="H284" start="0" length="0">
      <dxf>
        <alignment vertical="top" wrapText="1" readingOrder="0"/>
      </dxf>
    </rfmt>
    <rfmt sheetId="2" sqref="H285" start="0" length="0">
      <dxf>
        <alignment vertical="top" wrapText="1" readingOrder="0"/>
      </dxf>
    </rfmt>
    <rfmt sheetId="2" sqref="H286" start="0" length="0">
      <dxf>
        <alignment vertical="top" wrapText="1" readingOrder="0"/>
      </dxf>
    </rfmt>
    <rfmt sheetId="2" sqref="H287" start="0" length="0">
      <dxf>
        <alignment vertical="top" wrapText="1" readingOrder="0"/>
      </dxf>
    </rfmt>
    <rfmt sheetId="2" sqref="H288" start="0" length="0">
      <dxf>
        <alignment vertical="top" wrapText="1" readingOrder="0"/>
      </dxf>
    </rfmt>
    <rfmt sheetId="2" sqref="H289" start="0" length="0">
      <dxf>
        <alignment vertical="top" wrapText="1" readingOrder="0"/>
      </dxf>
    </rfmt>
    <rfmt sheetId="2" sqref="H290" start="0" length="0">
      <dxf>
        <alignment vertical="top" wrapText="1" readingOrder="0"/>
      </dxf>
    </rfmt>
    <rfmt sheetId="2" sqref="H291" start="0" length="0">
      <dxf>
        <alignment vertical="top" wrapText="1" readingOrder="0"/>
      </dxf>
    </rfmt>
    <rfmt sheetId="2" sqref="H292" start="0" length="0">
      <dxf>
        <alignment vertical="top" wrapText="1" readingOrder="0"/>
      </dxf>
    </rfmt>
    <rfmt sheetId="2" sqref="H293" start="0" length="0">
      <dxf>
        <alignment vertical="top" wrapText="1" readingOrder="0"/>
      </dxf>
    </rfmt>
    <rfmt sheetId="2" sqref="H294" start="0" length="0">
      <dxf>
        <alignment vertical="top" wrapText="1" readingOrder="0"/>
      </dxf>
    </rfmt>
    <rfmt sheetId="2" sqref="H295" start="0" length="0">
      <dxf>
        <alignment vertical="top" wrapText="1" readingOrder="0"/>
      </dxf>
    </rfmt>
    <rfmt sheetId="2" sqref="H296" start="0" length="0">
      <dxf>
        <alignment vertical="top" wrapText="1" readingOrder="0"/>
      </dxf>
    </rfmt>
    <rfmt sheetId="2" sqref="H297" start="0" length="0">
      <dxf>
        <alignment vertical="top" wrapText="1" readingOrder="0"/>
      </dxf>
    </rfmt>
    <rfmt sheetId="2" sqref="H298" start="0" length="0">
      <dxf>
        <alignment vertical="top" wrapText="1" readingOrder="0"/>
      </dxf>
    </rfmt>
    <rfmt sheetId="2" sqref="H299" start="0" length="0">
      <dxf>
        <alignment vertical="top" wrapText="1" readingOrder="0"/>
      </dxf>
    </rfmt>
    <rfmt sheetId="2" sqref="H300" start="0" length="0">
      <dxf>
        <alignment vertical="top" wrapText="1" readingOrder="0"/>
      </dxf>
    </rfmt>
    <rfmt sheetId="2" sqref="H301" start="0" length="0">
      <dxf>
        <alignment vertical="top" wrapText="1" readingOrder="0"/>
      </dxf>
    </rfmt>
    <rfmt sheetId="2" sqref="H302" start="0" length="0">
      <dxf>
        <alignment vertical="top" wrapText="1" readingOrder="0"/>
      </dxf>
    </rfmt>
    <rfmt sheetId="2" sqref="H303" start="0" length="0">
      <dxf>
        <alignment vertical="top" wrapText="1" readingOrder="0"/>
      </dxf>
    </rfmt>
    <rfmt sheetId="2" sqref="H304" start="0" length="0">
      <dxf>
        <alignment vertical="top" wrapText="1" readingOrder="0"/>
      </dxf>
    </rfmt>
    <rfmt sheetId="2" sqref="H305" start="0" length="0">
      <dxf>
        <alignment vertical="top" wrapText="1" readingOrder="0"/>
      </dxf>
    </rfmt>
    <rfmt sheetId="2" sqref="H306" start="0" length="0">
      <dxf>
        <alignment vertical="top" wrapText="1" readingOrder="0"/>
      </dxf>
    </rfmt>
    <rfmt sheetId="2" sqref="H307" start="0" length="0">
      <dxf>
        <alignment vertical="top" wrapText="1" readingOrder="0"/>
      </dxf>
    </rfmt>
    <rfmt sheetId="2" sqref="H308" start="0" length="0">
      <dxf>
        <alignment vertical="top" wrapText="1" readingOrder="0"/>
      </dxf>
    </rfmt>
    <rfmt sheetId="2" sqref="H309" start="0" length="0">
      <dxf>
        <alignment vertical="top" wrapText="1" readingOrder="0"/>
      </dxf>
    </rfmt>
    <rfmt sheetId="2" sqref="H310" start="0" length="0">
      <dxf>
        <alignment vertical="top" wrapText="1" readingOrder="0"/>
      </dxf>
    </rfmt>
    <rfmt sheetId="2" sqref="H311" start="0" length="0">
      <dxf>
        <alignment vertical="top" wrapText="1" readingOrder="0"/>
      </dxf>
    </rfmt>
    <rfmt sheetId="2" sqref="H312" start="0" length="0">
      <dxf>
        <alignment vertical="top" wrapText="1" readingOrder="0"/>
      </dxf>
    </rfmt>
    <rfmt sheetId="2" sqref="H313" start="0" length="0">
      <dxf>
        <alignment vertical="top" wrapText="1" readingOrder="0"/>
      </dxf>
    </rfmt>
    <rfmt sheetId="2" sqref="H314" start="0" length="0">
      <dxf>
        <alignment vertical="top" wrapText="1" readingOrder="0"/>
      </dxf>
    </rfmt>
    <rfmt sheetId="2" sqref="H315" start="0" length="0">
      <dxf>
        <alignment vertical="top" wrapText="1" readingOrder="0"/>
      </dxf>
    </rfmt>
    <rfmt sheetId="2" sqref="H316" start="0" length="0">
      <dxf>
        <alignment vertical="top" wrapText="1" readingOrder="0"/>
      </dxf>
    </rfmt>
    <rfmt sheetId="2" sqref="H317" start="0" length="0">
      <dxf>
        <alignment vertical="top" wrapText="1" readingOrder="0"/>
      </dxf>
    </rfmt>
    <rfmt sheetId="2" sqref="H318" start="0" length="0">
      <dxf>
        <alignment vertical="top" wrapText="1" readingOrder="0"/>
      </dxf>
    </rfmt>
    <rfmt sheetId="2" sqref="H319" start="0" length="0">
      <dxf>
        <alignment vertical="top" wrapText="1" readingOrder="0"/>
      </dxf>
    </rfmt>
    <rfmt sheetId="2" sqref="H320" start="0" length="0">
      <dxf>
        <alignment vertical="top" wrapText="1" readingOrder="0"/>
      </dxf>
    </rfmt>
    <rfmt sheetId="2" sqref="H321" start="0" length="0">
      <dxf>
        <alignment vertical="top" wrapText="1" readingOrder="0"/>
      </dxf>
    </rfmt>
    <rfmt sheetId="2" sqref="H322" start="0" length="0">
      <dxf>
        <alignment vertical="top" wrapText="1" readingOrder="0"/>
      </dxf>
    </rfmt>
    <rfmt sheetId="2" sqref="H323" start="0" length="0">
      <dxf>
        <alignment vertical="top" wrapText="1" readingOrder="0"/>
      </dxf>
    </rfmt>
    <rfmt sheetId="2" sqref="H324" start="0" length="0">
      <dxf>
        <alignment vertical="top" wrapText="1" readingOrder="0"/>
      </dxf>
    </rfmt>
    <rfmt sheetId="2" sqref="H325" start="0" length="0">
      <dxf>
        <alignment vertical="top" wrapText="1" readingOrder="0"/>
      </dxf>
    </rfmt>
    <rfmt sheetId="2" sqref="H326" start="0" length="0">
      <dxf>
        <alignment vertical="top" wrapText="1" readingOrder="0"/>
      </dxf>
    </rfmt>
    <rfmt sheetId="2" sqref="H327" start="0" length="0">
      <dxf>
        <alignment vertical="top" wrapText="1" readingOrder="0"/>
      </dxf>
    </rfmt>
    <rfmt sheetId="2" sqref="H328" start="0" length="0">
      <dxf>
        <alignment vertical="top" wrapText="1" readingOrder="0"/>
      </dxf>
    </rfmt>
    <rfmt sheetId="2" sqref="H329" start="0" length="0">
      <dxf>
        <alignment vertical="top" wrapText="1" readingOrder="0"/>
      </dxf>
    </rfmt>
    <rfmt sheetId="2" sqref="H330" start="0" length="0">
      <dxf>
        <alignment vertical="top" wrapText="1" readingOrder="0"/>
      </dxf>
    </rfmt>
    <rfmt sheetId="2" sqref="H331" start="0" length="0">
      <dxf>
        <alignment vertical="top" wrapText="1" readingOrder="0"/>
      </dxf>
    </rfmt>
    <rfmt sheetId="2" sqref="H332" start="0" length="0">
      <dxf>
        <alignment vertical="top" wrapText="1" readingOrder="0"/>
      </dxf>
    </rfmt>
    <rfmt sheetId="2" sqref="H333" start="0" length="0">
      <dxf>
        <alignment vertical="top" wrapText="1" readingOrder="0"/>
      </dxf>
    </rfmt>
    <rfmt sheetId="2" sqref="H334" start="0" length="0">
      <dxf>
        <alignment vertical="top" wrapText="1" readingOrder="0"/>
      </dxf>
    </rfmt>
    <rfmt sheetId="2" sqref="H335" start="0" length="0">
      <dxf>
        <alignment vertical="top" wrapText="1" readingOrder="0"/>
      </dxf>
    </rfmt>
    <rfmt sheetId="2" sqref="H336" start="0" length="0">
      <dxf>
        <alignment vertical="top" wrapText="1" readingOrder="0"/>
      </dxf>
    </rfmt>
    <rfmt sheetId="2" sqref="H337" start="0" length="0">
      <dxf>
        <alignment vertical="top" wrapText="1" readingOrder="0"/>
      </dxf>
    </rfmt>
    <rfmt sheetId="2" sqref="H338" start="0" length="0">
      <dxf>
        <alignment vertical="top" wrapText="1" readingOrder="0"/>
      </dxf>
    </rfmt>
    <rfmt sheetId="2" sqref="H339" start="0" length="0">
      <dxf>
        <alignment vertical="top" wrapText="1" readingOrder="0"/>
      </dxf>
    </rfmt>
    <rfmt sheetId="2" sqref="H340" start="0" length="0">
      <dxf>
        <alignment vertical="top" wrapText="1" readingOrder="0"/>
      </dxf>
    </rfmt>
    <rfmt sheetId="2" sqref="H341" start="0" length="0">
      <dxf>
        <alignment vertical="top" wrapText="1" readingOrder="0"/>
      </dxf>
    </rfmt>
    <rfmt sheetId="2" sqref="H342" start="0" length="0">
      <dxf>
        <alignment vertical="top" wrapText="1" readingOrder="0"/>
      </dxf>
    </rfmt>
    <rfmt sheetId="2" sqref="H343" start="0" length="0">
      <dxf>
        <alignment vertical="top" wrapText="1" readingOrder="0"/>
      </dxf>
    </rfmt>
    <rfmt sheetId="2" sqref="H344" start="0" length="0">
      <dxf>
        <alignment vertical="top" wrapText="1" readingOrder="0"/>
      </dxf>
    </rfmt>
    <rfmt sheetId="2" sqref="H345" start="0" length="0">
      <dxf>
        <alignment vertical="top" wrapText="1" readingOrder="0"/>
      </dxf>
    </rfmt>
    <rfmt sheetId="2" sqref="H346" start="0" length="0">
      <dxf>
        <alignment vertical="top" wrapText="1" readingOrder="0"/>
      </dxf>
    </rfmt>
    <rfmt sheetId="2" sqref="H347" start="0" length="0">
      <dxf>
        <alignment vertical="top" wrapText="1" readingOrder="0"/>
      </dxf>
    </rfmt>
    <rfmt sheetId="2" sqref="H348" start="0" length="0">
      <dxf>
        <alignment vertical="top" wrapText="1" readingOrder="0"/>
      </dxf>
    </rfmt>
    <rfmt sheetId="2" sqref="H349" start="0" length="0">
      <dxf>
        <alignment vertical="top" wrapText="1" readingOrder="0"/>
      </dxf>
    </rfmt>
    <rfmt sheetId="2" sqref="H350" start="0" length="0">
      <dxf>
        <alignment vertical="top" wrapText="1" readingOrder="0"/>
      </dxf>
    </rfmt>
    <rfmt sheetId="2" sqref="H351" start="0" length="0">
      <dxf>
        <alignment vertical="top" wrapText="1" readingOrder="0"/>
      </dxf>
    </rfmt>
    <rfmt sheetId="2" sqref="H352" start="0" length="0">
      <dxf>
        <alignment vertical="top" wrapText="1" readingOrder="0"/>
      </dxf>
    </rfmt>
    <rfmt sheetId="2" sqref="H353" start="0" length="0">
      <dxf>
        <alignment vertical="top" wrapText="1" readingOrder="0"/>
      </dxf>
    </rfmt>
    <rfmt sheetId="2" sqref="H354" start="0" length="0">
      <dxf>
        <alignment vertical="top" wrapText="1" readingOrder="0"/>
      </dxf>
    </rfmt>
    <rfmt sheetId="2" sqref="H355" start="0" length="0">
      <dxf>
        <alignment vertical="top" wrapText="1" readingOrder="0"/>
      </dxf>
    </rfmt>
    <rfmt sheetId="2" sqref="H356" start="0" length="0">
      <dxf>
        <alignment vertical="top" wrapText="1" readingOrder="0"/>
      </dxf>
    </rfmt>
    <rfmt sheetId="2" sqref="H357" start="0" length="0">
      <dxf>
        <alignment vertical="top" wrapText="1" readingOrder="0"/>
      </dxf>
    </rfmt>
    <rfmt sheetId="2" sqref="H358" start="0" length="0">
      <dxf>
        <alignment vertical="top" wrapText="1" readingOrder="0"/>
      </dxf>
    </rfmt>
    <rfmt sheetId="2" sqref="H359" start="0" length="0">
      <dxf>
        <alignment vertical="top" wrapText="1" readingOrder="0"/>
      </dxf>
    </rfmt>
    <rfmt sheetId="2" sqref="H360" start="0" length="0">
      <dxf>
        <alignment vertical="top" wrapText="1" readingOrder="0"/>
      </dxf>
    </rfmt>
    <rfmt sheetId="2" sqref="H361" start="0" length="0">
      <dxf>
        <alignment vertical="top" wrapText="1" readingOrder="0"/>
      </dxf>
    </rfmt>
    <rfmt sheetId="2" sqref="H362" start="0" length="0">
      <dxf>
        <alignment vertical="top" wrapText="1" readingOrder="0"/>
      </dxf>
    </rfmt>
    <rfmt sheetId="2" sqref="H363" start="0" length="0">
      <dxf>
        <alignment vertical="top" wrapText="1" readingOrder="0"/>
      </dxf>
    </rfmt>
    <rfmt sheetId="2" sqref="H364" start="0" length="0">
      <dxf>
        <alignment vertical="top" wrapText="1" readingOrder="0"/>
      </dxf>
    </rfmt>
    <rfmt sheetId="2" sqref="H365" start="0" length="0">
      <dxf>
        <alignment vertical="top" wrapText="1" readingOrder="0"/>
      </dxf>
    </rfmt>
    <rfmt sheetId="2" sqref="H366" start="0" length="0">
      <dxf>
        <alignment vertical="top" wrapText="1" readingOrder="0"/>
      </dxf>
    </rfmt>
    <rfmt sheetId="2" sqref="H367" start="0" length="0">
      <dxf>
        <alignment vertical="top" wrapText="1" readingOrder="0"/>
      </dxf>
    </rfmt>
    <rfmt sheetId="2" sqref="H368" start="0" length="0">
      <dxf>
        <alignment vertical="top" wrapText="1" readingOrder="0"/>
      </dxf>
    </rfmt>
    <rfmt sheetId="2" sqref="H369" start="0" length="0">
      <dxf>
        <alignment vertical="top" wrapText="1" readingOrder="0"/>
      </dxf>
    </rfmt>
    <rfmt sheetId="2" sqref="H370" start="0" length="0">
      <dxf>
        <alignment vertical="top" wrapText="1" readingOrder="0"/>
      </dxf>
    </rfmt>
    <rfmt sheetId="2" sqref="H371" start="0" length="0">
      <dxf>
        <alignment vertical="top" wrapText="1" readingOrder="0"/>
      </dxf>
    </rfmt>
    <rfmt sheetId="2" sqref="H372" start="0" length="0">
      <dxf>
        <alignment vertical="top" wrapText="1" readingOrder="0"/>
      </dxf>
    </rfmt>
    <rfmt sheetId="2" sqref="H373" start="0" length="0">
      <dxf>
        <alignment vertical="top" wrapText="1" readingOrder="0"/>
      </dxf>
    </rfmt>
    <rfmt sheetId="2" sqref="H374" start="0" length="0">
      <dxf>
        <alignment vertical="top" wrapText="1" readingOrder="0"/>
      </dxf>
    </rfmt>
    <rfmt sheetId="2" sqref="H375" start="0" length="0">
      <dxf>
        <alignment vertical="top" wrapText="1" readingOrder="0"/>
      </dxf>
    </rfmt>
    <rfmt sheetId="2" sqref="H376" start="0" length="0">
      <dxf>
        <alignment vertical="top" wrapText="1" readingOrder="0"/>
      </dxf>
    </rfmt>
    <rfmt sheetId="2" sqref="H377" start="0" length="0">
      <dxf>
        <alignment vertical="top" wrapText="1" readingOrder="0"/>
      </dxf>
    </rfmt>
    <rfmt sheetId="2" sqref="H378" start="0" length="0">
      <dxf>
        <alignment vertical="top" wrapText="1" readingOrder="0"/>
      </dxf>
    </rfmt>
    <rfmt sheetId="2" sqref="H379" start="0" length="0">
      <dxf>
        <alignment vertical="top" wrapText="1" readingOrder="0"/>
      </dxf>
    </rfmt>
    <rfmt sheetId="2" sqref="H380" start="0" length="0">
      <dxf>
        <alignment vertical="top" wrapText="1" readingOrder="0"/>
      </dxf>
    </rfmt>
    <rfmt sheetId="2" sqref="H381" start="0" length="0">
      <dxf>
        <alignment vertical="top" wrapText="1" readingOrder="0"/>
      </dxf>
    </rfmt>
    <rfmt sheetId="2" sqref="H382" start="0" length="0">
      <dxf>
        <alignment vertical="top" wrapText="1" readingOrder="0"/>
      </dxf>
    </rfmt>
    <rfmt sheetId="2" sqref="H383" start="0" length="0">
      <dxf>
        <alignment vertical="top" wrapText="1" readingOrder="0"/>
      </dxf>
    </rfmt>
    <rfmt sheetId="2" sqref="H384" start="0" length="0">
      <dxf>
        <alignment vertical="top" wrapText="1" readingOrder="0"/>
      </dxf>
    </rfmt>
    <rfmt sheetId="2" sqref="H385" start="0" length="0">
      <dxf>
        <alignment vertical="top" wrapText="1" readingOrder="0"/>
      </dxf>
    </rfmt>
    <rfmt sheetId="2" sqref="H386" start="0" length="0">
      <dxf>
        <alignment vertical="top" wrapText="1" readingOrder="0"/>
      </dxf>
    </rfmt>
    <rfmt sheetId="2" sqref="H387" start="0" length="0">
      <dxf>
        <alignment vertical="top" wrapText="1" readingOrder="0"/>
      </dxf>
    </rfmt>
    <rfmt sheetId="2" sqref="H388" start="0" length="0">
      <dxf>
        <alignment vertical="top" wrapText="1" readingOrder="0"/>
      </dxf>
    </rfmt>
    <rfmt sheetId="2" sqref="H389" start="0" length="0">
      <dxf>
        <alignment vertical="top" wrapText="1" readingOrder="0"/>
      </dxf>
    </rfmt>
    <rfmt sheetId="2" sqref="H390" start="0" length="0">
      <dxf>
        <alignment vertical="top" wrapText="1" readingOrder="0"/>
      </dxf>
    </rfmt>
    <rfmt sheetId="2" sqref="H391" start="0" length="0">
      <dxf>
        <alignment vertical="top" wrapText="1" readingOrder="0"/>
      </dxf>
    </rfmt>
    <rfmt sheetId="2" sqref="H392" start="0" length="0">
      <dxf>
        <alignment vertical="top" wrapText="1" readingOrder="0"/>
      </dxf>
    </rfmt>
    <rfmt sheetId="2" sqref="H393" start="0" length="0">
      <dxf>
        <alignment vertical="top" wrapText="1" readingOrder="0"/>
      </dxf>
    </rfmt>
    <rfmt sheetId="2" sqref="H394" start="0" length="0">
      <dxf>
        <alignment vertical="top" wrapText="1" readingOrder="0"/>
      </dxf>
    </rfmt>
    <rfmt sheetId="2" sqref="H395" start="0" length="0">
      <dxf>
        <alignment vertical="top" wrapText="1" readingOrder="0"/>
      </dxf>
    </rfmt>
    <rfmt sheetId="2" sqref="H396" start="0" length="0">
      <dxf>
        <alignment vertical="top" wrapText="1" readingOrder="0"/>
      </dxf>
    </rfmt>
    <rfmt sheetId="2" sqref="H397" start="0" length="0">
      <dxf>
        <alignment vertical="top" wrapText="1" readingOrder="0"/>
      </dxf>
    </rfmt>
    <rfmt sheetId="2" sqref="H398" start="0" length="0">
      <dxf>
        <alignment vertical="top" wrapText="1" readingOrder="0"/>
      </dxf>
    </rfmt>
    <rfmt sheetId="2" sqref="H399" start="0" length="0">
      <dxf>
        <alignment vertical="top" wrapText="1" readingOrder="0"/>
      </dxf>
    </rfmt>
    <rfmt sheetId="2" sqref="H400" start="0" length="0">
      <dxf>
        <alignment vertical="top" wrapText="1" readingOrder="0"/>
      </dxf>
    </rfmt>
    <rfmt sheetId="2" sqref="H401" start="0" length="0">
      <dxf>
        <alignment vertical="top" wrapText="1" readingOrder="0"/>
      </dxf>
    </rfmt>
    <rfmt sheetId="2" sqref="H402" start="0" length="0">
      <dxf>
        <alignment vertical="top" wrapText="1" readingOrder="0"/>
      </dxf>
    </rfmt>
    <rfmt sheetId="2" sqref="H403" start="0" length="0">
      <dxf>
        <alignment vertical="top" wrapText="1" readingOrder="0"/>
      </dxf>
    </rfmt>
    <rfmt sheetId="2" sqref="H404" start="0" length="0">
      <dxf>
        <alignment vertical="top" wrapText="1" readingOrder="0"/>
      </dxf>
    </rfmt>
    <rfmt sheetId="2" sqref="H405" start="0" length="0">
      <dxf>
        <alignment vertical="top" wrapText="1" readingOrder="0"/>
      </dxf>
    </rfmt>
    <rfmt sheetId="2" sqref="H406" start="0" length="0">
      <dxf>
        <alignment vertical="top" wrapText="1" readingOrder="0"/>
      </dxf>
    </rfmt>
    <rfmt sheetId="2" sqref="H407" start="0" length="0">
      <dxf>
        <alignment vertical="top" wrapText="1" readingOrder="0"/>
      </dxf>
    </rfmt>
    <rfmt sheetId="2" sqref="H408" start="0" length="0">
      <dxf>
        <alignment vertical="top" wrapText="1" readingOrder="0"/>
      </dxf>
    </rfmt>
    <rfmt sheetId="2" sqref="H409" start="0" length="0">
      <dxf>
        <alignment vertical="top" wrapText="1" readingOrder="0"/>
      </dxf>
    </rfmt>
    <rfmt sheetId="2" sqref="H410" start="0" length="0">
      <dxf>
        <alignment vertical="top" wrapText="1" readingOrder="0"/>
      </dxf>
    </rfmt>
    <rfmt sheetId="2" sqref="H411" start="0" length="0">
      <dxf>
        <alignment vertical="top" wrapText="1" readingOrder="0"/>
      </dxf>
    </rfmt>
    <rfmt sheetId="2" sqref="H412" start="0" length="0">
      <dxf>
        <alignment vertical="top" wrapText="1" readingOrder="0"/>
      </dxf>
    </rfmt>
    <rfmt sheetId="2" sqref="H413" start="0" length="0">
      <dxf>
        <alignment vertical="top" wrapText="1" readingOrder="0"/>
      </dxf>
    </rfmt>
    <rfmt sheetId="2" sqref="H414" start="0" length="0">
      <dxf>
        <alignment vertical="top" wrapText="1" readingOrder="0"/>
      </dxf>
    </rfmt>
    <rfmt sheetId="2" sqref="H415" start="0" length="0">
      <dxf>
        <alignment vertical="top" wrapText="1" readingOrder="0"/>
      </dxf>
    </rfmt>
    <rfmt sheetId="2" sqref="H416" start="0" length="0">
      <dxf>
        <alignment vertical="top" wrapText="1" readingOrder="0"/>
      </dxf>
    </rfmt>
    <rfmt sheetId="2" sqref="H417" start="0" length="0">
      <dxf>
        <alignment vertical="top" wrapText="1" readingOrder="0"/>
      </dxf>
    </rfmt>
    <rfmt sheetId="2" sqref="H418" start="0" length="0">
      <dxf>
        <alignment vertical="top" wrapText="1" readingOrder="0"/>
      </dxf>
    </rfmt>
    <rfmt sheetId="2" sqref="H419" start="0" length="0">
      <dxf>
        <alignment vertical="top" wrapText="1" readingOrder="0"/>
      </dxf>
    </rfmt>
    <rfmt sheetId="2" sqref="H420" start="0" length="0">
      <dxf>
        <alignment vertical="top" wrapText="1" readingOrder="0"/>
      </dxf>
    </rfmt>
    <rfmt sheetId="2" sqref="H421" start="0" length="0">
      <dxf>
        <alignment vertical="top" wrapText="1" readingOrder="0"/>
      </dxf>
    </rfmt>
    <rfmt sheetId="2" sqref="H422" start="0" length="0">
      <dxf>
        <alignment vertical="top" wrapText="1" readingOrder="0"/>
      </dxf>
    </rfmt>
    <rfmt sheetId="2" sqref="H423" start="0" length="0">
      <dxf>
        <alignment vertical="top" wrapText="1" readingOrder="0"/>
      </dxf>
    </rfmt>
    <rfmt sheetId="2" sqref="H424" start="0" length="0">
      <dxf>
        <alignment vertical="top" wrapText="1" readingOrder="0"/>
      </dxf>
    </rfmt>
    <rfmt sheetId="2" sqref="H425" start="0" length="0">
      <dxf>
        <alignment vertical="top" wrapText="1" readingOrder="0"/>
      </dxf>
    </rfmt>
    <rfmt sheetId="2" sqref="H426" start="0" length="0">
      <dxf>
        <alignment vertical="top" wrapText="1" readingOrder="0"/>
      </dxf>
    </rfmt>
    <rfmt sheetId="2" sqref="H427" start="0" length="0">
      <dxf>
        <alignment vertical="top" wrapText="1" readingOrder="0"/>
      </dxf>
    </rfmt>
    <rfmt sheetId="2" sqref="H428" start="0" length="0">
      <dxf>
        <alignment vertical="top" wrapText="1" readingOrder="0"/>
      </dxf>
    </rfmt>
    <rfmt sheetId="2" sqref="H429" start="0" length="0">
      <dxf>
        <alignment vertical="top" wrapText="1" readingOrder="0"/>
      </dxf>
    </rfmt>
    <rfmt sheetId="2" sqref="H430" start="0" length="0">
      <dxf>
        <alignment vertical="top" wrapText="1" readingOrder="0"/>
      </dxf>
    </rfmt>
    <rfmt sheetId="2" sqref="H431" start="0" length="0">
      <dxf>
        <alignment vertical="top" wrapText="1" readingOrder="0"/>
      </dxf>
    </rfmt>
    <rfmt sheetId="2" sqref="H432" start="0" length="0">
      <dxf>
        <alignment vertical="top" wrapText="1" readingOrder="0"/>
      </dxf>
    </rfmt>
    <rfmt sheetId="2" sqref="H433" start="0" length="0">
      <dxf>
        <alignment vertical="top" wrapText="1" readingOrder="0"/>
      </dxf>
    </rfmt>
    <rfmt sheetId="2" sqref="H434" start="0" length="0">
      <dxf>
        <alignment vertical="top" wrapText="1" readingOrder="0"/>
      </dxf>
    </rfmt>
    <rfmt sheetId="2" sqref="H435" start="0" length="0">
      <dxf>
        <alignment vertical="top" wrapText="1" readingOrder="0"/>
      </dxf>
    </rfmt>
    <rfmt sheetId="2" sqref="H436" start="0" length="0">
      <dxf>
        <alignment vertical="top" wrapText="1" readingOrder="0"/>
      </dxf>
    </rfmt>
    <rfmt sheetId="2" sqref="H437" start="0" length="0">
      <dxf>
        <alignment vertical="top" wrapText="1" readingOrder="0"/>
      </dxf>
    </rfmt>
    <rfmt sheetId="2" sqref="H438" start="0" length="0">
      <dxf>
        <alignment vertical="top" wrapText="1" readingOrder="0"/>
      </dxf>
    </rfmt>
    <rfmt sheetId="2" sqref="H439" start="0" length="0">
      <dxf>
        <alignment vertical="top" wrapText="1" readingOrder="0"/>
      </dxf>
    </rfmt>
    <rfmt sheetId="2" sqref="H440" start="0" length="0">
      <dxf>
        <alignment vertical="top" wrapText="1" readingOrder="0"/>
      </dxf>
    </rfmt>
    <rfmt sheetId="2" sqref="H441" start="0" length="0">
      <dxf>
        <alignment vertical="top" wrapText="1" readingOrder="0"/>
      </dxf>
    </rfmt>
    <rfmt sheetId="2" sqref="H442" start="0" length="0">
      <dxf>
        <alignment vertical="top" wrapText="1" readingOrder="0"/>
      </dxf>
    </rfmt>
    <rfmt sheetId="2" sqref="H443" start="0" length="0">
      <dxf>
        <alignment vertical="top" wrapText="1" readingOrder="0"/>
      </dxf>
    </rfmt>
    <rfmt sheetId="2" sqref="H444" start="0" length="0">
      <dxf>
        <alignment vertical="top" wrapText="1" readingOrder="0"/>
      </dxf>
    </rfmt>
    <rfmt sheetId="2" sqref="H445" start="0" length="0">
      <dxf>
        <alignment vertical="top" wrapText="1" readingOrder="0"/>
      </dxf>
    </rfmt>
    <rfmt sheetId="2" sqref="H446" start="0" length="0">
      <dxf>
        <alignment vertical="top" wrapText="1" readingOrder="0"/>
      </dxf>
    </rfmt>
    <rfmt sheetId="2" sqref="H447" start="0" length="0">
      <dxf>
        <alignment vertical="top" wrapText="1" readingOrder="0"/>
      </dxf>
    </rfmt>
    <rfmt sheetId="2" sqref="H448" start="0" length="0">
      <dxf>
        <alignment vertical="top" wrapText="1" readingOrder="0"/>
      </dxf>
    </rfmt>
    <rfmt sheetId="2" sqref="H449" start="0" length="0">
      <dxf>
        <alignment vertical="top" wrapText="1" readingOrder="0"/>
      </dxf>
    </rfmt>
    <rfmt sheetId="2" sqref="H450" start="0" length="0">
      <dxf>
        <alignment vertical="top" wrapText="1" readingOrder="0"/>
      </dxf>
    </rfmt>
    <rfmt sheetId="2" sqref="H451" start="0" length="0">
      <dxf>
        <alignment vertical="top" wrapText="1" readingOrder="0"/>
      </dxf>
    </rfmt>
    <rfmt sheetId="2" sqref="H452" start="0" length="0">
      <dxf>
        <alignment vertical="top" wrapText="1" readingOrder="0"/>
      </dxf>
    </rfmt>
    <rfmt sheetId="2" sqref="H453" start="0" length="0">
      <dxf>
        <alignment vertical="top" wrapText="1" readingOrder="0"/>
      </dxf>
    </rfmt>
    <rfmt sheetId="2" sqref="H454" start="0" length="0">
      <dxf>
        <alignment vertical="top" wrapText="1" readingOrder="0"/>
      </dxf>
    </rfmt>
    <rfmt sheetId="2" sqref="H455" start="0" length="0">
      <dxf>
        <alignment vertical="top" wrapText="1" readingOrder="0"/>
      </dxf>
    </rfmt>
    <rfmt sheetId="2" sqref="H456" start="0" length="0">
      <dxf>
        <alignment vertical="top" wrapText="1" readingOrder="0"/>
      </dxf>
    </rfmt>
    <rfmt sheetId="2" sqref="H457" start="0" length="0">
      <dxf>
        <alignment vertical="top" wrapText="1" readingOrder="0"/>
      </dxf>
    </rfmt>
    <rfmt sheetId="2" sqref="H458" start="0" length="0">
      <dxf>
        <alignment vertical="top" wrapText="1" readingOrder="0"/>
      </dxf>
    </rfmt>
    <rfmt sheetId="2" sqref="H459" start="0" length="0">
      <dxf>
        <alignment vertical="top" wrapText="1" readingOrder="0"/>
      </dxf>
    </rfmt>
    <rfmt sheetId="2" sqref="H460" start="0" length="0">
      <dxf>
        <alignment vertical="top" wrapText="1" readingOrder="0"/>
      </dxf>
    </rfmt>
    <rfmt sheetId="2" sqref="H461" start="0" length="0">
      <dxf>
        <alignment vertical="top" wrapText="1" readingOrder="0"/>
      </dxf>
    </rfmt>
    <rfmt sheetId="2" sqref="H462" start="0" length="0">
      <dxf>
        <alignment vertical="top" wrapText="1" readingOrder="0"/>
      </dxf>
    </rfmt>
    <rfmt sheetId="2" sqref="H463" start="0" length="0">
      <dxf>
        <alignment vertical="top" wrapText="1" readingOrder="0"/>
      </dxf>
    </rfmt>
    <rfmt sheetId="2" sqref="H464" start="0" length="0">
      <dxf>
        <alignment vertical="top" wrapText="1" readingOrder="0"/>
      </dxf>
    </rfmt>
    <rfmt sheetId="2" sqref="H465" start="0" length="0">
      <dxf>
        <alignment vertical="top" wrapText="1" readingOrder="0"/>
      </dxf>
    </rfmt>
    <rfmt sheetId="2" sqref="H466" start="0" length="0">
      <dxf>
        <alignment vertical="top" wrapText="1" readingOrder="0"/>
      </dxf>
    </rfmt>
    <rfmt sheetId="2" sqref="H467" start="0" length="0">
      <dxf>
        <alignment vertical="top" wrapText="1" readingOrder="0"/>
      </dxf>
    </rfmt>
    <rfmt sheetId="2" sqref="H468" start="0" length="0">
      <dxf>
        <alignment vertical="top" wrapText="1" readingOrder="0"/>
      </dxf>
    </rfmt>
    <rfmt sheetId="2" sqref="H469" start="0" length="0">
      <dxf>
        <alignment vertical="top" wrapText="1" readingOrder="0"/>
      </dxf>
    </rfmt>
    <rfmt sheetId="2" sqref="H470" start="0" length="0">
      <dxf>
        <alignment vertical="top" wrapText="1" readingOrder="0"/>
      </dxf>
    </rfmt>
    <rfmt sheetId="2" sqref="H471" start="0" length="0">
      <dxf>
        <alignment vertical="top" wrapText="1" readingOrder="0"/>
      </dxf>
    </rfmt>
    <rfmt sheetId="2" sqref="H472" start="0" length="0">
      <dxf>
        <alignment vertical="top" wrapText="1" readingOrder="0"/>
      </dxf>
    </rfmt>
    <rfmt sheetId="2" sqref="H473" start="0" length="0">
      <dxf>
        <alignment vertical="top" wrapText="1" readingOrder="0"/>
      </dxf>
    </rfmt>
    <rfmt sheetId="2" sqref="H474" start="0" length="0">
      <dxf>
        <alignment vertical="top" wrapText="1" readingOrder="0"/>
      </dxf>
    </rfmt>
    <rfmt sheetId="2" sqref="H475" start="0" length="0">
      <dxf>
        <alignment vertical="top" wrapText="1" readingOrder="0"/>
      </dxf>
    </rfmt>
    <rfmt sheetId="2" sqref="H476" start="0" length="0">
      <dxf>
        <alignment vertical="top" wrapText="1" readingOrder="0"/>
      </dxf>
    </rfmt>
    <rfmt sheetId="2" sqref="H477" start="0" length="0">
      <dxf>
        <alignment vertical="top" wrapText="1" readingOrder="0"/>
      </dxf>
    </rfmt>
    <rfmt sheetId="2" sqref="H478" start="0" length="0">
      <dxf>
        <alignment vertical="top" wrapText="1" readingOrder="0"/>
      </dxf>
    </rfmt>
    <rfmt sheetId="2" sqref="H479" start="0" length="0">
      <dxf>
        <alignment vertical="top" wrapText="1" readingOrder="0"/>
      </dxf>
    </rfmt>
    <rfmt sheetId="2" sqref="H480" start="0" length="0">
      <dxf>
        <alignment vertical="top" wrapText="1" readingOrder="0"/>
      </dxf>
    </rfmt>
    <rfmt sheetId="2" sqref="H481" start="0" length="0">
      <dxf>
        <alignment vertical="top" wrapText="1" readingOrder="0"/>
      </dxf>
    </rfmt>
    <rfmt sheetId="2" sqref="H482" start="0" length="0">
      <dxf>
        <alignment vertical="top" wrapText="1" readingOrder="0"/>
      </dxf>
    </rfmt>
    <rfmt sheetId="2" sqref="H483" start="0" length="0">
      <dxf>
        <alignment vertical="top" wrapText="1" readingOrder="0"/>
      </dxf>
    </rfmt>
    <rfmt sheetId="2" sqref="H484" start="0" length="0">
      <dxf>
        <alignment vertical="top" wrapText="1" readingOrder="0"/>
      </dxf>
    </rfmt>
    <rfmt sheetId="2" sqref="H485" start="0" length="0">
      <dxf>
        <alignment vertical="top" wrapText="1" readingOrder="0"/>
      </dxf>
    </rfmt>
    <rfmt sheetId="2" sqref="H486" start="0" length="0">
      <dxf>
        <alignment vertical="top" wrapText="1" readingOrder="0"/>
      </dxf>
    </rfmt>
    <rfmt sheetId="2" sqref="H487" start="0" length="0">
      <dxf>
        <alignment vertical="top" wrapText="1" readingOrder="0"/>
      </dxf>
    </rfmt>
    <rfmt sheetId="2" sqref="H488" start="0" length="0">
      <dxf>
        <alignment vertical="top" wrapText="1" readingOrder="0"/>
      </dxf>
    </rfmt>
    <rfmt sheetId="2" sqref="H489" start="0" length="0">
      <dxf>
        <alignment vertical="top" wrapText="1" readingOrder="0"/>
      </dxf>
    </rfmt>
    <rfmt sheetId="2" sqref="H490" start="0" length="0">
      <dxf>
        <alignment vertical="top" wrapText="1" readingOrder="0"/>
      </dxf>
    </rfmt>
    <rfmt sheetId="2" sqref="H491" start="0" length="0">
      <dxf>
        <alignment vertical="top" wrapText="1" readingOrder="0"/>
      </dxf>
    </rfmt>
    <rfmt sheetId="2" sqref="H492" start="0" length="0">
      <dxf>
        <alignment vertical="top" wrapText="1" readingOrder="0"/>
      </dxf>
    </rfmt>
    <rfmt sheetId="2" sqref="H493" start="0" length="0">
      <dxf>
        <alignment vertical="top" wrapText="1" readingOrder="0"/>
      </dxf>
    </rfmt>
    <rfmt sheetId="2" sqref="H494" start="0" length="0">
      <dxf>
        <alignment vertical="top" wrapText="1" readingOrder="0"/>
      </dxf>
    </rfmt>
    <rfmt sheetId="2" sqref="H495" start="0" length="0">
      <dxf>
        <alignment vertical="top" wrapText="1" readingOrder="0"/>
      </dxf>
    </rfmt>
    <rfmt sheetId="2" sqref="H496" start="0" length="0">
      <dxf>
        <alignment vertical="top" wrapText="1" readingOrder="0"/>
      </dxf>
    </rfmt>
    <rfmt sheetId="2" sqref="H497" start="0" length="0">
      <dxf>
        <alignment vertical="top" wrapText="1" readingOrder="0"/>
      </dxf>
    </rfmt>
    <rfmt sheetId="2" sqref="H498" start="0" length="0">
      <dxf>
        <alignment vertical="top" wrapText="1" readingOrder="0"/>
      </dxf>
    </rfmt>
    <rfmt sheetId="2" sqref="H499" start="0" length="0">
      <dxf>
        <alignment vertical="top" wrapText="1" readingOrder="0"/>
      </dxf>
    </rfmt>
    <rfmt sheetId="2" sqref="H500" start="0" length="0">
      <dxf>
        <alignment vertical="top" wrapText="1" readingOrder="0"/>
      </dxf>
    </rfmt>
    <rfmt sheetId="2" sqref="H501" start="0" length="0">
      <dxf>
        <alignment vertical="top" wrapText="1" readingOrder="0"/>
      </dxf>
    </rfmt>
    <rfmt sheetId="2" sqref="H502" start="0" length="0">
      <dxf>
        <alignment vertical="top" wrapText="1" readingOrder="0"/>
      </dxf>
    </rfmt>
    <rfmt sheetId="2" sqref="H503" start="0" length="0">
      <dxf>
        <alignment vertical="top" wrapText="1" readingOrder="0"/>
      </dxf>
    </rfmt>
    <rfmt sheetId="2" sqref="H504" start="0" length="0">
      <dxf>
        <alignment vertical="top" wrapText="1" readingOrder="0"/>
      </dxf>
    </rfmt>
    <rfmt sheetId="2" sqref="H505" start="0" length="0">
      <dxf>
        <alignment vertical="top" wrapText="1" readingOrder="0"/>
      </dxf>
    </rfmt>
    <rfmt sheetId="2" sqref="H506" start="0" length="0">
      <dxf>
        <alignment vertical="top" wrapText="1" readingOrder="0"/>
      </dxf>
    </rfmt>
    <rfmt sheetId="2" sqref="H507" start="0" length="0">
      <dxf>
        <alignment vertical="top" wrapText="1" readingOrder="0"/>
      </dxf>
    </rfmt>
    <rfmt sheetId="2" sqref="H508" start="0" length="0">
      <dxf>
        <alignment vertical="top" wrapText="1" readingOrder="0"/>
      </dxf>
    </rfmt>
    <rfmt sheetId="2" sqref="H509" start="0" length="0">
      <dxf>
        <alignment vertical="top" wrapText="1" readingOrder="0"/>
      </dxf>
    </rfmt>
    <rfmt sheetId="2" sqref="H510" start="0" length="0">
      <dxf>
        <alignment vertical="top" wrapText="1" readingOrder="0"/>
      </dxf>
    </rfmt>
    <rfmt sheetId="2" sqref="H511" start="0" length="0">
      <dxf>
        <alignment vertical="top" wrapText="1" readingOrder="0"/>
      </dxf>
    </rfmt>
    <rfmt sheetId="2" sqref="H512" start="0" length="0">
      <dxf>
        <alignment vertical="top" wrapText="1" readingOrder="0"/>
      </dxf>
    </rfmt>
    <rfmt sheetId="2" sqref="H513" start="0" length="0">
      <dxf>
        <alignment vertical="top" wrapText="1" readingOrder="0"/>
      </dxf>
    </rfmt>
    <rfmt sheetId="2" sqref="H514" start="0" length="0">
      <dxf>
        <alignment vertical="top" wrapText="1" readingOrder="0"/>
      </dxf>
    </rfmt>
    <rfmt sheetId="2" sqref="H515" start="0" length="0">
      <dxf>
        <alignment vertical="top" wrapText="1" readingOrder="0"/>
      </dxf>
    </rfmt>
    <rfmt sheetId="2" sqref="H516" start="0" length="0">
      <dxf>
        <alignment vertical="top" wrapText="1" readingOrder="0"/>
      </dxf>
    </rfmt>
    <rfmt sheetId="2" sqref="H517" start="0" length="0">
      <dxf>
        <alignment vertical="top" wrapText="1" readingOrder="0"/>
      </dxf>
    </rfmt>
    <rfmt sheetId="2" sqref="H518" start="0" length="0">
      <dxf>
        <alignment vertical="top" wrapText="1" readingOrder="0"/>
      </dxf>
    </rfmt>
    <rfmt sheetId="2" sqref="H519" start="0" length="0">
      <dxf>
        <alignment vertical="top" wrapText="1" readingOrder="0"/>
      </dxf>
    </rfmt>
    <rfmt sheetId="2" sqref="H520" start="0" length="0">
      <dxf>
        <alignment vertical="top" wrapText="1" readingOrder="0"/>
      </dxf>
    </rfmt>
    <rfmt sheetId="2" sqref="H521" start="0" length="0">
      <dxf>
        <alignment vertical="top" wrapText="1" readingOrder="0"/>
      </dxf>
    </rfmt>
    <rfmt sheetId="2" sqref="H522" start="0" length="0">
      <dxf>
        <alignment vertical="top" wrapText="1" readingOrder="0"/>
      </dxf>
    </rfmt>
    <rfmt sheetId="2" sqref="H523" start="0" length="0">
      <dxf>
        <alignment vertical="top" wrapText="1" readingOrder="0"/>
      </dxf>
    </rfmt>
    <rfmt sheetId="2" sqref="H524" start="0" length="0">
      <dxf>
        <alignment vertical="top" wrapText="1" readingOrder="0"/>
      </dxf>
    </rfmt>
    <rfmt sheetId="2" sqref="H525" start="0" length="0">
      <dxf>
        <alignment vertical="top" wrapText="1" readingOrder="0"/>
      </dxf>
    </rfmt>
    <rfmt sheetId="2" sqref="H526" start="0" length="0">
      <dxf>
        <alignment vertical="top" wrapText="1" readingOrder="0"/>
      </dxf>
    </rfmt>
    <rfmt sheetId="2" sqref="H527" start="0" length="0">
      <dxf>
        <alignment vertical="top" wrapText="1" readingOrder="0"/>
      </dxf>
    </rfmt>
    <rfmt sheetId="2" sqref="H528" start="0" length="0">
      <dxf>
        <alignment vertical="top" wrapText="1" readingOrder="0"/>
      </dxf>
    </rfmt>
    <rfmt sheetId="2" sqref="H529" start="0" length="0">
      <dxf>
        <alignment vertical="top" wrapText="1" readingOrder="0"/>
      </dxf>
    </rfmt>
    <rfmt sheetId="2" sqref="H530" start="0" length="0">
      <dxf>
        <alignment vertical="top" wrapText="1" readingOrder="0"/>
      </dxf>
    </rfmt>
    <rfmt sheetId="2" sqref="H531" start="0" length="0">
      <dxf>
        <alignment vertical="top" wrapText="1" readingOrder="0"/>
      </dxf>
    </rfmt>
    <rfmt sheetId="2" sqref="H532" start="0" length="0">
      <dxf>
        <alignment vertical="top" wrapText="1" readingOrder="0"/>
      </dxf>
    </rfmt>
    <rfmt sheetId="2" sqref="H533" start="0" length="0">
      <dxf>
        <alignment vertical="top" wrapText="1" readingOrder="0"/>
      </dxf>
    </rfmt>
    <rfmt sheetId="2" sqref="H534" start="0" length="0">
      <dxf>
        <alignment vertical="top" wrapText="1" readingOrder="0"/>
      </dxf>
    </rfmt>
    <rfmt sheetId="2" sqref="H535" start="0" length="0">
      <dxf>
        <alignment vertical="top" wrapText="1" readingOrder="0"/>
      </dxf>
    </rfmt>
    <rfmt sheetId="2" sqref="H536" start="0" length="0">
      <dxf>
        <alignment vertical="top" wrapText="1" readingOrder="0"/>
      </dxf>
    </rfmt>
    <rfmt sheetId="2" sqref="H537" start="0" length="0">
      <dxf>
        <alignment vertical="top" wrapText="1" readingOrder="0"/>
      </dxf>
    </rfmt>
    <rfmt sheetId="2" sqref="H538" start="0" length="0">
      <dxf>
        <alignment vertical="top" wrapText="1" readingOrder="0"/>
      </dxf>
    </rfmt>
    <rfmt sheetId="2" sqref="H539" start="0" length="0">
      <dxf>
        <alignment vertical="top" wrapText="1" readingOrder="0"/>
      </dxf>
    </rfmt>
    <rfmt sheetId="2" sqref="H540" start="0" length="0">
      <dxf>
        <alignment vertical="top" wrapText="1" readingOrder="0"/>
      </dxf>
    </rfmt>
    <rfmt sheetId="2" sqref="H541" start="0" length="0">
      <dxf>
        <alignment vertical="top" wrapText="1" readingOrder="0"/>
      </dxf>
    </rfmt>
    <rfmt sheetId="2" sqref="H542" start="0" length="0">
      <dxf>
        <alignment vertical="top" wrapText="1" readingOrder="0"/>
      </dxf>
    </rfmt>
    <rfmt sheetId="2" sqref="H543" start="0" length="0">
      <dxf>
        <alignment vertical="top" wrapText="1" readingOrder="0"/>
      </dxf>
    </rfmt>
    <rfmt sheetId="2" sqref="H544" start="0" length="0">
      <dxf>
        <alignment vertical="top" wrapText="1" readingOrder="0"/>
      </dxf>
    </rfmt>
    <rfmt sheetId="2" sqref="H545" start="0" length="0">
      <dxf>
        <alignment vertical="top" wrapText="1" readingOrder="0"/>
      </dxf>
    </rfmt>
    <rfmt sheetId="2" sqref="H546" start="0" length="0">
      <dxf>
        <alignment vertical="top" wrapText="1" readingOrder="0"/>
      </dxf>
    </rfmt>
    <rfmt sheetId="2" sqref="H547" start="0" length="0">
      <dxf>
        <alignment vertical="top" wrapText="1" readingOrder="0"/>
      </dxf>
    </rfmt>
    <rfmt sheetId="2" sqref="H548" start="0" length="0">
      <dxf>
        <alignment vertical="top" wrapText="1" readingOrder="0"/>
      </dxf>
    </rfmt>
    <rfmt sheetId="2" sqref="H549" start="0" length="0">
      <dxf>
        <alignment vertical="top" wrapText="1" readingOrder="0"/>
      </dxf>
    </rfmt>
    <rfmt sheetId="2" sqref="H550" start="0" length="0">
      <dxf>
        <alignment vertical="top" wrapText="1" readingOrder="0"/>
      </dxf>
    </rfmt>
    <rfmt sheetId="2" sqref="H551" start="0" length="0">
      <dxf>
        <alignment vertical="top" wrapText="1" readingOrder="0"/>
      </dxf>
    </rfmt>
    <rfmt sheetId="2" sqref="H552" start="0" length="0">
      <dxf>
        <alignment vertical="top" wrapText="1" readingOrder="0"/>
      </dxf>
    </rfmt>
    <rfmt sheetId="2" sqref="H553" start="0" length="0">
      <dxf>
        <alignment vertical="top" wrapText="1" readingOrder="0"/>
      </dxf>
    </rfmt>
    <rfmt sheetId="2" sqref="H554" start="0" length="0">
      <dxf>
        <alignment vertical="top" wrapText="1" readingOrder="0"/>
      </dxf>
    </rfmt>
    <rfmt sheetId="2" sqref="H555" start="0" length="0">
      <dxf>
        <alignment vertical="top" wrapText="1" readingOrder="0"/>
      </dxf>
    </rfmt>
    <rfmt sheetId="2" sqref="H556" start="0" length="0">
      <dxf>
        <alignment vertical="top" wrapText="1" readingOrder="0"/>
      </dxf>
    </rfmt>
    <rfmt sheetId="2" sqref="H557" start="0" length="0">
      <dxf>
        <alignment vertical="top" wrapText="1" readingOrder="0"/>
      </dxf>
    </rfmt>
    <rfmt sheetId="2" sqref="H558" start="0" length="0">
      <dxf>
        <alignment vertical="top" wrapText="1" readingOrder="0"/>
      </dxf>
    </rfmt>
    <rfmt sheetId="2" sqref="H559" start="0" length="0">
      <dxf>
        <alignment vertical="top" wrapText="1" readingOrder="0"/>
      </dxf>
    </rfmt>
    <rfmt sheetId="2" sqref="H560" start="0" length="0">
      <dxf>
        <alignment vertical="top" wrapText="1" readingOrder="0"/>
      </dxf>
    </rfmt>
    <rfmt sheetId="2" sqref="H561" start="0" length="0">
      <dxf>
        <alignment vertical="top" wrapText="1" readingOrder="0"/>
      </dxf>
    </rfmt>
    <rfmt sheetId="2" sqref="H562" start="0" length="0">
      <dxf>
        <alignment vertical="top" wrapText="1" readingOrder="0"/>
      </dxf>
    </rfmt>
    <rfmt sheetId="2" sqref="H563" start="0" length="0">
      <dxf>
        <alignment vertical="top" wrapText="1" readingOrder="0"/>
      </dxf>
    </rfmt>
    <rfmt sheetId="2" sqref="H564" start="0" length="0">
      <dxf>
        <alignment vertical="top" wrapText="1" readingOrder="0"/>
      </dxf>
    </rfmt>
    <rfmt sheetId="2" sqref="H565" start="0" length="0">
      <dxf>
        <alignment vertical="top" wrapText="1" readingOrder="0"/>
      </dxf>
    </rfmt>
    <rfmt sheetId="2" sqref="H566" start="0" length="0">
      <dxf>
        <alignment vertical="top" wrapText="1" readingOrder="0"/>
      </dxf>
    </rfmt>
    <rfmt sheetId="2" sqref="H567" start="0" length="0">
      <dxf>
        <alignment vertical="top" wrapText="1" readingOrder="0"/>
      </dxf>
    </rfmt>
    <rfmt sheetId="2" sqref="H568" start="0" length="0">
      <dxf>
        <alignment vertical="top" wrapText="1" readingOrder="0"/>
      </dxf>
    </rfmt>
    <rfmt sheetId="2" sqref="H569" start="0" length="0">
      <dxf>
        <alignment vertical="top" wrapText="1" readingOrder="0"/>
      </dxf>
    </rfmt>
    <rfmt sheetId="2" sqref="H570" start="0" length="0">
      <dxf>
        <alignment vertical="top" wrapText="1" readingOrder="0"/>
      </dxf>
    </rfmt>
    <rfmt sheetId="2" sqref="H571" start="0" length="0">
      <dxf>
        <alignment vertical="top" wrapText="1" readingOrder="0"/>
      </dxf>
    </rfmt>
    <rfmt sheetId="2" sqref="H572" start="0" length="0">
      <dxf>
        <alignment vertical="top" wrapText="1" readingOrder="0"/>
      </dxf>
    </rfmt>
    <rfmt sheetId="2" sqref="H573" start="0" length="0">
      <dxf>
        <alignment vertical="top" wrapText="1" readingOrder="0"/>
      </dxf>
    </rfmt>
    <rfmt sheetId="2" sqref="H574" start="0" length="0">
      <dxf>
        <alignment vertical="top" wrapText="1" readingOrder="0"/>
      </dxf>
    </rfmt>
    <rfmt sheetId="2" sqref="H575" start="0" length="0">
      <dxf>
        <alignment vertical="top" wrapText="1" readingOrder="0"/>
      </dxf>
    </rfmt>
    <rfmt sheetId="2" sqref="H576" start="0" length="0">
      <dxf>
        <alignment vertical="top" wrapText="1" readingOrder="0"/>
      </dxf>
    </rfmt>
    <rfmt sheetId="2" sqref="H577" start="0" length="0">
      <dxf>
        <alignment vertical="top" wrapText="1" readingOrder="0"/>
      </dxf>
    </rfmt>
    <rfmt sheetId="2" sqref="H578" start="0" length="0">
      <dxf>
        <alignment vertical="top" wrapText="1" readingOrder="0"/>
      </dxf>
    </rfmt>
    <rfmt sheetId="2" sqref="H579" start="0" length="0">
      <dxf>
        <alignment vertical="top" wrapText="1" readingOrder="0"/>
      </dxf>
    </rfmt>
    <rfmt sheetId="2" sqref="H580" start="0" length="0">
      <dxf>
        <alignment vertical="top" wrapText="1" readingOrder="0"/>
      </dxf>
    </rfmt>
    <rfmt sheetId="2" sqref="H581" start="0" length="0">
      <dxf>
        <alignment vertical="top" wrapText="1" readingOrder="0"/>
      </dxf>
    </rfmt>
    <rfmt sheetId="2" sqref="H582" start="0" length="0">
      <dxf>
        <alignment vertical="top" wrapText="1" readingOrder="0"/>
      </dxf>
    </rfmt>
    <rfmt sheetId="2" sqref="H583" start="0" length="0">
      <dxf>
        <alignment vertical="top" wrapText="1" readingOrder="0"/>
      </dxf>
    </rfmt>
    <rfmt sheetId="2" sqref="H584" start="0" length="0">
      <dxf>
        <alignment vertical="top" wrapText="1" readingOrder="0"/>
      </dxf>
    </rfmt>
    <rfmt sheetId="2" sqref="H585" start="0" length="0">
      <dxf>
        <alignment vertical="top" wrapText="1" readingOrder="0"/>
      </dxf>
    </rfmt>
    <rfmt sheetId="2" sqref="H586" start="0" length="0">
      <dxf>
        <alignment vertical="top" wrapText="1" readingOrder="0"/>
      </dxf>
    </rfmt>
    <rfmt sheetId="2" sqref="H587" start="0" length="0">
      <dxf>
        <alignment vertical="top" wrapText="1" readingOrder="0"/>
      </dxf>
    </rfmt>
    <rfmt sheetId="2" sqref="H588" start="0" length="0">
      <dxf>
        <alignment vertical="top" wrapText="1" readingOrder="0"/>
      </dxf>
    </rfmt>
    <rfmt sheetId="2" sqref="H589" start="0" length="0">
      <dxf>
        <alignment vertical="top" wrapText="1" readingOrder="0"/>
      </dxf>
    </rfmt>
    <rfmt sheetId="2" sqref="H590" start="0" length="0">
      <dxf>
        <alignment vertical="top" wrapText="1" readingOrder="0"/>
      </dxf>
    </rfmt>
    <rfmt sheetId="2" sqref="H591" start="0" length="0">
      <dxf>
        <alignment vertical="top" wrapText="1" readingOrder="0"/>
      </dxf>
    </rfmt>
    <rfmt sheetId="2" sqref="H592" start="0" length="0">
      <dxf>
        <alignment vertical="top" wrapText="1" readingOrder="0"/>
      </dxf>
    </rfmt>
    <rfmt sheetId="2" sqref="H593" start="0" length="0">
      <dxf>
        <alignment vertical="top" wrapText="1" readingOrder="0"/>
      </dxf>
    </rfmt>
    <rfmt sheetId="2" sqref="H594" start="0" length="0">
      <dxf>
        <alignment vertical="top" wrapText="1" readingOrder="0"/>
      </dxf>
    </rfmt>
    <rfmt sheetId="2" sqref="H595" start="0" length="0">
      <dxf>
        <alignment vertical="top" wrapText="1" readingOrder="0"/>
      </dxf>
    </rfmt>
    <rfmt sheetId="2" sqref="H596" start="0" length="0">
      <dxf>
        <alignment vertical="top" wrapText="1" readingOrder="0"/>
      </dxf>
    </rfmt>
    <rfmt sheetId="2" sqref="H597" start="0" length="0">
      <dxf>
        <alignment vertical="top" wrapText="1" readingOrder="0"/>
      </dxf>
    </rfmt>
    <rfmt sheetId="2" sqref="H598" start="0" length="0">
      <dxf>
        <alignment vertical="top" wrapText="1" readingOrder="0"/>
      </dxf>
    </rfmt>
    <rfmt sheetId="2" sqref="H599" start="0" length="0">
      <dxf>
        <alignment vertical="top" wrapText="1" readingOrder="0"/>
      </dxf>
    </rfmt>
    <rfmt sheetId="2" sqref="H600" start="0" length="0">
      <dxf>
        <alignment vertical="top" wrapText="1" readingOrder="0"/>
      </dxf>
    </rfmt>
    <rfmt sheetId="2" sqref="H601" start="0" length="0">
      <dxf>
        <alignment vertical="top" wrapText="1" readingOrder="0"/>
      </dxf>
    </rfmt>
    <rfmt sheetId="2" sqref="H602" start="0" length="0">
      <dxf>
        <alignment vertical="top" wrapText="1" readingOrder="0"/>
      </dxf>
    </rfmt>
    <rfmt sheetId="2" sqref="H603" start="0" length="0">
      <dxf>
        <alignment vertical="top" wrapText="1" readingOrder="0"/>
      </dxf>
    </rfmt>
    <rfmt sheetId="2" sqref="H604" start="0" length="0">
      <dxf>
        <alignment vertical="top" wrapText="1" readingOrder="0"/>
      </dxf>
    </rfmt>
    <rfmt sheetId="2" sqref="H605" start="0" length="0">
      <dxf>
        <alignment vertical="top" wrapText="1" readingOrder="0"/>
      </dxf>
    </rfmt>
    <rfmt sheetId="2" sqref="H606" start="0" length="0">
      <dxf>
        <alignment vertical="top" wrapText="1" readingOrder="0"/>
      </dxf>
    </rfmt>
    <rfmt sheetId="2" sqref="H607" start="0" length="0">
      <dxf>
        <alignment vertical="top" wrapText="1" readingOrder="0"/>
      </dxf>
    </rfmt>
    <rfmt sheetId="2" sqref="H608" start="0" length="0">
      <dxf>
        <alignment vertical="top" wrapText="1" readingOrder="0"/>
      </dxf>
    </rfmt>
    <rfmt sheetId="2" sqref="H609" start="0" length="0">
      <dxf>
        <alignment vertical="top" wrapText="1" readingOrder="0"/>
      </dxf>
    </rfmt>
    <rfmt sheetId="2" sqref="H610" start="0" length="0">
      <dxf>
        <alignment vertical="top" wrapText="1" readingOrder="0"/>
      </dxf>
    </rfmt>
    <rfmt sheetId="2" sqref="H611" start="0" length="0">
      <dxf>
        <alignment vertical="top" wrapText="1" readingOrder="0"/>
      </dxf>
    </rfmt>
    <rfmt sheetId="2" sqref="H612" start="0" length="0">
      <dxf>
        <alignment vertical="top" wrapText="1" readingOrder="0"/>
      </dxf>
    </rfmt>
    <rfmt sheetId="2" sqref="H613" start="0" length="0">
      <dxf>
        <alignment vertical="top" wrapText="1" readingOrder="0"/>
      </dxf>
    </rfmt>
    <rfmt sheetId="2" sqref="H614" start="0" length="0">
      <dxf>
        <alignment vertical="top" wrapText="1" readingOrder="0"/>
      </dxf>
    </rfmt>
    <rfmt sheetId="2" sqref="H615" start="0" length="0">
      <dxf>
        <alignment vertical="top" wrapText="1" readingOrder="0"/>
      </dxf>
    </rfmt>
    <rfmt sheetId="2" sqref="H616" start="0" length="0">
      <dxf>
        <alignment vertical="top" wrapText="1" readingOrder="0"/>
      </dxf>
    </rfmt>
    <rfmt sheetId="2" sqref="H617" start="0" length="0">
      <dxf>
        <alignment vertical="top" wrapText="1" readingOrder="0"/>
      </dxf>
    </rfmt>
    <rfmt sheetId="2" sqref="H618" start="0" length="0">
      <dxf>
        <alignment vertical="top" wrapText="1" readingOrder="0"/>
      </dxf>
    </rfmt>
    <rfmt sheetId="2" sqref="H619" start="0" length="0">
      <dxf>
        <alignment vertical="top" wrapText="1" readingOrder="0"/>
      </dxf>
    </rfmt>
    <rfmt sheetId="2" sqref="H620" start="0" length="0">
      <dxf>
        <alignment vertical="top" wrapText="1" readingOrder="0"/>
      </dxf>
    </rfmt>
    <rfmt sheetId="2" sqref="H621" start="0" length="0">
      <dxf>
        <alignment vertical="top" wrapText="1" readingOrder="0"/>
      </dxf>
    </rfmt>
    <rfmt sheetId="2" sqref="H622" start="0" length="0">
      <dxf>
        <alignment vertical="top" wrapText="1" readingOrder="0"/>
      </dxf>
    </rfmt>
    <rfmt sheetId="2" sqref="H623" start="0" length="0">
      <dxf>
        <alignment vertical="top" wrapText="1" readingOrder="0"/>
      </dxf>
    </rfmt>
    <rfmt sheetId="2" sqref="H624" start="0" length="0">
      <dxf>
        <alignment vertical="top" wrapText="1" readingOrder="0"/>
      </dxf>
    </rfmt>
    <rfmt sheetId="2" sqref="H625" start="0" length="0">
      <dxf>
        <alignment vertical="top" wrapText="1" readingOrder="0"/>
      </dxf>
    </rfmt>
    <rfmt sheetId="2" sqref="H626" start="0" length="0">
      <dxf>
        <alignment vertical="top" wrapText="1" readingOrder="0"/>
      </dxf>
    </rfmt>
    <rfmt sheetId="2" sqref="H627" start="0" length="0">
      <dxf>
        <alignment vertical="top" wrapText="1" readingOrder="0"/>
      </dxf>
    </rfmt>
    <rfmt sheetId="2" sqref="H628" start="0" length="0">
      <dxf>
        <alignment vertical="top" wrapText="1" readingOrder="0"/>
      </dxf>
    </rfmt>
    <rfmt sheetId="2" sqref="H629" start="0" length="0">
      <dxf>
        <alignment vertical="top" wrapText="1" readingOrder="0"/>
      </dxf>
    </rfmt>
    <rfmt sheetId="2" sqref="H630" start="0" length="0">
      <dxf>
        <alignment vertical="top" wrapText="1" readingOrder="0"/>
      </dxf>
    </rfmt>
    <rfmt sheetId="2" sqref="H631" start="0" length="0">
      <dxf>
        <alignment vertical="top" wrapText="1" readingOrder="0"/>
      </dxf>
    </rfmt>
    <rfmt sheetId="2" sqref="H632" start="0" length="0">
      <dxf>
        <alignment vertical="top" wrapText="1" readingOrder="0"/>
      </dxf>
    </rfmt>
    <rfmt sheetId="2" sqref="H633" start="0" length="0">
      <dxf>
        <alignment vertical="top" wrapText="1" readingOrder="0"/>
      </dxf>
    </rfmt>
    <rfmt sheetId="2" sqref="H634" start="0" length="0">
      <dxf>
        <alignment vertical="top" wrapText="1" readingOrder="0"/>
      </dxf>
    </rfmt>
    <rfmt sheetId="2" sqref="H635" start="0" length="0">
      <dxf>
        <alignment vertical="top" wrapText="1" readingOrder="0"/>
      </dxf>
    </rfmt>
    <rfmt sheetId="2" sqref="H636" start="0" length="0">
      <dxf>
        <alignment vertical="top" wrapText="1" readingOrder="0"/>
      </dxf>
    </rfmt>
    <rfmt sheetId="2" sqref="H637" start="0" length="0">
      <dxf>
        <alignment vertical="top" wrapText="1" readingOrder="0"/>
      </dxf>
    </rfmt>
    <rfmt sheetId="2" sqref="H638" start="0" length="0">
      <dxf>
        <alignment vertical="top" wrapText="1" readingOrder="0"/>
      </dxf>
    </rfmt>
    <rfmt sheetId="2" sqref="H639" start="0" length="0">
      <dxf>
        <alignment vertical="top" wrapText="1" readingOrder="0"/>
      </dxf>
    </rfmt>
    <rfmt sheetId="2" sqref="H640" start="0" length="0">
      <dxf>
        <alignment vertical="top" wrapText="1" readingOrder="0"/>
      </dxf>
    </rfmt>
    <rfmt sheetId="2" sqref="H641" start="0" length="0">
      <dxf>
        <alignment vertical="top" wrapText="1" readingOrder="0"/>
      </dxf>
    </rfmt>
    <rfmt sheetId="2" sqref="H642" start="0" length="0">
      <dxf>
        <alignment vertical="top" wrapText="1" readingOrder="0"/>
      </dxf>
    </rfmt>
    <rfmt sheetId="2" sqref="H643" start="0" length="0">
      <dxf>
        <alignment vertical="top" wrapText="1" readingOrder="0"/>
      </dxf>
    </rfmt>
    <rfmt sheetId="2" sqref="H644" start="0" length="0">
      <dxf>
        <alignment vertical="top" wrapText="1" readingOrder="0"/>
      </dxf>
    </rfmt>
    <rfmt sheetId="2" sqref="H645" start="0" length="0">
      <dxf>
        <alignment vertical="top" wrapText="1" readingOrder="0"/>
      </dxf>
    </rfmt>
    <rfmt sheetId="2" sqref="H646" start="0" length="0">
      <dxf>
        <alignment vertical="top" wrapText="1" readingOrder="0"/>
      </dxf>
    </rfmt>
    <rfmt sheetId="2" sqref="H647" start="0" length="0">
      <dxf>
        <alignment vertical="top" wrapText="1" readingOrder="0"/>
      </dxf>
    </rfmt>
    <rfmt sheetId="2" sqref="H648" start="0" length="0">
      <dxf>
        <alignment vertical="top" wrapText="1" readingOrder="0"/>
      </dxf>
    </rfmt>
    <rfmt sheetId="2" sqref="H649" start="0" length="0">
      <dxf>
        <alignment vertical="top" wrapText="1" readingOrder="0"/>
      </dxf>
    </rfmt>
    <rfmt sheetId="2" sqref="H650" start="0" length="0">
      <dxf>
        <alignment vertical="top" wrapText="1" readingOrder="0"/>
      </dxf>
    </rfmt>
    <rfmt sheetId="2" sqref="H651" start="0" length="0">
      <dxf>
        <alignment vertical="top" wrapText="1" readingOrder="0"/>
      </dxf>
    </rfmt>
    <rfmt sheetId="2" sqref="H652" start="0" length="0">
      <dxf>
        <alignment vertical="top" wrapText="1" readingOrder="0"/>
      </dxf>
    </rfmt>
    <rfmt sheetId="2" sqref="H653" start="0" length="0">
      <dxf>
        <alignment vertical="top" wrapText="1" readingOrder="0"/>
      </dxf>
    </rfmt>
    <rfmt sheetId="2" sqref="H654" start="0" length="0">
      <dxf>
        <alignment vertical="top" wrapText="1" readingOrder="0"/>
      </dxf>
    </rfmt>
    <rfmt sheetId="2" sqref="H655" start="0" length="0">
      <dxf>
        <alignment vertical="top" wrapText="1" readingOrder="0"/>
      </dxf>
    </rfmt>
    <rfmt sheetId="2" sqref="H656" start="0" length="0">
      <dxf>
        <alignment vertical="top" wrapText="1" readingOrder="0"/>
      </dxf>
    </rfmt>
    <rfmt sheetId="2" sqref="H657" start="0" length="0">
      <dxf>
        <alignment vertical="top" wrapText="1" readingOrder="0"/>
      </dxf>
    </rfmt>
    <rfmt sheetId="2" sqref="H658" start="0" length="0">
      <dxf>
        <alignment vertical="top" wrapText="1" readingOrder="0"/>
      </dxf>
    </rfmt>
    <rfmt sheetId="2" sqref="H659" start="0" length="0">
      <dxf>
        <alignment vertical="top" wrapText="1" readingOrder="0"/>
      </dxf>
    </rfmt>
    <rfmt sheetId="2" sqref="H660" start="0" length="0">
      <dxf>
        <alignment vertical="top" wrapText="1" readingOrder="0"/>
      </dxf>
    </rfmt>
    <rfmt sheetId="2" sqref="H661" start="0" length="0">
      <dxf>
        <alignment vertical="top" wrapText="1" readingOrder="0"/>
      </dxf>
    </rfmt>
    <rfmt sheetId="2" sqref="H662" start="0" length="0">
      <dxf>
        <alignment vertical="top" wrapText="1" readingOrder="0"/>
      </dxf>
    </rfmt>
    <rfmt sheetId="2" sqref="H663" start="0" length="0">
      <dxf>
        <alignment vertical="top" wrapText="1" readingOrder="0"/>
      </dxf>
    </rfmt>
    <rfmt sheetId="2" sqref="H664" start="0" length="0">
      <dxf>
        <alignment vertical="top" wrapText="1" readingOrder="0"/>
      </dxf>
    </rfmt>
    <rfmt sheetId="2" sqref="H665" start="0" length="0">
      <dxf>
        <alignment vertical="top" wrapText="1" readingOrder="0"/>
      </dxf>
    </rfmt>
    <rfmt sheetId="2" sqref="H666" start="0" length="0">
      <dxf>
        <alignment vertical="top" wrapText="1" readingOrder="0"/>
      </dxf>
    </rfmt>
    <rfmt sheetId="2" sqref="H667" start="0" length="0">
      <dxf>
        <alignment vertical="top" wrapText="1" readingOrder="0"/>
      </dxf>
    </rfmt>
    <rfmt sheetId="2" sqref="H668" start="0" length="0">
      <dxf>
        <alignment vertical="top" wrapText="1" readingOrder="0"/>
      </dxf>
    </rfmt>
    <rfmt sheetId="2" sqref="H669" start="0" length="0">
      <dxf>
        <alignment vertical="top" wrapText="1" readingOrder="0"/>
      </dxf>
    </rfmt>
    <rfmt sheetId="2" sqref="H670" start="0" length="0">
      <dxf>
        <alignment vertical="top" wrapText="1" readingOrder="0"/>
      </dxf>
    </rfmt>
    <rfmt sheetId="2" sqref="H671" start="0" length="0">
      <dxf>
        <alignment vertical="top" wrapText="1" readingOrder="0"/>
      </dxf>
    </rfmt>
    <rfmt sheetId="2" sqref="H672" start="0" length="0">
      <dxf>
        <alignment vertical="top" wrapText="1" readingOrder="0"/>
      </dxf>
    </rfmt>
    <rfmt sheetId="2" sqref="H673" start="0" length="0">
      <dxf>
        <alignment vertical="top" wrapText="1" readingOrder="0"/>
      </dxf>
    </rfmt>
    <rfmt sheetId="2" sqref="H674" start="0" length="0">
      <dxf>
        <alignment vertical="top" wrapText="1" readingOrder="0"/>
      </dxf>
    </rfmt>
    <rfmt sheetId="2" sqref="H675" start="0" length="0">
      <dxf>
        <alignment vertical="top" wrapText="1" readingOrder="0"/>
      </dxf>
    </rfmt>
    <rfmt sheetId="2" sqref="H676" start="0" length="0">
      <dxf>
        <alignment vertical="top" wrapText="1" readingOrder="0"/>
      </dxf>
    </rfmt>
    <rfmt sheetId="2" sqref="H677" start="0" length="0">
      <dxf>
        <alignment vertical="top" wrapText="1" readingOrder="0"/>
      </dxf>
    </rfmt>
    <rfmt sheetId="2" sqref="H678" start="0" length="0">
      <dxf>
        <alignment vertical="top" wrapText="1" readingOrder="0"/>
      </dxf>
    </rfmt>
    <rfmt sheetId="2" sqref="H679" start="0" length="0">
      <dxf>
        <alignment vertical="top" wrapText="1" readingOrder="0"/>
      </dxf>
    </rfmt>
    <rfmt sheetId="2" sqref="H680" start="0" length="0">
      <dxf>
        <alignment vertical="top" wrapText="1" readingOrder="0"/>
      </dxf>
    </rfmt>
    <rfmt sheetId="2" sqref="H681" start="0" length="0">
      <dxf>
        <alignment vertical="top" wrapText="1" readingOrder="0"/>
      </dxf>
    </rfmt>
    <rfmt sheetId="2" sqref="H682" start="0" length="0">
      <dxf>
        <alignment vertical="top" wrapText="1" readingOrder="0"/>
      </dxf>
    </rfmt>
    <rfmt sheetId="2" sqref="H683" start="0" length="0">
      <dxf>
        <alignment vertical="top" wrapText="1" readingOrder="0"/>
      </dxf>
    </rfmt>
    <rfmt sheetId="2" sqref="H684" start="0" length="0">
      <dxf>
        <alignment vertical="top" wrapText="1" readingOrder="0"/>
      </dxf>
    </rfmt>
    <rfmt sheetId="2" sqref="H685" start="0" length="0">
      <dxf>
        <alignment vertical="top" wrapText="1" readingOrder="0"/>
      </dxf>
    </rfmt>
    <rfmt sheetId="2" sqref="H686" start="0" length="0">
      <dxf>
        <alignment vertical="top" wrapText="1" readingOrder="0"/>
      </dxf>
    </rfmt>
    <rfmt sheetId="2" sqref="H687" start="0" length="0">
      <dxf>
        <alignment vertical="top" wrapText="1" readingOrder="0"/>
      </dxf>
    </rfmt>
    <rfmt sheetId="2" sqref="H688" start="0" length="0">
      <dxf>
        <alignment vertical="top" wrapText="1" readingOrder="0"/>
      </dxf>
    </rfmt>
    <rfmt sheetId="2" sqref="H689" start="0" length="0">
      <dxf>
        <alignment vertical="top" wrapText="1" readingOrder="0"/>
      </dxf>
    </rfmt>
    <rfmt sheetId="2" sqref="H690" start="0" length="0">
      <dxf>
        <alignment vertical="top" wrapText="1" readingOrder="0"/>
      </dxf>
    </rfmt>
    <rfmt sheetId="2" sqref="H691" start="0" length="0">
      <dxf>
        <alignment vertical="top" wrapText="1" readingOrder="0"/>
      </dxf>
    </rfmt>
    <rfmt sheetId="2" sqref="H692" start="0" length="0">
      <dxf>
        <alignment vertical="top" wrapText="1" readingOrder="0"/>
      </dxf>
    </rfmt>
    <rfmt sheetId="2" sqref="H693" start="0" length="0">
      <dxf>
        <alignment vertical="top" wrapText="1" readingOrder="0"/>
      </dxf>
    </rfmt>
    <rfmt sheetId="2" sqref="H694" start="0" length="0">
      <dxf>
        <font>
          <sz val="12"/>
          <color auto="1"/>
          <name val="Times New Roman"/>
          <scheme val="none"/>
        </font>
        <alignment vertical="top" wrapText="1" readingOrder="0"/>
      </dxf>
    </rfmt>
    <rfmt sheetId="2" sqref="H695" start="0" length="0">
      <dxf>
        <alignment vertical="top" wrapText="1" readingOrder="0"/>
      </dxf>
    </rfmt>
    <rfmt sheetId="2" sqref="H696" start="0" length="0">
      <dxf>
        <alignment vertical="top" wrapText="1" readingOrder="0"/>
      </dxf>
    </rfmt>
    <rfmt sheetId="2" sqref="H697" start="0" length="0">
      <dxf>
        <alignment vertical="top" wrapText="1" readingOrder="0"/>
      </dxf>
    </rfmt>
    <rfmt sheetId="2" sqref="H698" start="0" length="0">
      <dxf>
        <alignment vertical="top" wrapText="1" readingOrder="0"/>
      </dxf>
    </rfmt>
    <rfmt sheetId="2" sqref="H699" start="0" length="0">
      <dxf>
        <alignment vertical="top" wrapText="1" readingOrder="0"/>
      </dxf>
    </rfmt>
    <rfmt sheetId="2" sqref="H700" start="0" length="0">
      <dxf>
        <alignment vertical="top" wrapText="1" readingOrder="0"/>
      </dxf>
    </rfmt>
    <rfmt sheetId="2" sqref="H701" start="0" length="0">
      <dxf>
        <alignment vertical="top" wrapText="1" readingOrder="0"/>
      </dxf>
    </rfmt>
    <rfmt sheetId="2" sqref="H702" start="0" length="0">
      <dxf>
        <alignment vertical="top" wrapText="1" readingOrder="0"/>
      </dxf>
    </rfmt>
    <rfmt sheetId="2" sqref="H703" start="0" length="0">
      <dxf>
        <alignment vertical="top" wrapText="1" readingOrder="0"/>
      </dxf>
    </rfmt>
    <rfmt sheetId="2" sqref="H704" start="0" length="0">
      <dxf>
        <alignment vertical="top" wrapText="1" readingOrder="0"/>
      </dxf>
    </rfmt>
    <rfmt sheetId="2" sqref="H705" start="0" length="0">
      <dxf>
        <alignment vertical="top" wrapText="1" readingOrder="0"/>
      </dxf>
    </rfmt>
    <rfmt sheetId="2" sqref="H706" start="0" length="0">
      <dxf>
        <alignment vertical="top" wrapText="1" readingOrder="0"/>
      </dxf>
    </rfmt>
    <rfmt sheetId="2" sqref="H707" start="0" length="0">
      <dxf>
        <alignment vertical="top" wrapText="1" readingOrder="0"/>
      </dxf>
    </rfmt>
    <rfmt sheetId="2" sqref="H708" start="0" length="0">
      <dxf>
        <alignment vertical="top" wrapText="1" readingOrder="0"/>
      </dxf>
    </rfmt>
    <rfmt sheetId="2" sqref="H709" start="0" length="0">
      <dxf>
        <alignment vertical="top" wrapText="1" readingOrder="0"/>
      </dxf>
    </rfmt>
    <rfmt sheetId="2" sqref="H710" start="0" length="0">
      <dxf>
        <alignment vertical="top" wrapText="1" readingOrder="0"/>
      </dxf>
    </rfmt>
    <rfmt sheetId="2" sqref="H711" start="0" length="0">
      <dxf>
        <alignment vertical="top" wrapText="1" readingOrder="0"/>
      </dxf>
    </rfmt>
    <rfmt sheetId="2" sqref="H712" start="0" length="0">
      <dxf>
        <alignment vertical="top" wrapText="1" readingOrder="0"/>
      </dxf>
    </rfmt>
    <rfmt sheetId="2" sqref="H713" start="0" length="0">
      <dxf>
        <alignment vertical="top" wrapText="1" readingOrder="0"/>
      </dxf>
    </rfmt>
    <rfmt sheetId="2" sqref="H714" start="0" length="0">
      <dxf>
        <alignment vertical="top" wrapText="1" readingOrder="0"/>
      </dxf>
    </rfmt>
    <rfmt sheetId="2" sqref="H715" start="0" length="0">
      <dxf>
        <alignment vertical="top" wrapText="1" readingOrder="0"/>
      </dxf>
    </rfmt>
    <rfmt sheetId="2" sqref="H716" start="0" length="0">
      <dxf>
        <alignment vertical="top" wrapText="1" readingOrder="0"/>
      </dxf>
    </rfmt>
    <rfmt sheetId="2" sqref="H717" start="0" length="0">
      <dxf>
        <alignment vertical="top" wrapText="1" readingOrder="0"/>
      </dxf>
    </rfmt>
    <rfmt sheetId="2" sqref="H718" start="0" length="0">
      <dxf>
        <alignment vertical="top" wrapText="1" readingOrder="0"/>
      </dxf>
    </rfmt>
    <rfmt sheetId="2" sqref="H719" start="0" length="0">
      <dxf>
        <alignment vertical="top" wrapText="1" readingOrder="0"/>
      </dxf>
    </rfmt>
    <rfmt sheetId="2" sqref="H720" start="0" length="0">
      <dxf>
        <alignment vertical="top" wrapText="1" readingOrder="0"/>
      </dxf>
    </rfmt>
    <rfmt sheetId="2" sqref="H721" start="0" length="0">
      <dxf>
        <alignment vertical="top" wrapText="1" readingOrder="0"/>
      </dxf>
    </rfmt>
    <rfmt sheetId="2" sqref="H722" start="0" length="0">
      <dxf>
        <alignment vertical="top" wrapText="1" readingOrder="0"/>
      </dxf>
    </rfmt>
    <rfmt sheetId="2" sqref="H723" start="0" length="0">
      <dxf>
        <alignment vertical="top" wrapText="1" readingOrder="0"/>
      </dxf>
    </rfmt>
    <rfmt sheetId="2" sqref="H724" start="0" length="0">
      <dxf>
        <alignment vertical="top" wrapText="1" readingOrder="0"/>
      </dxf>
    </rfmt>
    <rfmt sheetId="2" sqref="H725" start="0" length="0">
      <dxf>
        <alignment vertical="top" wrapText="1" readingOrder="0"/>
      </dxf>
    </rfmt>
    <rfmt sheetId="2" sqref="H726" start="0" length="0">
      <dxf>
        <alignment vertical="top" wrapText="1" readingOrder="0"/>
      </dxf>
    </rfmt>
    <rfmt sheetId="2" sqref="H727" start="0" length="0">
      <dxf>
        <alignment vertical="top" wrapText="1" readingOrder="0"/>
      </dxf>
    </rfmt>
    <rfmt sheetId="2" sqref="H728" start="0" length="0">
      <dxf>
        <alignment vertical="top" wrapText="1" readingOrder="0"/>
      </dxf>
    </rfmt>
    <rfmt sheetId="2" sqref="H729" start="0" length="0">
      <dxf>
        <alignment vertical="top" wrapText="1" readingOrder="0"/>
      </dxf>
    </rfmt>
    <rfmt sheetId="2" sqref="H730" start="0" length="0">
      <dxf>
        <alignment vertical="top" wrapText="1" readingOrder="0"/>
      </dxf>
    </rfmt>
    <rfmt sheetId="2" sqref="H731" start="0" length="0">
      <dxf>
        <alignment vertical="top" wrapText="1" readingOrder="0"/>
      </dxf>
    </rfmt>
    <rfmt sheetId="2" sqref="H732" start="0" length="0">
      <dxf>
        <alignment vertical="top" wrapText="1" readingOrder="0"/>
      </dxf>
    </rfmt>
    <rfmt sheetId="2" sqref="H733" start="0" length="0">
      <dxf>
        <alignment vertical="top" wrapText="1" readingOrder="0"/>
      </dxf>
    </rfmt>
    <rfmt sheetId="2" sqref="H734" start="0" length="0">
      <dxf>
        <alignment vertical="top" wrapText="1" readingOrder="0"/>
      </dxf>
    </rfmt>
    <rfmt sheetId="2" sqref="H735" start="0" length="0">
      <dxf>
        <alignment vertical="top" wrapText="1" readingOrder="0"/>
      </dxf>
    </rfmt>
    <rfmt sheetId="2" sqref="H736" start="0" length="0">
      <dxf>
        <alignment vertical="top" wrapText="1" readingOrder="0"/>
      </dxf>
    </rfmt>
    <rfmt sheetId="2" sqref="H737" start="0" length="0">
      <dxf>
        <alignment vertical="top" wrapText="1" readingOrder="0"/>
      </dxf>
    </rfmt>
    <rfmt sheetId="2" sqref="H738" start="0" length="0">
      <dxf>
        <alignment vertical="top" wrapText="1" readingOrder="0"/>
      </dxf>
    </rfmt>
    <rfmt sheetId="2" sqref="H739" start="0" length="0">
      <dxf>
        <alignment vertical="top" wrapText="1" readingOrder="0"/>
      </dxf>
    </rfmt>
    <rfmt sheetId="2" sqref="H740" start="0" length="0">
      <dxf>
        <alignment vertical="top" wrapText="1" readingOrder="0"/>
      </dxf>
    </rfmt>
    <rfmt sheetId="2" sqref="H741" start="0" length="0">
      <dxf>
        <alignment vertical="top" wrapText="1" readingOrder="0"/>
      </dxf>
    </rfmt>
    <rfmt sheetId="2" sqref="H742" start="0" length="0">
      <dxf>
        <alignment vertical="top" wrapText="1" readingOrder="0"/>
      </dxf>
    </rfmt>
    <rfmt sheetId="2" sqref="H743" start="0" length="0">
      <dxf>
        <alignment vertical="top" wrapText="1" readingOrder="0"/>
      </dxf>
    </rfmt>
    <rfmt sheetId="2" sqref="H744" start="0" length="0">
      <dxf>
        <alignment vertical="top" wrapText="1" readingOrder="0"/>
      </dxf>
    </rfmt>
    <rfmt sheetId="2" sqref="H745" start="0" length="0">
      <dxf>
        <alignment vertical="top" wrapText="1" readingOrder="0"/>
      </dxf>
    </rfmt>
    <rfmt sheetId="2" sqref="H746" start="0" length="0">
      <dxf>
        <alignment vertical="top" wrapText="1" readingOrder="0"/>
      </dxf>
    </rfmt>
    <rfmt sheetId="2" sqref="H747" start="0" length="0">
      <dxf>
        <alignment vertical="top" wrapText="1" readingOrder="0"/>
      </dxf>
    </rfmt>
    <rfmt sheetId="2" sqref="H748" start="0" length="0">
      <dxf>
        <alignment vertical="top" wrapText="1" readingOrder="0"/>
      </dxf>
    </rfmt>
    <rfmt sheetId="2" sqref="H749" start="0" length="0">
      <dxf>
        <alignment vertical="top" wrapText="1" readingOrder="0"/>
      </dxf>
    </rfmt>
    <rfmt sheetId="2" sqref="H750" start="0" length="0">
      <dxf>
        <alignment vertical="top" wrapText="1" readingOrder="0"/>
      </dxf>
    </rfmt>
    <rfmt sheetId="2" sqref="H751" start="0" length="0">
      <dxf>
        <alignment vertical="top" wrapText="1" readingOrder="0"/>
      </dxf>
    </rfmt>
    <rfmt sheetId="2" sqref="H752" start="0" length="0">
      <dxf>
        <alignment vertical="top" wrapText="1" readingOrder="0"/>
      </dxf>
    </rfmt>
    <rfmt sheetId="2" sqref="H753" start="0" length="0">
      <dxf>
        <alignment vertical="top" wrapText="1" readingOrder="0"/>
      </dxf>
    </rfmt>
    <rfmt sheetId="2" sqref="H754" start="0" length="0">
      <dxf>
        <alignment vertical="top" wrapText="1" readingOrder="0"/>
      </dxf>
    </rfmt>
    <rfmt sheetId="2" sqref="H755" start="0" length="0">
      <dxf>
        <alignment vertical="top" wrapText="1" readingOrder="0"/>
      </dxf>
    </rfmt>
    <rfmt sheetId="2" sqref="H756" start="0" length="0">
      <dxf>
        <alignment vertical="top" wrapText="1" readingOrder="0"/>
      </dxf>
    </rfmt>
    <rfmt sheetId="2" sqref="H757" start="0" length="0">
      <dxf>
        <alignment vertical="top" wrapText="1" readingOrder="0"/>
      </dxf>
    </rfmt>
    <rfmt sheetId="2" sqref="H758" start="0" length="0">
      <dxf>
        <font>
          <sz val="12"/>
          <color rgb="FFFF0000"/>
          <name val="Times New Roman"/>
          <scheme val="none"/>
        </font>
        <alignment vertical="top" wrapText="1" readingOrder="0"/>
      </dxf>
    </rfmt>
    <rfmt sheetId="2" sqref="H759" start="0" length="0">
      <dxf>
        <alignment vertical="top" wrapText="1" readingOrder="0"/>
      </dxf>
    </rfmt>
    <rfmt sheetId="2" sqref="H760" start="0" length="0">
      <dxf>
        <alignment vertical="top" wrapText="1" readingOrder="0"/>
      </dxf>
    </rfmt>
    <rfmt sheetId="2" sqref="H761" start="0" length="0">
      <dxf>
        <alignment vertical="top" wrapText="1" readingOrder="0"/>
      </dxf>
    </rfmt>
    <rfmt sheetId="2" sqref="H762" start="0" length="0">
      <dxf>
        <alignment vertical="top" wrapText="1" readingOrder="0"/>
      </dxf>
    </rfmt>
    <rfmt sheetId="2" sqref="H763" start="0" length="0">
      <dxf>
        <alignment vertical="top" wrapText="1" readingOrder="0"/>
      </dxf>
    </rfmt>
    <rfmt sheetId="2" sqref="H764" start="0" length="0">
      <dxf>
        <alignment vertical="top" wrapText="1" readingOrder="0"/>
      </dxf>
    </rfmt>
    <rfmt sheetId="2" sqref="H765" start="0" length="0">
      <dxf>
        <alignment vertical="top" wrapText="1" readingOrder="0"/>
      </dxf>
    </rfmt>
    <rfmt sheetId="2" sqref="H766" start="0" length="0">
      <dxf>
        <alignment vertical="top" wrapText="1" readingOrder="0"/>
      </dxf>
    </rfmt>
    <rfmt sheetId="2" sqref="H767" start="0" length="0">
      <dxf>
        <alignment vertical="top" wrapText="1" readingOrder="0"/>
      </dxf>
    </rfmt>
    <rfmt sheetId="2" sqref="H768" start="0" length="0">
      <dxf>
        <alignment vertical="top" wrapText="1" readingOrder="0"/>
      </dxf>
    </rfmt>
    <rfmt sheetId="2" sqref="H769" start="0" length="0">
      <dxf>
        <alignment vertical="top" wrapText="1" readingOrder="0"/>
      </dxf>
    </rfmt>
    <rfmt sheetId="2" sqref="H770" start="0" length="0">
      <dxf>
        <alignment vertical="top" wrapText="1" readingOrder="0"/>
      </dxf>
    </rfmt>
    <rfmt sheetId="2" sqref="H771" start="0" length="0">
      <dxf>
        <alignment vertical="top" wrapText="1" readingOrder="0"/>
      </dxf>
    </rfmt>
    <rfmt sheetId="2" sqref="H772" start="0" length="0">
      <dxf>
        <alignment vertical="top" wrapText="1" readingOrder="0"/>
      </dxf>
    </rfmt>
    <rfmt sheetId="2" sqref="H773" start="0" length="0">
      <dxf>
        <alignment vertical="top" wrapText="1" readingOrder="0"/>
      </dxf>
    </rfmt>
    <rfmt sheetId="2" sqref="H774" start="0" length="0">
      <dxf>
        <alignment vertical="top" wrapText="1" readingOrder="0"/>
      </dxf>
    </rfmt>
    <rfmt sheetId="2" sqref="H775" start="0" length="0">
      <dxf>
        <alignment vertical="top" wrapText="1" readingOrder="0"/>
      </dxf>
    </rfmt>
    <rfmt sheetId="2" sqref="H776" start="0" length="0">
      <dxf>
        <alignment vertical="top" wrapText="1" readingOrder="0"/>
      </dxf>
    </rfmt>
    <rfmt sheetId="2" sqref="H777" start="0" length="0">
      <dxf>
        <alignment vertical="top" wrapText="1" readingOrder="0"/>
      </dxf>
    </rfmt>
    <rfmt sheetId="2" sqref="H778" start="0" length="0">
      <dxf>
        <alignment vertical="top" wrapText="1" readingOrder="0"/>
      </dxf>
    </rfmt>
    <rfmt sheetId="2" sqref="H779" start="0" length="0">
      <dxf>
        <alignment vertical="top" wrapText="1" readingOrder="0"/>
      </dxf>
    </rfmt>
    <rfmt sheetId="2" sqref="H780" start="0" length="0">
      <dxf>
        <alignment vertical="top" wrapText="1" readingOrder="0"/>
      </dxf>
    </rfmt>
    <rfmt sheetId="2" sqref="H781" start="0" length="0">
      <dxf>
        <alignment vertical="top" wrapText="1" readingOrder="0"/>
      </dxf>
    </rfmt>
    <rfmt sheetId="2" sqref="H782" start="0" length="0">
      <dxf>
        <alignment vertical="top" wrapText="1" readingOrder="0"/>
      </dxf>
    </rfmt>
    <rfmt sheetId="2" sqref="H783" start="0" length="0">
      <dxf>
        <alignment vertical="top" wrapText="1" readingOrder="0"/>
      </dxf>
    </rfmt>
    <rfmt sheetId="2" sqref="H784" start="0" length="0">
      <dxf>
        <alignment vertical="top" wrapText="1" readingOrder="0"/>
      </dxf>
    </rfmt>
    <rfmt sheetId="2" sqref="H785" start="0" length="0">
      <dxf>
        <alignment vertical="top" wrapText="1" readingOrder="0"/>
      </dxf>
    </rfmt>
    <rfmt sheetId="2" sqref="H786" start="0" length="0">
      <dxf>
        <alignment vertical="top" wrapText="1" readingOrder="0"/>
      </dxf>
    </rfmt>
    <rfmt sheetId="2" sqref="H787" start="0" length="0">
      <dxf>
        <alignment vertical="top" wrapText="1" readingOrder="0"/>
      </dxf>
    </rfmt>
    <rfmt sheetId="2" sqref="H788" start="0" length="0">
      <dxf>
        <alignment vertical="top" wrapText="1" readingOrder="0"/>
      </dxf>
    </rfmt>
    <rfmt sheetId="2" sqref="H789" start="0" length="0">
      <dxf>
        <alignment vertical="top" wrapText="1" readingOrder="0"/>
      </dxf>
    </rfmt>
    <rfmt sheetId="2" sqref="H790" start="0" length="0">
      <dxf>
        <alignment vertical="top" wrapText="1" readingOrder="0"/>
      </dxf>
    </rfmt>
    <rfmt sheetId="2" sqref="H791" start="0" length="0">
      <dxf>
        <alignment vertical="top" wrapText="1" readingOrder="0"/>
      </dxf>
    </rfmt>
    <rfmt sheetId="2" sqref="H792" start="0" length="0">
      <dxf>
        <alignment vertical="top" wrapText="1" readingOrder="0"/>
      </dxf>
    </rfmt>
    <rfmt sheetId="2" sqref="H793" start="0" length="0">
      <dxf>
        <alignment vertical="top" wrapText="1" readingOrder="0"/>
      </dxf>
    </rfmt>
    <rfmt sheetId="2" sqref="H794" start="0" length="0">
      <dxf>
        <alignment vertical="top" wrapText="1" readingOrder="0"/>
      </dxf>
    </rfmt>
    <rfmt sheetId="2" sqref="H795" start="0" length="0">
      <dxf>
        <alignment vertical="top" wrapText="1" readingOrder="0"/>
      </dxf>
    </rfmt>
    <rfmt sheetId="2" sqref="H796" start="0" length="0">
      <dxf>
        <alignment vertical="top" wrapText="1" readingOrder="0"/>
      </dxf>
    </rfmt>
    <rfmt sheetId="2" sqref="H797" start="0" length="0">
      <dxf>
        <alignment vertical="top" wrapText="1" readingOrder="0"/>
      </dxf>
    </rfmt>
    <rfmt sheetId="2" sqref="H798" start="0" length="0">
      <dxf>
        <alignment vertical="top" wrapText="1" readingOrder="0"/>
      </dxf>
    </rfmt>
    <rfmt sheetId="2" sqref="H799" start="0" length="0">
      <dxf>
        <alignment vertical="top" wrapText="1" readingOrder="0"/>
      </dxf>
    </rfmt>
    <rfmt sheetId="2" sqref="H800" start="0" length="0">
      <dxf>
        <alignment vertical="top" wrapText="1" readingOrder="0"/>
      </dxf>
    </rfmt>
    <rfmt sheetId="2" sqref="H801" start="0" length="0">
      <dxf>
        <alignment vertical="top" wrapText="1" readingOrder="0"/>
      </dxf>
    </rfmt>
    <rfmt sheetId="2" sqref="H802" start="0" length="0">
      <dxf>
        <alignment vertical="top" wrapText="1" readingOrder="0"/>
      </dxf>
    </rfmt>
    <rfmt sheetId="2" sqref="H803" start="0" length="0">
      <dxf>
        <alignment vertical="top" wrapText="1" readingOrder="0"/>
      </dxf>
    </rfmt>
    <rfmt sheetId="2" sqref="H804" start="0" length="0">
      <dxf>
        <alignment vertical="top" wrapText="1" readingOrder="0"/>
      </dxf>
    </rfmt>
    <rfmt sheetId="2" sqref="H805" start="0" length="0">
      <dxf>
        <alignment vertical="top" wrapText="1" readingOrder="0"/>
      </dxf>
    </rfmt>
    <rfmt sheetId="2" sqref="H806" start="0" length="0">
      <dxf>
        <alignment vertical="top" wrapText="1" readingOrder="0"/>
      </dxf>
    </rfmt>
    <rfmt sheetId="2" sqref="H807" start="0" length="0">
      <dxf>
        <alignment vertical="top" wrapText="1" readingOrder="0"/>
      </dxf>
    </rfmt>
    <rfmt sheetId="2" sqref="H808" start="0" length="0">
      <dxf>
        <alignment vertical="top" wrapText="1" readingOrder="0"/>
      </dxf>
    </rfmt>
    <rfmt sheetId="2" sqref="H809" start="0" length="0">
      <dxf>
        <alignment vertical="top" wrapText="1" readingOrder="0"/>
      </dxf>
    </rfmt>
    <rfmt sheetId="2" sqref="H810" start="0" length="0">
      <dxf>
        <alignment vertical="top" wrapText="1" readingOrder="0"/>
      </dxf>
    </rfmt>
    <rfmt sheetId="2" sqref="H811" start="0" length="0">
      <dxf>
        <alignment vertical="top" wrapText="1" readingOrder="0"/>
      </dxf>
    </rfmt>
    <rfmt sheetId="2" sqref="H812" start="0" length="0">
      <dxf>
        <alignment vertical="top" wrapText="1" readingOrder="0"/>
      </dxf>
    </rfmt>
    <rfmt sheetId="2" sqref="H813" start="0" length="0">
      <dxf>
        <alignment vertical="top" wrapText="1" readingOrder="0"/>
      </dxf>
    </rfmt>
    <rfmt sheetId="2" sqref="H814" start="0" length="0">
      <dxf>
        <alignment vertical="top" wrapText="1" readingOrder="0"/>
      </dxf>
    </rfmt>
    <rfmt sheetId="2" sqref="H815" start="0" length="0">
      <dxf>
        <alignment vertical="top" wrapText="1" readingOrder="0"/>
      </dxf>
    </rfmt>
    <rfmt sheetId="2" sqref="H816" start="0" length="0">
      <dxf>
        <alignment vertical="top" wrapText="1" readingOrder="0"/>
      </dxf>
    </rfmt>
    <rfmt sheetId="2" sqref="H817" start="0" length="0">
      <dxf>
        <alignment vertical="top" wrapText="1" readingOrder="0"/>
      </dxf>
    </rfmt>
    <rfmt sheetId="2" sqref="H818" start="0" length="0">
      <dxf>
        <alignment vertical="top" wrapText="1" readingOrder="0"/>
      </dxf>
    </rfmt>
    <rfmt sheetId="2" sqref="H819" start="0" length="0">
      <dxf>
        <alignment vertical="top" wrapText="1" readingOrder="0"/>
      </dxf>
    </rfmt>
    <rfmt sheetId="2" sqref="H820" start="0" length="0">
      <dxf>
        <alignment vertical="top" wrapText="1" readingOrder="0"/>
      </dxf>
    </rfmt>
    <rfmt sheetId="2" sqref="H821" start="0" length="0">
      <dxf>
        <alignment vertical="top" wrapText="1" readingOrder="0"/>
      </dxf>
    </rfmt>
    <rfmt sheetId="2" sqref="H822" start="0" length="0">
      <dxf>
        <alignment vertical="top" wrapText="1" readingOrder="0"/>
      </dxf>
    </rfmt>
    <rfmt sheetId="2" sqref="H823" start="0" length="0">
      <dxf>
        <alignment vertical="top" wrapText="1" readingOrder="0"/>
      </dxf>
    </rfmt>
    <rfmt sheetId="2" sqref="H824" start="0" length="0">
      <dxf>
        <alignment vertical="top" wrapText="1" readingOrder="0"/>
      </dxf>
    </rfmt>
    <rfmt sheetId="2" sqref="H825" start="0" length="0">
      <dxf>
        <alignment vertical="top" wrapText="1" readingOrder="0"/>
      </dxf>
    </rfmt>
    <rfmt sheetId="2" sqref="H826" start="0" length="0">
      <dxf>
        <alignment vertical="top" wrapText="1" readingOrder="0"/>
      </dxf>
    </rfmt>
    <rfmt sheetId="2" sqref="H827" start="0" length="0">
      <dxf>
        <alignment vertical="top" wrapText="1" readingOrder="0"/>
      </dxf>
    </rfmt>
    <rfmt sheetId="2" sqref="H828" start="0" length="0">
      <dxf>
        <alignment vertical="top" wrapText="1" readingOrder="0"/>
      </dxf>
    </rfmt>
    <rfmt sheetId="2" sqref="H829" start="0" length="0">
      <dxf>
        <alignment vertical="top" wrapText="1" readingOrder="0"/>
      </dxf>
    </rfmt>
    <rfmt sheetId="2" sqref="H830" start="0" length="0">
      <dxf>
        <alignment vertical="top" wrapText="1" readingOrder="0"/>
      </dxf>
    </rfmt>
    <rfmt sheetId="2" sqref="H831" start="0" length="0">
      <dxf>
        <alignment vertical="top" wrapText="1" readingOrder="0"/>
      </dxf>
    </rfmt>
    <rfmt sheetId="2" sqref="H832" start="0" length="0">
      <dxf>
        <alignment vertical="top" wrapText="1" readingOrder="0"/>
      </dxf>
    </rfmt>
    <rfmt sheetId="2" sqref="H833" start="0" length="0">
      <dxf>
        <alignment vertical="top" wrapText="1" readingOrder="0"/>
      </dxf>
    </rfmt>
    <rfmt sheetId="2" sqref="H834" start="0" length="0">
      <dxf>
        <alignment vertical="top" wrapText="1" readingOrder="0"/>
      </dxf>
    </rfmt>
    <rfmt sheetId="2" sqref="H835" start="0" length="0">
      <dxf>
        <alignment vertical="top" wrapText="1" readingOrder="0"/>
      </dxf>
    </rfmt>
    <rfmt sheetId="2" sqref="H836" start="0" length="0">
      <dxf>
        <alignment vertical="top" wrapText="1" readingOrder="0"/>
      </dxf>
    </rfmt>
    <rfmt sheetId="2" sqref="H837" start="0" length="0">
      <dxf>
        <alignment vertical="top" wrapText="1" readingOrder="0"/>
      </dxf>
    </rfmt>
    <rfmt sheetId="2" sqref="H838" start="0" length="0">
      <dxf>
        <alignment vertical="top" wrapText="1" readingOrder="0"/>
      </dxf>
    </rfmt>
    <rfmt sheetId="2" sqref="H839" start="0" length="0">
      <dxf>
        <alignment vertical="top" wrapText="1" readingOrder="0"/>
      </dxf>
    </rfmt>
    <rfmt sheetId="2" sqref="H840" start="0" length="0">
      <dxf>
        <alignment vertical="top" wrapText="1" readingOrder="0"/>
      </dxf>
    </rfmt>
    <rfmt sheetId="2" sqref="H841" start="0" length="0">
      <dxf>
        <alignment vertical="top" wrapText="1" readingOrder="0"/>
      </dxf>
    </rfmt>
    <rfmt sheetId="2" sqref="H842" start="0" length="0">
      <dxf>
        <alignment vertical="top" wrapText="1" readingOrder="0"/>
      </dxf>
    </rfmt>
    <rfmt sheetId="2" sqref="H843" start="0" length="0">
      <dxf>
        <alignment vertical="top" wrapText="1" readingOrder="0"/>
      </dxf>
    </rfmt>
    <rfmt sheetId="2" sqref="H844" start="0" length="0">
      <dxf>
        <alignment vertical="top" wrapText="1" readingOrder="0"/>
      </dxf>
    </rfmt>
    <rfmt sheetId="2" sqref="H845" start="0" length="0">
      <dxf>
        <alignment vertical="top" wrapText="1" readingOrder="0"/>
      </dxf>
    </rfmt>
    <rfmt sheetId="2" sqref="H846" start="0" length="0">
      <dxf>
        <alignment vertical="top" wrapText="1" readingOrder="0"/>
      </dxf>
    </rfmt>
    <rfmt sheetId="2" sqref="H847" start="0" length="0">
      <dxf>
        <alignment vertical="top" wrapText="1" readingOrder="0"/>
      </dxf>
    </rfmt>
    <rfmt sheetId="2" sqref="H848" start="0" length="0">
      <dxf>
        <alignment vertical="top" wrapText="1" readingOrder="0"/>
      </dxf>
    </rfmt>
    <rfmt sheetId="2" sqref="H849" start="0" length="0">
      <dxf>
        <alignment vertical="top" wrapText="1" readingOrder="0"/>
      </dxf>
    </rfmt>
    <rfmt sheetId="2" sqref="H850" start="0" length="0">
      <dxf>
        <alignment vertical="top" wrapText="1" readingOrder="0"/>
      </dxf>
    </rfmt>
    <rfmt sheetId="2" sqref="H851" start="0" length="0">
      <dxf>
        <alignment vertical="top" wrapText="1" readingOrder="0"/>
      </dxf>
    </rfmt>
    <rfmt sheetId="2" sqref="H852" start="0" length="0">
      <dxf>
        <alignment vertical="top" wrapText="1" readingOrder="0"/>
      </dxf>
    </rfmt>
    <rfmt sheetId="2" sqref="H853" start="0" length="0">
      <dxf>
        <alignment vertical="top" wrapText="1" readingOrder="0"/>
      </dxf>
    </rfmt>
    <rfmt sheetId="2" sqref="H854" start="0" length="0">
      <dxf>
        <alignment vertical="top" wrapText="1" readingOrder="0"/>
      </dxf>
    </rfmt>
    <rfmt sheetId="2" sqref="H855" start="0" length="0">
      <dxf>
        <alignment vertical="top" wrapText="1" readingOrder="0"/>
      </dxf>
    </rfmt>
    <rfmt sheetId="2" sqref="H856" start="0" length="0">
      <dxf>
        <alignment vertical="top" wrapText="1" readingOrder="0"/>
      </dxf>
    </rfmt>
    <rfmt sheetId="2" sqref="H857" start="0" length="0">
      <dxf>
        <alignment vertical="top" wrapText="1" readingOrder="0"/>
      </dxf>
    </rfmt>
    <rfmt sheetId="2" sqref="H858" start="0" length="0">
      <dxf>
        <alignment vertical="top" wrapText="1" readingOrder="0"/>
      </dxf>
    </rfmt>
    <rfmt sheetId="2" sqref="H859" start="0" length="0">
      <dxf>
        <alignment vertical="top" wrapText="1" readingOrder="0"/>
      </dxf>
    </rfmt>
    <rfmt sheetId="2" sqref="H860" start="0" length="0">
      <dxf>
        <alignment vertical="top" wrapText="1" readingOrder="0"/>
      </dxf>
    </rfmt>
    <rfmt sheetId="2" sqref="H861" start="0" length="0">
      <dxf>
        <alignment vertical="top" wrapText="1" readingOrder="0"/>
      </dxf>
    </rfmt>
    <rfmt sheetId="2" sqref="H862" start="0" length="0">
      <dxf>
        <alignment vertical="top" wrapText="1" readingOrder="0"/>
      </dxf>
    </rfmt>
    <rfmt sheetId="2" sqref="H863" start="0" length="0">
      <dxf>
        <alignment vertical="top" wrapText="1" readingOrder="0"/>
      </dxf>
    </rfmt>
    <rfmt sheetId="2" sqref="H864" start="0" length="0">
      <dxf>
        <alignment vertical="top" wrapText="1" readingOrder="0"/>
      </dxf>
    </rfmt>
    <rfmt sheetId="2" sqref="H865" start="0" length="0">
      <dxf>
        <alignment vertical="top" wrapText="1" readingOrder="0"/>
      </dxf>
    </rfmt>
    <rfmt sheetId="2" sqref="H866" start="0" length="0">
      <dxf>
        <alignment vertical="top" wrapText="1" readingOrder="0"/>
      </dxf>
    </rfmt>
    <rfmt sheetId="2" sqref="H867" start="0" length="0">
      <dxf>
        <alignment vertical="top" wrapText="1" readingOrder="0"/>
      </dxf>
    </rfmt>
    <rfmt sheetId="2" sqref="H868" start="0" length="0">
      <dxf>
        <alignment vertical="top" wrapText="1" readingOrder="0"/>
      </dxf>
    </rfmt>
    <rfmt sheetId="2" sqref="H869" start="0" length="0">
      <dxf>
        <alignment vertical="top" wrapText="1" readingOrder="0"/>
      </dxf>
    </rfmt>
    <rfmt sheetId="2" sqref="H870" start="0" length="0">
      <dxf>
        <alignment vertical="top" wrapText="1" readingOrder="0"/>
      </dxf>
    </rfmt>
    <rfmt sheetId="2" sqref="H871" start="0" length="0">
      <dxf>
        <alignment vertical="top" wrapText="1" readingOrder="0"/>
      </dxf>
    </rfmt>
    <rfmt sheetId="2" sqref="H872" start="0" length="0">
      <dxf>
        <alignment vertical="top" wrapText="1" readingOrder="0"/>
      </dxf>
    </rfmt>
    <rfmt sheetId="2" sqref="H873" start="0" length="0">
      <dxf>
        <alignment vertical="top" wrapText="1" readingOrder="0"/>
      </dxf>
    </rfmt>
    <rfmt sheetId="2" sqref="H874" start="0" length="0">
      <dxf>
        <alignment vertical="top" wrapText="1" readingOrder="0"/>
      </dxf>
    </rfmt>
    <rfmt sheetId="2" sqref="H875" start="0" length="0">
      <dxf>
        <alignment vertical="top" wrapText="1" readingOrder="0"/>
      </dxf>
    </rfmt>
    <rfmt sheetId="2" sqref="H876" start="0" length="0">
      <dxf>
        <alignment vertical="top" wrapText="1" readingOrder="0"/>
      </dxf>
    </rfmt>
    <rfmt sheetId="2" sqref="H877" start="0" length="0">
      <dxf>
        <alignment vertical="top" wrapText="1" readingOrder="0"/>
      </dxf>
    </rfmt>
    <rfmt sheetId="2" sqref="H878" start="0" length="0">
      <dxf>
        <alignment vertical="top" wrapText="1" readingOrder="0"/>
      </dxf>
    </rfmt>
    <rfmt sheetId="2" sqref="H879" start="0" length="0">
      <dxf>
        <alignment vertical="top" wrapText="1" readingOrder="0"/>
      </dxf>
    </rfmt>
    <rfmt sheetId="2" sqref="H880" start="0" length="0">
      <dxf>
        <alignment vertical="top" wrapText="1" readingOrder="0"/>
      </dxf>
    </rfmt>
    <rfmt sheetId="2" sqref="H881" start="0" length="0">
      <dxf>
        <alignment vertical="top" wrapText="1" readingOrder="0"/>
      </dxf>
    </rfmt>
    <rfmt sheetId="2" sqref="H882" start="0" length="0">
      <dxf>
        <alignment vertical="top" wrapText="1" readingOrder="0"/>
      </dxf>
    </rfmt>
    <rfmt sheetId="2" sqref="H883" start="0" length="0">
      <dxf>
        <alignment vertical="top" wrapText="1" readingOrder="0"/>
      </dxf>
    </rfmt>
    <rfmt sheetId="2" sqref="H884" start="0" length="0">
      <dxf>
        <alignment vertical="top" wrapText="1" readingOrder="0"/>
      </dxf>
    </rfmt>
    <rfmt sheetId="2" sqref="H885" start="0" length="0">
      <dxf>
        <alignment vertical="top" wrapText="1" readingOrder="0"/>
      </dxf>
    </rfmt>
    <rfmt sheetId="2" sqref="H886" start="0" length="0">
      <dxf>
        <alignment vertical="top" wrapText="1" readingOrder="0"/>
      </dxf>
    </rfmt>
    <rfmt sheetId="2" sqref="H887" start="0" length="0">
      <dxf>
        <alignment vertical="top" wrapText="1" readingOrder="0"/>
      </dxf>
    </rfmt>
    <rfmt sheetId="2" sqref="H888" start="0" length="0">
      <dxf>
        <alignment vertical="top" wrapText="1" readingOrder="0"/>
      </dxf>
    </rfmt>
    <rfmt sheetId="2" sqref="H889" start="0" length="0">
      <dxf>
        <alignment vertical="top" wrapText="1" readingOrder="0"/>
      </dxf>
    </rfmt>
    <rfmt sheetId="2" sqref="H890" start="0" length="0">
      <dxf>
        <alignment vertical="top" wrapText="1" readingOrder="0"/>
      </dxf>
    </rfmt>
    <rfmt sheetId="2" sqref="H891" start="0" length="0">
      <dxf>
        <alignment vertical="top" wrapText="1" readingOrder="0"/>
      </dxf>
    </rfmt>
    <rfmt sheetId="2" sqref="H892" start="0" length="0">
      <dxf>
        <alignment vertical="top" wrapText="1" readingOrder="0"/>
      </dxf>
    </rfmt>
    <rfmt sheetId="2" sqref="H893" start="0" length="0">
      <dxf>
        <alignment vertical="top" wrapText="1" readingOrder="0"/>
      </dxf>
    </rfmt>
    <rfmt sheetId="2" sqref="H894" start="0" length="0">
      <dxf>
        <alignment vertical="top" wrapText="1" readingOrder="0"/>
      </dxf>
    </rfmt>
    <rfmt sheetId="2" sqref="H895" start="0" length="0">
      <dxf>
        <alignment vertical="top" wrapText="1" readingOrder="0"/>
      </dxf>
    </rfmt>
    <rfmt sheetId="2" sqref="H896" start="0" length="0">
      <dxf>
        <alignment vertical="top" wrapText="1" readingOrder="0"/>
      </dxf>
    </rfmt>
    <rfmt sheetId="2" sqref="H897" start="0" length="0">
      <dxf>
        <alignment vertical="top" wrapText="1" readingOrder="0"/>
      </dxf>
    </rfmt>
    <rfmt sheetId="2" sqref="H898" start="0" length="0">
      <dxf>
        <alignment vertical="top" wrapText="1" readingOrder="0"/>
      </dxf>
    </rfmt>
    <rfmt sheetId="2" sqref="H899" start="0" length="0">
      <dxf>
        <alignment vertical="top" wrapText="1" readingOrder="0"/>
      </dxf>
    </rfmt>
    <rfmt sheetId="2" sqref="H900" start="0" length="0">
      <dxf>
        <alignment vertical="top" wrapText="1" readingOrder="0"/>
      </dxf>
    </rfmt>
    <rfmt sheetId="2" sqref="H901" start="0" length="0">
      <dxf>
        <alignment vertical="top" wrapText="1" readingOrder="0"/>
      </dxf>
    </rfmt>
    <rfmt sheetId="2" sqref="H902" start="0" length="0">
      <dxf>
        <alignment vertical="top" wrapText="1" readingOrder="0"/>
      </dxf>
    </rfmt>
    <rfmt sheetId="2" sqref="H903" start="0" length="0">
      <dxf>
        <alignment vertical="top" wrapText="1" readingOrder="0"/>
      </dxf>
    </rfmt>
    <rfmt sheetId="2" sqref="H904" start="0" length="0">
      <dxf>
        <alignment vertical="top" wrapText="1" readingOrder="0"/>
      </dxf>
    </rfmt>
    <rfmt sheetId="2" sqref="H905" start="0" length="0">
      <dxf>
        <alignment vertical="top" wrapText="1" readingOrder="0"/>
      </dxf>
    </rfmt>
    <rfmt sheetId="2" sqref="H906" start="0" length="0">
      <dxf>
        <alignment vertical="top" wrapText="1" readingOrder="0"/>
      </dxf>
    </rfmt>
    <rfmt sheetId="2" sqref="H907" start="0" length="0">
      <dxf>
        <alignment vertical="top" wrapText="1" readingOrder="0"/>
      </dxf>
    </rfmt>
    <rfmt sheetId="2" sqref="H908" start="0" length="0">
      <dxf>
        <alignment vertical="top" wrapText="1" readingOrder="0"/>
      </dxf>
    </rfmt>
    <rfmt sheetId="2" sqref="H909" start="0" length="0">
      <dxf>
        <alignment vertical="top" wrapText="1" readingOrder="0"/>
      </dxf>
    </rfmt>
    <rfmt sheetId="2" sqref="H910" start="0" length="0">
      <dxf>
        <alignment vertical="top" wrapText="1" readingOrder="0"/>
      </dxf>
    </rfmt>
    <rfmt sheetId="2" sqref="H911" start="0" length="0">
      <dxf>
        <alignment vertical="top" wrapText="1" readingOrder="0"/>
      </dxf>
    </rfmt>
    <rfmt sheetId="2" sqref="H912" start="0" length="0">
      <dxf>
        <alignment vertical="top" wrapText="1" readingOrder="0"/>
      </dxf>
    </rfmt>
    <rfmt sheetId="2" sqref="H913" start="0" length="0">
      <dxf>
        <alignment vertical="top" wrapText="1" readingOrder="0"/>
      </dxf>
    </rfmt>
    <rfmt sheetId="2" sqref="H914" start="0" length="0">
      <dxf>
        <alignment vertical="top" wrapText="1" readingOrder="0"/>
      </dxf>
    </rfmt>
    <rfmt sheetId="2" sqref="H915" start="0" length="0">
      <dxf>
        <alignment vertical="top" wrapText="1" readingOrder="0"/>
      </dxf>
    </rfmt>
    <rfmt sheetId="2" sqref="H916" start="0" length="0">
      <dxf>
        <alignment vertical="top" wrapText="1" readingOrder="0"/>
      </dxf>
    </rfmt>
    <rfmt sheetId="2" sqref="H917" start="0" length="0">
      <dxf>
        <alignment vertical="top" wrapText="1" readingOrder="0"/>
      </dxf>
    </rfmt>
    <rfmt sheetId="2" sqref="H918" start="0" length="0">
      <dxf>
        <alignment vertical="top" wrapText="1" readingOrder="0"/>
      </dxf>
    </rfmt>
    <rfmt sheetId="2" sqref="H919" start="0" length="0">
      <dxf>
        <alignment vertical="top" wrapText="1" readingOrder="0"/>
      </dxf>
    </rfmt>
    <rfmt sheetId="2" sqref="H920" start="0" length="0">
      <dxf>
        <alignment vertical="top" wrapText="1" readingOrder="0"/>
      </dxf>
    </rfmt>
    <rfmt sheetId="2" sqref="H921" start="0" length="0">
      <dxf>
        <alignment vertical="top" wrapText="1" readingOrder="0"/>
      </dxf>
    </rfmt>
    <rfmt sheetId="2" sqref="H922" start="0" length="0">
      <dxf>
        <alignment vertical="top" wrapText="1" readingOrder="0"/>
      </dxf>
    </rfmt>
    <rfmt sheetId="2" sqref="H923" start="0" length="0">
      <dxf>
        <alignment vertical="top" wrapText="1" readingOrder="0"/>
      </dxf>
    </rfmt>
    <rfmt sheetId="2" sqref="H924" start="0" length="0">
      <dxf>
        <alignment vertical="top" wrapText="1" readingOrder="0"/>
      </dxf>
    </rfmt>
    <rfmt sheetId="2" sqref="H925" start="0" length="0">
      <dxf>
        <alignment vertical="top" wrapText="1" readingOrder="0"/>
      </dxf>
    </rfmt>
    <rfmt sheetId="2" sqref="H926" start="0" length="0">
      <dxf>
        <alignment vertical="top" wrapText="1" readingOrder="0"/>
      </dxf>
    </rfmt>
    <rfmt sheetId="2" sqref="H927" start="0" length="0">
      <dxf>
        <alignment vertical="top" wrapText="1" readingOrder="0"/>
      </dxf>
    </rfmt>
    <rfmt sheetId="2" sqref="H928" start="0" length="0">
      <dxf>
        <alignment vertical="top" wrapText="1" readingOrder="0"/>
      </dxf>
    </rfmt>
    <rfmt sheetId="2" sqref="H929" start="0" length="0">
      <dxf>
        <alignment vertical="top" wrapText="1" readingOrder="0"/>
      </dxf>
    </rfmt>
    <rfmt sheetId="2" sqref="H930" start="0" length="0">
      <dxf>
        <alignment vertical="top" wrapText="1" readingOrder="0"/>
      </dxf>
    </rfmt>
    <rfmt sheetId="2" sqref="H931" start="0" length="0">
      <dxf>
        <alignment vertical="top" wrapText="1" readingOrder="0"/>
      </dxf>
    </rfmt>
    <rfmt sheetId="2" sqref="H932" start="0" length="0">
      <dxf>
        <alignment vertical="top" wrapText="1" readingOrder="0"/>
      </dxf>
    </rfmt>
    <rfmt sheetId="2" sqref="H933" start="0" length="0">
      <dxf>
        <alignment vertical="top" wrapText="1" readingOrder="0"/>
      </dxf>
    </rfmt>
    <rfmt sheetId="2" sqref="H934" start="0" length="0">
      <dxf>
        <alignment vertical="top" wrapText="1" readingOrder="0"/>
      </dxf>
    </rfmt>
    <rfmt sheetId="2" sqref="H935" start="0" length="0">
      <dxf>
        <alignment vertical="top" wrapText="1" readingOrder="0"/>
      </dxf>
    </rfmt>
    <rfmt sheetId="2" sqref="H936" start="0" length="0">
      <dxf>
        <alignment vertical="top" wrapText="1" readingOrder="0"/>
      </dxf>
    </rfmt>
    <rfmt sheetId="2" sqref="H937" start="0" length="0">
      <dxf>
        <alignment vertical="top" wrapText="1" readingOrder="0"/>
      </dxf>
    </rfmt>
    <rfmt sheetId="2" sqref="H938" start="0" length="0">
      <dxf>
        <alignment vertical="top" wrapText="1" readingOrder="0"/>
      </dxf>
    </rfmt>
    <rfmt sheetId="2" sqref="H939" start="0" length="0">
      <dxf>
        <alignment vertical="top" wrapText="1" readingOrder="0"/>
      </dxf>
    </rfmt>
    <rfmt sheetId="2" sqref="H940" start="0" length="0">
      <dxf>
        <alignment vertical="top" wrapText="1" readingOrder="0"/>
      </dxf>
    </rfmt>
    <rfmt sheetId="2" sqref="H941" start="0" length="0">
      <dxf>
        <alignment vertical="top" wrapText="1" readingOrder="0"/>
      </dxf>
    </rfmt>
    <rfmt sheetId="2" sqref="H942" start="0" length="0">
      <dxf>
        <alignment vertical="top" wrapText="1" readingOrder="0"/>
      </dxf>
    </rfmt>
    <rfmt sheetId="2" sqref="H943" start="0" length="0">
      <dxf>
        <alignment vertical="top" wrapText="1" readingOrder="0"/>
      </dxf>
    </rfmt>
    <rfmt sheetId="2" sqref="H944" start="0" length="0">
      <dxf>
        <alignment vertical="top" wrapText="1" readingOrder="0"/>
      </dxf>
    </rfmt>
    <rfmt sheetId="2" sqref="H945" start="0" length="0">
      <dxf>
        <alignment vertical="top" wrapText="1" readingOrder="0"/>
      </dxf>
    </rfmt>
    <rfmt sheetId="2" sqref="H946" start="0" length="0">
      <dxf>
        <alignment vertical="top" wrapText="1" readingOrder="0"/>
      </dxf>
    </rfmt>
    <rfmt sheetId="2" sqref="H947" start="0" length="0">
      <dxf>
        <alignment vertical="top" wrapText="1" readingOrder="0"/>
      </dxf>
    </rfmt>
    <rfmt sheetId="2" sqref="H948" start="0" length="0">
      <dxf>
        <alignment vertical="top" wrapText="1" readingOrder="0"/>
      </dxf>
    </rfmt>
    <rfmt sheetId="2" sqref="H949" start="0" length="0">
      <dxf>
        <alignment vertical="top" wrapText="1" readingOrder="0"/>
      </dxf>
    </rfmt>
    <rfmt sheetId="2" sqref="H950" start="0" length="0">
      <dxf>
        <alignment vertical="top" wrapText="1" readingOrder="0"/>
      </dxf>
    </rfmt>
    <rfmt sheetId="2" sqref="H951" start="0" length="0">
      <dxf>
        <alignment vertical="top" wrapText="1" readingOrder="0"/>
      </dxf>
    </rfmt>
    <rfmt sheetId="2" sqref="H952" start="0" length="0">
      <dxf>
        <alignment vertical="top" wrapText="1" readingOrder="0"/>
      </dxf>
    </rfmt>
    <rfmt sheetId="2" sqref="H953" start="0" length="0">
      <dxf>
        <alignment vertical="top" wrapText="1" readingOrder="0"/>
      </dxf>
    </rfmt>
    <rfmt sheetId="2" sqref="H954" start="0" length="0">
      <dxf>
        <alignment vertical="top" wrapText="1" readingOrder="0"/>
      </dxf>
    </rfmt>
    <rfmt sheetId="2" sqref="H955" start="0" length="0">
      <dxf>
        <alignment vertical="top" wrapText="1" readingOrder="0"/>
      </dxf>
    </rfmt>
    <rfmt sheetId="2" sqref="H956" start="0" length="0">
      <dxf>
        <alignment vertical="top" wrapText="1" readingOrder="0"/>
      </dxf>
    </rfmt>
    <rfmt sheetId="2" sqref="H957" start="0" length="0">
      <dxf>
        <alignment vertical="top" wrapText="1" readingOrder="0"/>
      </dxf>
    </rfmt>
    <rfmt sheetId="2" sqref="H958" start="0" length="0">
      <dxf>
        <alignment vertical="top" wrapText="1" readingOrder="0"/>
      </dxf>
    </rfmt>
    <rfmt sheetId="2" sqref="H959" start="0" length="0">
      <dxf>
        <alignment vertical="top" wrapText="1" readingOrder="0"/>
      </dxf>
    </rfmt>
    <rfmt sheetId="2" sqref="H960" start="0" length="0">
      <dxf>
        <alignment vertical="top" wrapText="1" readingOrder="0"/>
      </dxf>
    </rfmt>
    <rfmt sheetId="2" sqref="H961" start="0" length="0">
      <dxf>
        <alignment vertical="top" wrapText="1" readingOrder="0"/>
      </dxf>
    </rfmt>
    <rfmt sheetId="2" sqref="H962" start="0" length="0">
      <dxf>
        <alignment vertical="top" wrapText="1" readingOrder="0"/>
      </dxf>
    </rfmt>
    <rfmt sheetId="2" sqref="H963" start="0" length="0">
      <dxf>
        <alignment vertical="top" wrapText="1" readingOrder="0"/>
      </dxf>
    </rfmt>
    <rfmt sheetId="2" sqref="H964" start="0" length="0">
      <dxf>
        <alignment vertical="top" wrapText="1" readingOrder="0"/>
      </dxf>
    </rfmt>
    <rfmt sheetId="2" sqref="H965" start="0" length="0">
      <dxf>
        <alignment vertical="top" wrapText="1" readingOrder="0"/>
      </dxf>
    </rfmt>
    <rfmt sheetId="2" sqref="H966" start="0" length="0">
      <dxf>
        <alignment vertical="top" wrapText="1" readingOrder="0"/>
      </dxf>
    </rfmt>
    <rfmt sheetId="2" sqref="H967" start="0" length="0">
      <dxf>
        <alignment vertical="top" wrapText="1" readingOrder="0"/>
      </dxf>
    </rfmt>
    <rfmt sheetId="2" sqref="H968" start="0" length="0">
      <dxf>
        <alignment vertical="top" wrapText="1" readingOrder="0"/>
      </dxf>
    </rfmt>
    <rfmt sheetId="2" sqref="H969" start="0" length="0">
      <dxf>
        <alignment vertical="top" wrapText="1" readingOrder="0"/>
      </dxf>
    </rfmt>
    <rfmt sheetId="2" sqref="H970" start="0" length="0">
      <dxf>
        <alignment vertical="top" wrapText="1" readingOrder="0"/>
      </dxf>
    </rfmt>
    <rfmt sheetId="2" sqref="H971" start="0" length="0">
      <dxf>
        <alignment vertical="top" wrapText="1" readingOrder="0"/>
      </dxf>
    </rfmt>
    <rfmt sheetId="2" sqref="H972" start="0" length="0">
      <dxf>
        <alignment vertical="top" wrapText="1" readingOrder="0"/>
      </dxf>
    </rfmt>
    <rfmt sheetId="2" sqref="H973" start="0" length="0">
      <dxf>
        <alignment vertical="top" wrapText="1" readingOrder="0"/>
      </dxf>
    </rfmt>
    <rfmt sheetId="2" sqref="H974" start="0" length="0">
      <dxf>
        <alignment vertical="top" wrapText="1" readingOrder="0"/>
      </dxf>
    </rfmt>
    <rfmt sheetId="2" sqref="H975" start="0" length="0">
      <dxf>
        <alignment vertical="top" wrapText="1" readingOrder="0"/>
      </dxf>
    </rfmt>
    <rfmt sheetId="2" sqref="H976" start="0" length="0">
      <dxf>
        <alignment vertical="top" wrapText="1" readingOrder="0"/>
      </dxf>
    </rfmt>
    <rfmt sheetId="2" sqref="H977" start="0" length="0">
      <dxf>
        <alignment vertical="top" wrapText="1" readingOrder="0"/>
      </dxf>
    </rfmt>
    <rfmt sheetId="2" sqref="H978" start="0" length="0">
      <dxf>
        <alignment vertical="top" wrapText="1" readingOrder="0"/>
      </dxf>
    </rfmt>
    <rfmt sheetId="2" sqref="H979" start="0" length="0">
      <dxf>
        <alignment vertical="top" wrapText="1" readingOrder="0"/>
      </dxf>
    </rfmt>
    <rfmt sheetId="2" sqref="H980" start="0" length="0">
      <dxf>
        <alignment vertical="top" wrapText="1" readingOrder="0"/>
      </dxf>
    </rfmt>
    <rfmt sheetId="2" sqref="H981" start="0" length="0">
      <dxf>
        <alignment vertical="top" wrapText="1" readingOrder="0"/>
      </dxf>
    </rfmt>
    <rfmt sheetId="2" sqref="H982" start="0" length="0">
      <dxf>
        <alignment vertical="top" wrapText="1" readingOrder="0"/>
      </dxf>
    </rfmt>
    <rfmt sheetId="2" sqref="H983" start="0" length="0">
      <dxf>
        <alignment vertical="top" wrapText="1" readingOrder="0"/>
      </dxf>
    </rfmt>
    <rfmt sheetId="2" sqref="H984" start="0" length="0">
      <dxf>
        <alignment vertical="top" wrapText="1" readingOrder="0"/>
      </dxf>
    </rfmt>
    <rfmt sheetId="2" sqref="H985" start="0" length="0">
      <dxf>
        <alignment vertical="top" wrapText="1" readingOrder="0"/>
      </dxf>
    </rfmt>
    <rfmt sheetId="2" sqref="H986" start="0" length="0">
      <dxf>
        <alignment vertical="top" wrapText="1" readingOrder="0"/>
      </dxf>
    </rfmt>
    <rfmt sheetId="2" sqref="H987" start="0" length="0">
      <dxf>
        <alignment vertical="top" wrapText="1" readingOrder="0"/>
      </dxf>
    </rfmt>
    <rfmt sheetId="2" sqref="H988" start="0" length="0">
      <dxf>
        <alignment vertical="top" wrapText="1" readingOrder="0"/>
      </dxf>
    </rfmt>
    <rfmt sheetId="2" sqref="H989" start="0" length="0">
      <dxf>
        <alignment vertical="top" wrapText="1" readingOrder="0"/>
      </dxf>
    </rfmt>
    <rfmt sheetId="2" sqref="H990" start="0" length="0">
      <dxf>
        <alignment vertical="top" wrapText="1" readingOrder="0"/>
      </dxf>
    </rfmt>
    <rfmt sheetId="2" sqref="H991" start="0" length="0">
      <dxf>
        <alignment vertical="top" wrapText="1" readingOrder="0"/>
      </dxf>
    </rfmt>
    <rfmt sheetId="2" sqref="H992" start="0" length="0">
      <dxf>
        <alignment vertical="top" wrapText="1" readingOrder="0"/>
      </dxf>
    </rfmt>
    <rfmt sheetId="2" sqref="H993" start="0" length="0">
      <dxf>
        <alignment vertical="top" wrapText="1" readingOrder="0"/>
      </dxf>
    </rfmt>
    <rfmt sheetId="2" sqref="H994" start="0" length="0">
      <dxf>
        <alignment vertical="top" wrapText="1" readingOrder="0"/>
      </dxf>
    </rfmt>
    <rfmt sheetId="2" sqref="H995" start="0" length="0">
      <dxf>
        <alignment vertical="top" wrapText="1" readingOrder="0"/>
      </dxf>
    </rfmt>
    <rfmt sheetId="2" sqref="H996" start="0" length="0">
      <dxf>
        <alignment vertical="top" wrapText="1" readingOrder="0"/>
      </dxf>
    </rfmt>
    <rfmt sheetId="2" sqref="H997" start="0" length="0">
      <dxf>
        <alignment vertical="top" wrapText="1" readingOrder="0"/>
      </dxf>
    </rfmt>
    <rfmt sheetId="2" sqref="H998" start="0" length="0">
      <dxf>
        <alignment vertical="top" wrapText="1" readingOrder="0"/>
      </dxf>
    </rfmt>
    <rfmt sheetId="2" sqref="H999" start="0" length="0">
      <dxf>
        <alignment vertical="top" wrapText="1" readingOrder="0"/>
      </dxf>
    </rfmt>
    <rfmt sheetId="2" sqref="H1000" start="0" length="0">
      <dxf>
        <alignment vertical="top" wrapText="1" readingOrder="0"/>
      </dxf>
    </rfmt>
    <rfmt sheetId="2" sqref="H1001" start="0" length="0">
      <dxf>
        <alignment vertical="top" wrapText="1" readingOrder="0"/>
      </dxf>
    </rfmt>
    <rfmt sheetId="2" sqref="H1002" start="0" length="0">
      <dxf>
        <alignment vertical="top" wrapText="1" readingOrder="0"/>
      </dxf>
    </rfmt>
    <rfmt sheetId="2" sqref="H1003" start="0" length="0">
      <dxf>
        <alignment vertical="top" wrapText="1" readingOrder="0"/>
      </dxf>
    </rfmt>
    <rfmt sheetId="2" sqref="H1004" start="0" length="0">
      <dxf>
        <alignment vertical="top" wrapText="1" readingOrder="0"/>
      </dxf>
    </rfmt>
    <rfmt sheetId="2" sqref="H1005" start="0" length="0">
      <dxf>
        <alignment vertical="top" wrapText="1" readingOrder="0"/>
      </dxf>
    </rfmt>
    <rfmt sheetId="2" sqref="H1006" start="0" length="0">
      <dxf>
        <alignment vertical="top" wrapText="1" readingOrder="0"/>
      </dxf>
    </rfmt>
    <rfmt sheetId="2" sqref="H1007" start="0" length="0">
      <dxf>
        <alignment vertical="top" wrapText="1" readingOrder="0"/>
      </dxf>
    </rfmt>
    <rfmt sheetId="2" sqref="H1008" start="0" length="0">
      <dxf>
        <alignment vertical="top" wrapText="1" readingOrder="0"/>
      </dxf>
    </rfmt>
    <rfmt sheetId="2" sqref="H1009" start="0" length="0">
      <dxf>
        <alignment vertical="top" wrapText="1" readingOrder="0"/>
      </dxf>
    </rfmt>
    <rfmt sheetId="2" sqref="H1010" start="0" length="0">
      <dxf>
        <alignment vertical="top" wrapText="1" readingOrder="0"/>
      </dxf>
    </rfmt>
    <rfmt sheetId="2" sqref="H1011" start="0" length="0">
      <dxf>
        <alignment vertical="top" wrapText="1" readingOrder="0"/>
      </dxf>
    </rfmt>
    <rfmt sheetId="2" sqref="H1012" start="0" length="0">
      <dxf>
        <alignment vertical="top" wrapText="1" readingOrder="0"/>
      </dxf>
    </rfmt>
    <rfmt sheetId="2" sqref="H1013" start="0" length="0">
      <dxf>
        <alignment vertical="top" wrapText="1" readingOrder="0"/>
      </dxf>
    </rfmt>
    <rfmt sheetId="2" sqref="H1014" start="0" length="0">
      <dxf>
        <alignment vertical="top" wrapText="1" readingOrder="0"/>
      </dxf>
    </rfmt>
    <rfmt sheetId="2" sqref="H1015" start="0" length="0">
      <dxf>
        <alignment vertical="top" wrapText="1" readingOrder="0"/>
      </dxf>
    </rfmt>
    <rfmt sheetId="2" sqref="H1016" start="0" length="0">
      <dxf>
        <alignment vertical="top" wrapText="1" readingOrder="0"/>
      </dxf>
    </rfmt>
    <rfmt sheetId="2" sqref="H1017" start="0" length="0">
      <dxf>
        <alignment vertical="top" wrapText="1" readingOrder="0"/>
      </dxf>
    </rfmt>
    <rfmt sheetId="2" sqref="H1018" start="0" length="0">
      <dxf>
        <alignment vertical="top" wrapText="1" readingOrder="0"/>
      </dxf>
    </rfmt>
    <rfmt sheetId="2" sqref="H1019" start="0" length="0">
      <dxf>
        <alignment vertical="top" wrapText="1" readingOrder="0"/>
      </dxf>
    </rfmt>
    <rfmt sheetId="2" sqref="H1020" start="0" length="0">
      <dxf>
        <alignment vertical="top" wrapText="1" readingOrder="0"/>
      </dxf>
    </rfmt>
    <rfmt sheetId="2" sqref="H1021" start="0" length="0">
      <dxf>
        <alignment vertical="top" wrapText="1" readingOrder="0"/>
      </dxf>
    </rfmt>
    <rfmt sheetId="2" sqref="H1022" start="0" length="0">
      <dxf>
        <alignment vertical="top" wrapText="1" readingOrder="0"/>
      </dxf>
    </rfmt>
    <rfmt sheetId="2" sqref="H1023" start="0" length="0">
      <dxf>
        <alignment vertical="top" wrapText="1" readingOrder="0"/>
      </dxf>
    </rfmt>
    <rfmt sheetId="2" sqref="H1024" start="0" length="0">
      <dxf>
        <alignment vertical="top" wrapText="1" readingOrder="0"/>
      </dxf>
    </rfmt>
    <rfmt sheetId="2" sqref="H1025" start="0" length="0">
      <dxf>
        <alignment vertical="top" wrapText="1" readingOrder="0"/>
      </dxf>
    </rfmt>
    <rfmt sheetId="2" sqref="H1026" start="0" length="0">
      <dxf>
        <alignment vertical="top" wrapText="1" readingOrder="0"/>
      </dxf>
    </rfmt>
    <rfmt sheetId="2" sqref="H1027" start="0" length="0">
      <dxf>
        <alignment vertical="top" wrapText="1" readingOrder="0"/>
      </dxf>
    </rfmt>
    <rfmt sheetId="2" sqref="H1028" start="0" length="0">
      <dxf>
        <alignment vertical="top" wrapText="1" readingOrder="0"/>
      </dxf>
    </rfmt>
    <rfmt sheetId="2" sqref="H1029" start="0" length="0">
      <dxf>
        <alignment vertical="top" wrapText="1" readingOrder="0"/>
      </dxf>
    </rfmt>
    <rfmt sheetId="2" sqref="H1030" start="0" length="0">
      <dxf>
        <alignment vertical="top" wrapText="1" readingOrder="0"/>
      </dxf>
    </rfmt>
    <rfmt sheetId="2" sqref="H1031" start="0" length="0">
      <dxf>
        <alignment vertical="top" wrapText="1" readingOrder="0"/>
      </dxf>
    </rfmt>
    <rfmt sheetId="2" sqref="H1032" start="0" length="0">
      <dxf>
        <alignment vertical="top" wrapText="1" readingOrder="0"/>
      </dxf>
    </rfmt>
    <rfmt sheetId="2" sqref="H1033" start="0" length="0">
      <dxf>
        <alignment vertical="top" wrapText="1" readingOrder="0"/>
      </dxf>
    </rfmt>
    <rfmt sheetId="2" sqref="H1034" start="0" length="0">
      <dxf>
        <alignment vertical="top" wrapText="1" readingOrder="0"/>
      </dxf>
    </rfmt>
    <rfmt sheetId="2" sqref="H1035" start="0" length="0">
      <dxf>
        <alignment vertical="top" wrapText="1" readingOrder="0"/>
      </dxf>
    </rfmt>
    <rfmt sheetId="2" sqref="H1036" start="0" length="0">
      <dxf>
        <alignment vertical="top" wrapText="1" readingOrder="0"/>
      </dxf>
    </rfmt>
    <rfmt sheetId="2" sqref="H1037" start="0" length="0">
      <dxf>
        <alignment vertical="top" wrapText="1" readingOrder="0"/>
      </dxf>
    </rfmt>
    <rfmt sheetId="2" sqref="H1038" start="0" length="0">
      <dxf>
        <alignment vertical="top" wrapText="1" readingOrder="0"/>
      </dxf>
    </rfmt>
    <rfmt sheetId="2" sqref="H1039" start="0" length="0">
      <dxf>
        <alignment vertical="top" wrapText="1" readingOrder="0"/>
      </dxf>
    </rfmt>
    <rfmt sheetId="2" sqref="H1040" start="0" length="0">
      <dxf>
        <alignment vertical="top" wrapText="1" readingOrder="0"/>
      </dxf>
    </rfmt>
    <rfmt sheetId="2" sqref="H1041" start="0" length="0">
      <dxf>
        <alignment vertical="top" wrapText="1" readingOrder="0"/>
      </dxf>
    </rfmt>
    <rfmt sheetId="2" sqref="H1042" start="0" length="0">
      <dxf>
        <alignment vertical="top" wrapText="1" readingOrder="0"/>
      </dxf>
    </rfmt>
    <rfmt sheetId="2" sqref="H1043" start="0" length="0">
      <dxf>
        <alignment vertical="top" wrapText="1" readingOrder="0"/>
      </dxf>
    </rfmt>
    <rfmt sheetId="2" sqref="H1044" start="0" length="0">
      <dxf>
        <alignment vertical="top" wrapText="1" readingOrder="0"/>
      </dxf>
    </rfmt>
    <rfmt sheetId="2" sqref="H1045" start="0" length="0">
      <dxf>
        <alignment vertical="top" wrapText="1" readingOrder="0"/>
      </dxf>
    </rfmt>
    <rfmt sheetId="2" sqref="H1046" start="0" length="0">
      <dxf>
        <alignment vertical="top" wrapText="1" readingOrder="0"/>
      </dxf>
    </rfmt>
    <rfmt sheetId="2" sqref="H1047" start="0" length="0">
      <dxf>
        <alignment vertical="top" wrapText="1" readingOrder="0"/>
      </dxf>
    </rfmt>
    <rfmt sheetId="2" sqref="H1048" start="0" length="0">
      <dxf>
        <alignment vertical="top" wrapText="1" readingOrder="0"/>
      </dxf>
    </rfmt>
    <rfmt sheetId="2" sqref="H1049" start="0" length="0">
      <dxf>
        <alignment vertical="top" wrapText="1" readingOrder="0"/>
      </dxf>
    </rfmt>
    <rfmt sheetId="2" sqref="H1050" start="0" length="0">
      <dxf>
        <alignment vertical="top" wrapText="1" readingOrder="0"/>
      </dxf>
    </rfmt>
    <rfmt sheetId="2" sqref="H1051" start="0" length="0">
      <dxf>
        <alignment vertical="top" wrapText="1" readingOrder="0"/>
      </dxf>
    </rfmt>
    <rfmt sheetId="2" sqref="H1052" start="0" length="0">
      <dxf>
        <alignment vertical="top" wrapText="1" readingOrder="0"/>
      </dxf>
    </rfmt>
    <rfmt sheetId="2" sqref="H1053" start="0" length="0">
      <dxf>
        <alignment vertical="top" wrapText="1" readingOrder="0"/>
      </dxf>
    </rfmt>
    <rfmt sheetId="2" sqref="H1054" start="0" length="0">
      <dxf>
        <alignment vertical="top" wrapText="1" readingOrder="0"/>
      </dxf>
    </rfmt>
    <rfmt sheetId="2" sqref="H1055" start="0" length="0">
      <dxf>
        <alignment vertical="top" wrapText="1" readingOrder="0"/>
      </dxf>
    </rfmt>
    <rfmt sheetId="2" sqref="H1056" start="0" length="0">
      <dxf>
        <alignment vertical="top" wrapText="1" readingOrder="0"/>
      </dxf>
    </rfmt>
    <rfmt sheetId="2" sqref="H1057" start="0" length="0">
      <dxf>
        <alignment vertical="top" wrapText="1" readingOrder="0"/>
      </dxf>
    </rfmt>
    <rfmt sheetId="2" sqref="H1058" start="0" length="0">
      <dxf>
        <alignment vertical="top" wrapText="1" readingOrder="0"/>
      </dxf>
    </rfmt>
    <rfmt sheetId="2" sqref="H1059" start="0" length="0">
      <dxf>
        <alignment vertical="top" wrapText="1" readingOrder="0"/>
      </dxf>
    </rfmt>
    <rfmt sheetId="2" sqref="H1060" start="0" length="0">
      <dxf>
        <alignment vertical="top" wrapText="1" readingOrder="0"/>
      </dxf>
    </rfmt>
    <rfmt sheetId="2" sqref="H1061" start="0" length="0">
      <dxf>
        <alignment vertical="top" wrapText="1" readingOrder="0"/>
      </dxf>
    </rfmt>
    <rfmt sheetId="2" sqref="H1062" start="0" length="0">
      <dxf>
        <alignment vertical="top" wrapText="1" readingOrder="0"/>
      </dxf>
    </rfmt>
    <rfmt sheetId="2" sqref="H1063" start="0" length="0">
      <dxf>
        <alignment vertical="top" wrapText="1" readingOrder="0"/>
      </dxf>
    </rfmt>
    <rfmt sheetId="2" sqref="H1064" start="0" length="0">
      <dxf>
        <alignment vertical="top" wrapText="1" readingOrder="0"/>
      </dxf>
    </rfmt>
    <rfmt sheetId="2" sqref="H1065" start="0" length="0">
      <dxf>
        <alignment vertical="top" wrapText="1" readingOrder="0"/>
      </dxf>
    </rfmt>
    <rfmt sheetId="2" sqref="H1066" start="0" length="0">
      <dxf>
        <alignment vertical="top" wrapText="1" readingOrder="0"/>
      </dxf>
    </rfmt>
    <rfmt sheetId="2" sqref="H1067" start="0" length="0">
      <dxf>
        <alignment vertical="top" wrapText="1" readingOrder="0"/>
      </dxf>
    </rfmt>
    <rfmt sheetId="2" sqref="H1068" start="0" length="0">
      <dxf>
        <alignment vertical="top" wrapText="1" readingOrder="0"/>
      </dxf>
    </rfmt>
    <rfmt sheetId="2" sqref="H1069" start="0" length="0">
      <dxf>
        <alignment vertical="top" wrapText="1" readingOrder="0"/>
      </dxf>
    </rfmt>
    <rfmt sheetId="2" sqref="H1070" start="0" length="0">
      <dxf>
        <alignment vertical="top" wrapText="1" readingOrder="0"/>
      </dxf>
    </rfmt>
    <rfmt sheetId="2" sqref="H1071" start="0" length="0">
      <dxf>
        <alignment vertical="top" wrapText="1" readingOrder="0"/>
      </dxf>
    </rfmt>
    <rfmt sheetId="2" sqref="H1072" start="0" length="0">
      <dxf>
        <alignment vertical="top" wrapText="1" readingOrder="0"/>
      </dxf>
    </rfmt>
    <rfmt sheetId="2" sqref="H1073" start="0" length="0">
      <dxf>
        <alignment vertical="top" wrapText="1" readingOrder="0"/>
      </dxf>
    </rfmt>
    <rfmt sheetId="2" sqref="H1074" start="0" length="0">
      <dxf>
        <alignment vertical="top" wrapText="1" readingOrder="0"/>
      </dxf>
    </rfmt>
    <rfmt sheetId="2" sqref="H1075" start="0" length="0">
      <dxf>
        <alignment vertical="top" wrapText="1" readingOrder="0"/>
      </dxf>
    </rfmt>
    <rfmt sheetId="2" sqref="H1076" start="0" length="0">
      <dxf>
        <alignment vertical="top" wrapText="1" readingOrder="0"/>
      </dxf>
    </rfmt>
    <rfmt sheetId="2" sqref="H1077" start="0" length="0">
      <dxf>
        <alignment vertical="top" wrapText="1" readingOrder="0"/>
      </dxf>
    </rfmt>
    <rfmt sheetId="2" sqref="H1078" start="0" length="0">
      <dxf>
        <alignment vertical="top" wrapText="1" readingOrder="0"/>
      </dxf>
    </rfmt>
    <rfmt sheetId="2" sqref="H1079" start="0" length="0">
      <dxf>
        <alignment vertical="top" wrapText="1" readingOrder="0"/>
      </dxf>
    </rfmt>
    <rfmt sheetId="2" sqref="H1080" start="0" length="0">
      <dxf>
        <alignment vertical="top" wrapText="1" readingOrder="0"/>
      </dxf>
    </rfmt>
    <rfmt sheetId="2" sqref="H1081" start="0" length="0">
      <dxf>
        <alignment vertical="top" wrapText="1" readingOrder="0"/>
      </dxf>
    </rfmt>
    <rfmt sheetId="2" sqref="H1082" start="0" length="0">
      <dxf>
        <alignment vertical="top" wrapText="1" readingOrder="0"/>
      </dxf>
    </rfmt>
    <rfmt sheetId="2" sqref="H1083" start="0" length="0">
      <dxf>
        <alignment vertical="top" wrapText="1" readingOrder="0"/>
      </dxf>
    </rfmt>
    <rfmt sheetId="2" sqref="H1084" start="0" length="0">
      <dxf>
        <alignment vertical="top" wrapText="1" readingOrder="0"/>
      </dxf>
    </rfmt>
    <rfmt sheetId="2" sqref="H1085" start="0" length="0">
      <dxf>
        <alignment vertical="top" wrapText="1" readingOrder="0"/>
      </dxf>
    </rfmt>
    <rfmt sheetId="2" sqref="H1086" start="0" length="0">
      <dxf>
        <alignment vertical="top" wrapText="1" readingOrder="0"/>
      </dxf>
    </rfmt>
    <rfmt sheetId="2" sqref="H1087" start="0" length="0">
      <dxf>
        <alignment vertical="top" wrapText="1" readingOrder="0"/>
      </dxf>
    </rfmt>
    <rfmt sheetId="2" sqref="H1088" start="0" length="0">
      <dxf>
        <alignment vertical="top" wrapText="1" readingOrder="0"/>
      </dxf>
    </rfmt>
    <rfmt sheetId="2" sqref="H1089" start="0" length="0">
      <dxf>
        <alignment vertical="top" wrapText="1" readingOrder="0"/>
      </dxf>
    </rfmt>
    <rfmt sheetId="2" sqref="H1090" start="0" length="0">
      <dxf>
        <alignment vertical="top" wrapText="1" readingOrder="0"/>
      </dxf>
    </rfmt>
    <rfmt sheetId="2" sqref="H1091" start="0" length="0">
      <dxf>
        <alignment vertical="top" wrapText="1" readingOrder="0"/>
      </dxf>
    </rfmt>
    <rfmt sheetId="2" sqref="H1092" start="0" length="0">
      <dxf>
        <alignment vertical="top" wrapText="1" readingOrder="0"/>
      </dxf>
    </rfmt>
    <rfmt sheetId="2" sqref="H1093" start="0" length="0">
      <dxf>
        <alignment vertical="top" wrapText="1" readingOrder="0"/>
      </dxf>
    </rfmt>
    <rfmt sheetId="2" sqref="H1094" start="0" length="0">
      <dxf>
        <alignment vertical="top" wrapText="1" readingOrder="0"/>
      </dxf>
    </rfmt>
    <rfmt sheetId="2" sqref="H1095" start="0" length="0">
      <dxf>
        <alignment vertical="top" wrapText="1" readingOrder="0"/>
      </dxf>
    </rfmt>
    <rfmt sheetId="2" sqref="H1096" start="0" length="0">
      <dxf>
        <alignment vertical="top" wrapText="1" readingOrder="0"/>
      </dxf>
    </rfmt>
    <rfmt sheetId="2" sqref="H1097" start="0" length="0">
      <dxf>
        <alignment vertical="top" wrapText="1" readingOrder="0"/>
      </dxf>
    </rfmt>
    <rfmt sheetId="2" sqref="H1098" start="0" length="0">
      <dxf>
        <alignment vertical="top" wrapText="1" readingOrder="0"/>
      </dxf>
    </rfmt>
    <rfmt sheetId="2" sqref="H1099" start="0" length="0">
      <dxf>
        <alignment vertical="top" wrapText="1" readingOrder="0"/>
      </dxf>
    </rfmt>
    <rfmt sheetId="2" sqref="H1100" start="0" length="0">
      <dxf>
        <alignment vertical="top" wrapText="1" readingOrder="0"/>
      </dxf>
    </rfmt>
    <rfmt sheetId="2" sqref="H1101" start="0" length="0">
      <dxf>
        <alignment vertical="top" wrapText="1" readingOrder="0"/>
      </dxf>
    </rfmt>
    <rfmt sheetId="2" sqref="H1102" start="0" length="0">
      <dxf>
        <alignment vertical="top" wrapText="1" readingOrder="0"/>
      </dxf>
    </rfmt>
    <rfmt sheetId="2" sqref="H1103" start="0" length="0">
      <dxf>
        <alignment vertical="top" wrapText="1" readingOrder="0"/>
      </dxf>
    </rfmt>
    <rfmt sheetId="2" sqref="H1104" start="0" length="0">
      <dxf>
        <alignment vertical="top" wrapText="1" readingOrder="0"/>
      </dxf>
    </rfmt>
    <rfmt sheetId="2" sqref="H1105" start="0" length="0">
      <dxf>
        <alignment vertical="top" wrapText="1" readingOrder="0"/>
      </dxf>
    </rfmt>
    <rfmt sheetId="2" sqref="H1106" start="0" length="0">
      <dxf>
        <alignment vertical="top" wrapText="1" readingOrder="0"/>
      </dxf>
    </rfmt>
    <rfmt sheetId="2" sqref="H1107" start="0" length="0">
      <dxf>
        <alignment vertical="top" wrapText="1" readingOrder="0"/>
      </dxf>
    </rfmt>
    <rfmt sheetId="2" sqref="H1108" start="0" length="0">
      <dxf>
        <alignment vertical="top" wrapText="1" readingOrder="0"/>
      </dxf>
    </rfmt>
    <rfmt sheetId="2" sqref="H1109" start="0" length="0">
      <dxf>
        <alignment vertical="top" wrapText="1" readingOrder="0"/>
      </dxf>
    </rfmt>
    <rfmt sheetId="2" sqref="H1110" start="0" length="0">
      <dxf>
        <alignment vertical="top" wrapText="1" readingOrder="0"/>
      </dxf>
    </rfmt>
    <rfmt sheetId="2" sqref="H1111" start="0" length="0">
      <dxf>
        <alignment vertical="top" wrapText="1" readingOrder="0"/>
      </dxf>
    </rfmt>
    <rfmt sheetId="2" sqref="H1112" start="0" length="0">
      <dxf>
        <alignment vertical="top" wrapText="1" readingOrder="0"/>
      </dxf>
    </rfmt>
    <rfmt sheetId="2" sqref="H1113" start="0" length="0">
      <dxf>
        <alignment vertical="top" wrapText="1" readingOrder="0"/>
      </dxf>
    </rfmt>
    <rfmt sheetId="2" sqref="H1114" start="0" length="0">
      <dxf>
        <alignment vertical="top" wrapText="1" readingOrder="0"/>
      </dxf>
    </rfmt>
    <rfmt sheetId="2" sqref="H1115" start="0" length="0">
      <dxf>
        <alignment vertical="top" wrapText="1" readingOrder="0"/>
      </dxf>
    </rfmt>
    <rfmt sheetId="2" sqref="H1116" start="0" length="0">
      <dxf>
        <alignment vertical="top" wrapText="1" readingOrder="0"/>
      </dxf>
    </rfmt>
    <rfmt sheetId="2" sqref="H1117" start="0" length="0">
      <dxf>
        <alignment vertical="top" wrapText="1" readingOrder="0"/>
      </dxf>
    </rfmt>
    <rfmt sheetId="2" sqref="H1118" start="0" length="0">
      <dxf>
        <alignment vertical="top" wrapText="1" readingOrder="0"/>
      </dxf>
    </rfmt>
    <rfmt sheetId="2" sqref="H1119" start="0" length="0">
      <dxf>
        <alignment vertical="top" wrapText="1" readingOrder="0"/>
      </dxf>
    </rfmt>
    <rfmt sheetId="2" sqref="H1120" start="0" length="0">
      <dxf>
        <alignment vertical="top" wrapText="1" readingOrder="0"/>
      </dxf>
    </rfmt>
    <rfmt sheetId="2" sqref="H1121" start="0" length="0">
      <dxf>
        <alignment vertical="top" wrapText="1" readingOrder="0"/>
      </dxf>
    </rfmt>
    <rfmt sheetId="2" sqref="H1122" start="0" length="0">
      <dxf>
        <alignment vertical="top" wrapText="1" readingOrder="0"/>
      </dxf>
    </rfmt>
    <rfmt sheetId="2" sqref="H1123" start="0" length="0">
      <dxf>
        <alignment vertical="top" wrapText="1" readingOrder="0"/>
      </dxf>
    </rfmt>
    <rfmt sheetId="2" sqref="H1124" start="0" length="0">
      <dxf>
        <alignment vertical="top" wrapText="1" readingOrder="0"/>
      </dxf>
    </rfmt>
    <rfmt sheetId="2" sqref="H1125" start="0" length="0">
      <dxf>
        <alignment vertical="top" wrapText="1" readingOrder="0"/>
      </dxf>
    </rfmt>
    <rfmt sheetId="2" sqref="H1126" start="0" length="0">
      <dxf>
        <alignment vertical="top" wrapText="1" readingOrder="0"/>
      </dxf>
    </rfmt>
    <rfmt sheetId="2" sqref="H1127" start="0" length="0">
      <dxf>
        <alignment vertical="top" wrapText="1" readingOrder="0"/>
      </dxf>
    </rfmt>
    <rfmt sheetId="2" sqref="H1128" start="0" length="0">
      <dxf>
        <alignment vertical="top" wrapText="1" readingOrder="0"/>
      </dxf>
    </rfmt>
    <rfmt sheetId="2" sqref="H1129" start="0" length="0">
      <dxf>
        <alignment vertical="top" wrapText="1" readingOrder="0"/>
      </dxf>
    </rfmt>
    <rfmt sheetId="2" sqref="H1130" start="0" length="0">
      <dxf>
        <alignment vertical="top" wrapText="1" readingOrder="0"/>
      </dxf>
    </rfmt>
    <rfmt sheetId="2" sqref="H1131" start="0" length="0">
      <dxf>
        <alignment vertical="top" wrapText="1" readingOrder="0"/>
      </dxf>
    </rfmt>
    <rfmt sheetId="2" sqref="H1132" start="0" length="0">
      <dxf>
        <alignment vertical="top" wrapText="1" readingOrder="0"/>
      </dxf>
    </rfmt>
    <rfmt sheetId="2" sqref="H1133" start="0" length="0">
      <dxf>
        <alignment vertical="top" wrapText="1" readingOrder="0"/>
      </dxf>
    </rfmt>
    <rfmt sheetId="2" sqref="H1134" start="0" length="0">
      <dxf>
        <alignment vertical="top" wrapText="1" readingOrder="0"/>
      </dxf>
    </rfmt>
    <rfmt sheetId="2" sqref="H1135" start="0" length="0">
      <dxf>
        <alignment vertical="top" wrapText="1" readingOrder="0"/>
      </dxf>
    </rfmt>
    <rfmt sheetId="2" sqref="H1136" start="0" length="0">
      <dxf>
        <alignment vertical="top" wrapText="1" readingOrder="0"/>
      </dxf>
    </rfmt>
    <rfmt sheetId="2" sqref="H1137" start="0" length="0">
      <dxf>
        <alignment vertical="top" wrapText="1" readingOrder="0"/>
      </dxf>
    </rfmt>
    <rfmt sheetId="2" sqref="H1138" start="0" length="0">
      <dxf>
        <alignment vertical="top" wrapText="1" readingOrder="0"/>
      </dxf>
    </rfmt>
    <rfmt sheetId="2" sqref="H1139" start="0" length="0">
      <dxf>
        <alignment vertical="top" wrapText="1" readingOrder="0"/>
      </dxf>
    </rfmt>
    <rfmt sheetId="2" sqref="H1140" start="0" length="0">
      <dxf>
        <alignment vertical="top" wrapText="1" readingOrder="0"/>
      </dxf>
    </rfmt>
    <rfmt sheetId="2" sqref="H1141" start="0" length="0">
      <dxf>
        <alignment vertical="top" wrapText="1" readingOrder="0"/>
      </dxf>
    </rfmt>
    <rfmt sheetId="2" sqref="H1142" start="0" length="0">
      <dxf>
        <alignment vertical="top" wrapText="1" readingOrder="0"/>
      </dxf>
    </rfmt>
    <rfmt sheetId="2" sqref="H1143" start="0" length="0">
      <dxf>
        <alignment vertical="top" wrapText="1" readingOrder="0"/>
      </dxf>
    </rfmt>
    <rfmt sheetId="2" sqref="H1144" start="0" length="0">
      <dxf>
        <alignment vertical="top" wrapText="1" readingOrder="0"/>
      </dxf>
    </rfmt>
    <rfmt sheetId="2" sqref="H1145" start="0" length="0">
      <dxf>
        <alignment vertical="top" wrapText="1" readingOrder="0"/>
      </dxf>
    </rfmt>
    <rfmt sheetId="2" sqref="H1146" start="0" length="0">
      <dxf>
        <alignment vertical="top" wrapText="1" readingOrder="0"/>
      </dxf>
    </rfmt>
    <rfmt sheetId="2" sqref="H1147" start="0" length="0">
      <dxf>
        <alignment vertical="top" wrapText="1" readingOrder="0"/>
      </dxf>
    </rfmt>
    <rfmt sheetId="2" sqref="H1148" start="0" length="0">
      <dxf>
        <alignment vertical="top" wrapText="1" readingOrder="0"/>
      </dxf>
    </rfmt>
    <rfmt sheetId="2" sqref="H1149" start="0" length="0">
      <dxf>
        <alignment vertical="top" wrapText="1" readingOrder="0"/>
      </dxf>
    </rfmt>
    <rfmt sheetId="2" sqref="H1150" start="0" length="0">
      <dxf>
        <alignment vertical="top" wrapText="1" readingOrder="0"/>
      </dxf>
    </rfmt>
    <rfmt sheetId="2" sqref="H1151" start="0" length="0">
      <dxf>
        <alignment vertical="top" wrapText="1" readingOrder="0"/>
      </dxf>
    </rfmt>
    <rfmt sheetId="2" sqref="H1152" start="0" length="0">
      <dxf>
        <alignment vertical="top" wrapText="1" readingOrder="0"/>
      </dxf>
    </rfmt>
    <rfmt sheetId="2" sqref="H1153" start="0" length="0">
      <dxf>
        <alignment vertical="top" wrapText="1" readingOrder="0"/>
      </dxf>
    </rfmt>
    <rfmt sheetId="2" sqref="H1154" start="0" length="0">
      <dxf>
        <alignment vertical="top" wrapText="1" readingOrder="0"/>
      </dxf>
    </rfmt>
    <rfmt sheetId="2" sqref="H1155" start="0" length="0">
      <dxf>
        <alignment vertical="top" wrapText="1" readingOrder="0"/>
      </dxf>
    </rfmt>
    <rfmt sheetId="2" sqref="H1156" start="0" length="0">
      <dxf>
        <alignment vertical="top" wrapText="1" readingOrder="0"/>
      </dxf>
    </rfmt>
    <rfmt sheetId="2" sqref="H1157" start="0" length="0">
      <dxf>
        <alignment vertical="top" wrapText="1" readingOrder="0"/>
      </dxf>
    </rfmt>
    <rfmt sheetId="2" sqref="H1158" start="0" length="0">
      <dxf>
        <alignment vertical="top" wrapText="1" readingOrder="0"/>
      </dxf>
    </rfmt>
    <rfmt sheetId="2" sqref="H1159" start="0" length="0">
      <dxf>
        <alignment vertical="top" wrapText="1" readingOrder="0"/>
      </dxf>
    </rfmt>
    <rfmt sheetId="2" sqref="H1160" start="0" length="0">
      <dxf>
        <alignment vertical="top" wrapText="1" readingOrder="0"/>
      </dxf>
    </rfmt>
    <rfmt sheetId="2" sqref="H1161" start="0" length="0">
      <dxf>
        <alignment vertical="top" wrapText="1" readingOrder="0"/>
      </dxf>
    </rfmt>
    <rfmt sheetId="2" sqref="H1162" start="0" length="0">
      <dxf>
        <alignment vertical="top" wrapText="1" readingOrder="0"/>
      </dxf>
    </rfmt>
    <rfmt sheetId="2" sqref="H1163" start="0" length="0">
      <dxf>
        <alignment vertical="top" wrapText="1" readingOrder="0"/>
      </dxf>
    </rfmt>
    <rfmt sheetId="2" sqref="H1164" start="0" length="0">
      <dxf>
        <alignment vertical="top" wrapText="1" readingOrder="0"/>
      </dxf>
    </rfmt>
    <rfmt sheetId="2" sqref="H1165" start="0" length="0">
      <dxf>
        <alignment vertical="top" wrapText="1" readingOrder="0"/>
      </dxf>
    </rfmt>
    <rfmt sheetId="2" sqref="H1166" start="0" length="0">
      <dxf>
        <alignment vertical="top" wrapText="1" readingOrder="0"/>
      </dxf>
    </rfmt>
    <rfmt sheetId="2" sqref="H1167" start="0" length="0">
      <dxf>
        <alignment vertical="top" wrapText="1" readingOrder="0"/>
      </dxf>
    </rfmt>
    <rfmt sheetId="2" sqref="H1168" start="0" length="0">
      <dxf>
        <alignment vertical="top" wrapText="1" readingOrder="0"/>
      </dxf>
    </rfmt>
    <rfmt sheetId="2" sqref="H1169" start="0" length="0">
      <dxf>
        <alignment vertical="top" wrapText="1" readingOrder="0"/>
      </dxf>
    </rfmt>
    <rfmt sheetId="2" sqref="H1170" start="0" length="0">
      <dxf>
        <alignment vertical="top" wrapText="1" readingOrder="0"/>
      </dxf>
    </rfmt>
    <rfmt sheetId="2" sqref="H1171" start="0" length="0">
      <dxf>
        <alignment vertical="top" wrapText="1" readingOrder="0"/>
      </dxf>
    </rfmt>
    <rfmt sheetId="2" sqref="H1172" start="0" length="0">
      <dxf>
        <alignment vertical="top" wrapText="1" readingOrder="0"/>
      </dxf>
    </rfmt>
    <rfmt sheetId="2" sqref="H1173" start="0" length="0">
      <dxf>
        <alignment vertical="top" wrapText="1" readingOrder="0"/>
      </dxf>
    </rfmt>
    <rfmt sheetId="2" sqref="H1174" start="0" length="0">
      <dxf>
        <alignment vertical="top" wrapText="1" readingOrder="0"/>
      </dxf>
    </rfmt>
    <rfmt sheetId="2" sqref="H1175" start="0" length="0">
      <dxf>
        <alignment vertical="top" wrapText="1" readingOrder="0"/>
      </dxf>
    </rfmt>
    <rfmt sheetId="2" sqref="H1176" start="0" length="0">
      <dxf>
        <alignment vertical="top" wrapText="1" readingOrder="0"/>
      </dxf>
    </rfmt>
    <rfmt sheetId="2" sqref="H1177" start="0" length="0">
      <dxf>
        <alignment vertical="top" wrapText="1" readingOrder="0"/>
      </dxf>
    </rfmt>
    <rfmt sheetId="2" sqref="H1178" start="0" length="0">
      <dxf>
        <alignment vertical="top" wrapText="1" readingOrder="0"/>
      </dxf>
    </rfmt>
    <rfmt sheetId="2" sqref="H1179" start="0" length="0">
      <dxf>
        <alignment vertical="top" wrapText="1" readingOrder="0"/>
      </dxf>
    </rfmt>
    <rfmt sheetId="2" sqref="H1180" start="0" length="0">
      <dxf>
        <alignment vertical="top" wrapText="1" readingOrder="0"/>
      </dxf>
    </rfmt>
    <rfmt sheetId="2" sqref="H1181" start="0" length="0">
      <dxf>
        <alignment vertical="top" wrapText="1" readingOrder="0"/>
      </dxf>
    </rfmt>
    <rfmt sheetId="2" sqref="H1182" start="0" length="0">
      <dxf>
        <alignment vertical="top" wrapText="1" readingOrder="0"/>
      </dxf>
    </rfmt>
    <rfmt sheetId="2" sqref="H1183" start="0" length="0">
      <dxf>
        <alignment vertical="top" wrapText="1" readingOrder="0"/>
      </dxf>
    </rfmt>
    <rfmt sheetId="2" sqref="H1184" start="0" length="0">
      <dxf>
        <alignment vertical="top" wrapText="1" readingOrder="0"/>
      </dxf>
    </rfmt>
    <rfmt sheetId="2" sqref="H1185" start="0" length="0">
      <dxf>
        <alignment vertical="top" wrapText="1" readingOrder="0"/>
      </dxf>
    </rfmt>
    <rfmt sheetId="2" sqref="H1186" start="0" length="0">
      <dxf>
        <alignment vertical="top" wrapText="1" readingOrder="0"/>
      </dxf>
    </rfmt>
    <rfmt sheetId="2" sqref="H1187" start="0" length="0">
      <dxf>
        <alignment vertical="top" wrapText="1" readingOrder="0"/>
      </dxf>
    </rfmt>
    <rfmt sheetId="2" sqref="H1188" start="0" length="0">
      <dxf>
        <alignment vertical="top" wrapText="1" readingOrder="0"/>
      </dxf>
    </rfmt>
    <rfmt sheetId="2" sqref="H1189" start="0" length="0">
      <dxf>
        <alignment vertical="top" wrapText="1" readingOrder="0"/>
      </dxf>
    </rfmt>
    <rfmt sheetId="2" sqref="H1190" start="0" length="0">
      <dxf>
        <alignment vertical="top" wrapText="1" readingOrder="0"/>
      </dxf>
    </rfmt>
    <rfmt sheetId="2" sqref="H1191" start="0" length="0">
      <dxf>
        <alignment vertical="top" wrapText="1" readingOrder="0"/>
      </dxf>
    </rfmt>
    <rfmt sheetId="2" sqref="H1192" start="0" length="0">
      <dxf>
        <alignment vertical="top" wrapText="1" readingOrder="0"/>
      </dxf>
    </rfmt>
    <rfmt sheetId="2" sqref="H1193" start="0" length="0">
      <dxf>
        <alignment vertical="top" wrapText="1" readingOrder="0"/>
      </dxf>
    </rfmt>
    <rfmt sheetId="2" sqref="H1194" start="0" length="0">
      <dxf>
        <alignment vertical="top" wrapText="1" readingOrder="0"/>
      </dxf>
    </rfmt>
    <rfmt sheetId="2" sqref="H1195" start="0" length="0">
      <dxf>
        <alignment vertical="top" wrapText="1" readingOrder="0"/>
      </dxf>
    </rfmt>
    <rfmt sheetId="2" sqref="H1196" start="0" length="0">
      <dxf>
        <alignment vertical="top" wrapText="1" readingOrder="0"/>
      </dxf>
    </rfmt>
    <rfmt sheetId="2" sqref="H1197" start="0" length="0">
      <dxf>
        <alignment vertical="top" wrapText="1" readingOrder="0"/>
      </dxf>
    </rfmt>
    <rfmt sheetId="2" sqref="H1198" start="0" length="0">
      <dxf>
        <alignment vertical="top" wrapText="1" readingOrder="0"/>
      </dxf>
    </rfmt>
    <rfmt sheetId="2" sqref="H1199" start="0" length="0">
      <dxf>
        <alignment vertical="top" wrapText="1" readingOrder="0"/>
      </dxf>
    </rfmt>
    <rfmt sheetId="2" sqref="H1200" start="0" length="0">
      <dxf>
        <alignment vertical="top" wrapText="1" readingOrder="0"/>
      </dxf>
    </rfmt>
    <rfmt sheetId="2" sqref="H1201" start="0" length="0">
      <dxf>
        <alignment vertical="top" wrapText="1" readingOrder="0"/>
      </dxf>
    </rfmt>
    <rfmt sheetId="2" sqref="H1202" start="0" length="0">
      <dxf>
        <alignment vertical="top" wrapText="1" readingOrder="0"/>
      </dxf>
    </rfmt>
    <rfmt sheetId="2" sqref="H1203" start="0" length="0">
      <dxf>
        <alignment vertical="top" wrapText="1" readingOrder="0"/>
      </dxf>
    </rfmt>
    <rfmt sheetId="2" sqref="H1204" start="0" length="0">
      <dxf>
        <alignment vertical="top" wrapText="1" readingOrder="0"/>
      </dxf>
    </rfmt>
    <rfmt sheetId="2" sqref="H1205" start="0" length="0">
      <dxf>
        <alignment vertical="top" wrapText="1" readingOrder="0"/>
      </dxf>
    </rfmt>
    <rfmt sheetId="2" sqref="H1206" start="0" length="0">
      <dxf>
        <alignment vertical="top" wrapText="1" readingOrder="0"/>
      </dxf>
    </rfmt>
    <rfmt sheetId="2" sqref="H1207" start="0" length="0">
      <dxf>
        <alignment vertical="top" wrapText="1" readingOrder="0"/>
      </dxf>
    </rfmt>
    <rfmt sheetId="2" sqref="H1208" start="0" length="0">
      <dxf>
        <alignment vertical="top" wrapText="1" readingOrder="0"/>
      </dxf>
    </rfmt>
    <rfmt sheetId="2" sqref="H1209" start="0" length="0">
      <dxf>
        <alignment vertical="top" wrapText="1" readingOrder="0"/>
      </dxf>
    </rfmt>
    <rfmt sheetId="2" sqref="H1210" start="0" length="0">
      <dxf>
        <alignment vertical="top" wrapText="1" readingOrder="0"/>
      </dxf>
    </rfmt>
    <rfmt sheetId="2" sqref="H1211" start="0" length="0">
      <dxf>
        <alignment vertical="top" wrapText="1" readingOrder="0"/>
      </dxf>
    </rfmt>
    <rfmt sheetId="2" sqref="H1212" start="0" length="0">
      <dxf>
        <alignment vertical="top" wrapText="1" readingOrder="0"/>
      </dxf>
    </rfmt>
    <rfmt sheetId="2" sqref="H1213" start="0" length="0">
      <dxf>
        <alignment vertical="top" wrapText="1" readingOrder="0"/>
      </dxf>
    </rfmt>
    <rfmt sheetId="2" sqref="H1214" start="0" length="0">
      <dxf>
        <alignment vertical="top" wrapText="1" readingOrder="0"/>
      </dxf>
    </rfmt>
    <rfmt sheetId="2" sqref="H1215" start="0" length="0">
      <dxf>
        <alignment vertical="top" wrapText="1" readingOrder="0"/>
      </dxf>
    </rfmt>
    <rfmt sheetId="2" sqref="H1216" start="0" length="0">
      <dxf>
        <alignment vertical="top" wrapText="1" readingOrder="0"/>
      </dxf>
    </rfmt>
    <rfmt sheetId="2" sqref="H1217" start="0" length="0">
      <dxf>
        <alignment vertical="top" wrapText="1" readingOrder="0"/>
      </dxf>
    </rfmt>
    <rfmt sheetId="2" sqref="H1218" start="0" length="0">
      <dxf>
        <alignment vertical="top" wrapText="1" readingOrder="0"/>
      </dxf>
    </rfmt>
    <rfmt sheetId="2" sqref="H1219" start="0" length="0">
      <dxf>
        <alignment vertical="top" wrapText="1" readingOrder="0"/>
      </dxf>
    </rfmt>
    <rfmt sheetId="2" sqref="H1220" start="0" length="0">
      <dxf>
        <alignment vertical="top" wrapText="1" readingOrder="0"/>
      </dxf>
    </rfmt>
    <rfmt sheetId="2" sqref="H1221" start="0" length="0">
      <dxf>
        <alignment vertical="top" wrapText="1" readingOrder="0"/>
      </dxf>
    </rfmt>
    <rfmt sheetId="2" sqref="H1222" start="0" length="0">
      <dxf>
        <alignment vertical="top" wrapText="1" readingOrder="0"/>
      </dxf>
    </rfmt>
    <rfmt sheetId="2" sqref="H1223" start="0" length="0">
      <dxf>
        <alignment vertical="top" wrapText="1" readingOrder="0"/>
      </dxf>
    </rfmt>
    <rfmt sheetId="2" sqref="H1224" start="0" length="0">
      <dxf>
        <alignment vertical="top" wrapText="1" readingOrder="0"/>
      </dxf>
    </rfmt>
    <rfmt sheetId="2" sqref="H1225" start="0" length="0">
      <dxf>
        <alignment vertical="top" wrapText="1" readingOrder="0"/>
      </dxf>
    </rfmt>
    <rfmt sheetId="2" sqref="H1226" start="0" length="0">
      <dxf>
        <alignment vertical="top" wrapText="1" readingOrder="0"/>
      </dxf>
    </rfmt>
    <rfmt sheetId="2" sqref="H1227" start="0" length="0">
      <dxf>
        <alignment vertical="top" wrapText="1" readingOrder="0"/>
      </dxf>
    </rfmt>
    <rfmt sheetId="2" sqref="H1228" start="0" length="0">
      <dxf>
        <alignment vertical="top" wrapText="1" readingOrder="0"/>
      </dxf>
    </rfmt>
    <rfmt sheetId="2" sqref="H1229" start="0" length="0">
      <dxf>
        <alignment vertical="top" wrapText="1" readingOrder="0"/>
      </dxf>
    </rfmt>
    <rfmt sheetId="2" sqref="H1230" start="0" length="0">
      <dxf>
        <alignment vertical="top" wrapText="1" readingOrder="0"/>
      </dxf>
    </rfmt>
    <rfmt sheetId="2" sqref="H1231" start="0" length="0">
      <dxf>
        <alignment vertical="top" wrapText="1" readingOrder="0"/>
      </dxf>
    </rfmt>
    <rfmt sheetId="2" sqref="H1232" start="0" length="0">
      <dxf>
        <alignment vertical="top" wrapText="1" readingOrder="0"/>
      </dxf>
    </rfmt>
    <rfmt sheetId="2" sqref="H1233" start="0" length="0">
      <dxf>
        <alignment vertical="top" wrapText="1" readingOrder="0"/>
      </dxf>
    </rfmt>
    <rfmt sheetId="2" sqref="H1234" start="0" length="0">
      <dxf>
        <alignment vertical="top" wrapText="1" readingOrder="0"/>
      </dxf>
    </rfmt>
    <rfmt sheetId="2" sqref="H1235" start="0" length="0">
      <dxf>
        <alignment vertical="top" wrapText="1" readingOrder="0"/>
      </dxf>
    </rfmt>
    <rfmt sheetId="2" sqref="H1236" start="0" length="0">
      <dxf>
        <alignment vertical="top" wrapText="1" readingOrder="0"/>
      </dxf>
    </rfmt>
    <rfmt sheetId="2" sqref="H1237" start="0" length="0">
      <dxf>
        <alignment vertical="top" wrapText="1" readingOrder="0"/>
      </dxf>
    </rfmt>
    <rfmt sheetId="2" sqref="H1238" start="0" length="0">
      <dxf>
        <alignment vertical="top" wrapText="1" readingOrder="0"/>
      </dxf>
    </rfmt>
    <rfmt sheetId="2" sqref="H1239" start="0" length="0">
      <dxf>
        <alignment vertical="top" wrapText="1" readingOrder="0"/>
      </dxf>
    </rfmt>
    <rfmt sheetId="2" sqref="H1240" start="0" length="0">
      <dxf>
        <alignment vertical="top" wrapText="1" readingOrder="0"/>
      </dxf>
    </rfmt>
    <rfmt sheetId="2" sqref="H1241" start="0" length="0">
      <dxf>
        <alignment vertical="top" wrapText="1" readingOrder="0"/>
      </dxf>
    </rfmt>
    <rfmt sheetId="2" sqref="H1242" start="0" length="0">
      <dxf>
        <alignment vertical="top" wrapText="1" readingOrder="0"/>
      </dxf>
    </rfmt>
    <rfmt sheetId="2" sqref="H1243" start="0" length="0">
      <dxf>
        <alignment vertical="top" wrapText="1" readingOrder="0"/>
      </dxf>
    </rfmt>
    <rfmt sheetId="2" sqref="H1244" start="0" length="0">
      <dxf>
        <alignment vertical="top" wrapText="1" readingOrder="0"/>
      </dxf>
    </rfmt>
  </rrc>
  <rrc rId="1621" sId="2" ref="H1:H1048576" action="deleteCol">
    <undo index="0" exp="area" ref3D="1" dr="$A$2:$XFD$3" dn="Z_C431141F_117F_49C7_B3E7_D4961D1E781E_.wvu.PrintTitles" sId="2"/>
    <undo index="0" exp="area" ref3D="1" dr="$A$2:$XFD$3" dn="Заголовки_для_печати" sId="2"/>
    <undo index="0" exp="area" ref3D="1" dr="$A$2:$XFD$3" dn="Z_EED4C4C4_2768_4906_8D20_11DE2EB8B1AD_.wvu.PrintTitles" sId="2"/>
    <undo index="0" exp="area" ref3D="1" dr="$A$2:$XFD$3" dn="Z_C08C5C12_FFBC_4F4C_9138_5D34ADCEB223_.wvu.PrintTitles" sId="2"/>
    <undo index="0" exp="area" ref3D="1" dr="$A$2:$XFD$3" dn="Z_6C4C0A1E_9F55_46A5_9256_CBEA636F78CA_.wvu.PrintTitles" sId="2"/>
    <undo index="0" exp="area" ref3D="1" dr="$A$2:$XFD$3" dn="Z_63624039_79B7_4B53_8C9B_62AEAD1FE854_.wvu.PrintTitles" sId="2"/>
    <undo index="0" exp="area" ref3D="1" dr="$A$2:$XFD$3" dn="Z_237E48EE_855D_4E22_A215_D7BA155C0632_.wvu.PrintTitles" sId="2"/>
    <undo index="0" exp="area" ref3D="1" dr="$A$2:$XFD$3" dn="Z_0807BC37_3C63_4F33_8764_08C0EDADAA6D_.wvu.PrintTitles" sId="2"/>
    <rfmt sheetId="2" xfDxf="1" sqref="H1:H1048576" start="0" length="0">
      <dxf>
        <font>
          <sz val="12"/>
          <name val="Times New Roman"/>
          <scheme val="none"/>
        </font>
      </dxf>
    </rfmt>
    <rfmt sheetId="2" sqref="H4" start="0" length="0">
      <dxf>
        <alignment vertical="top" wrapText="1" readingOrder="0"/>
      </dxf>
    </rfmt>
    <rfmt sheetId="2" sqref="H5" start="0" length="0">
      <dxf>
        <alignment vertical="top" wrapText="1" readingOrder="0"/>
      </dxf>
    </rfmt>
    <rfmt sheetId="2" sqref="H6" start="0" length="0">
      <dxf>
        <alignment vertical="top" wrapText="1" readingOrder="0"/>
      </dxf>
    </rfmt>
    <rfmt sheetId="2" sqref="H7" start="0" length="0">
      <dxf>
        <alignment vertical="top" wrapText="1" readingOrder="0"/>
      </dxf>
    </rfmt>
    <rfmt sheetId="2" sqref="H8" start="0" length="0">
      <dxf>
        <alignment vertical="top" wrapText="1" readingOrder="0"/>
      </dxf>
    </rfmt>
    <rfmt sheetId="2" sqref="H9" start="0" length="0">
      <dxf>
        <alignment vertical="top" wrapText="1" readingOrder="0"/>
      </dxf>
    </rfmt>
    <rfmt sheetId="2" sqref="H10" start="0" length="0">
      <dxf>
        <alignment vertical="top" wrapText="1" readingOrder="0"/>
      </dxf>
    </rfmt>
    <rfmt sheetId="2" sqref="H11" start="0" length="0">
      <dxf>
        <alignment vertical="top" wrapText="1" readingOrder="0"/>
      </dxf>
    </rfmt>
    <rfmt sheetId="2" sqref="H12" start="0" length="0">
      <dxf>
        <alignment vertical="top" wrapText="1" readingOrder="0"/>
      </dxf>
    </rfmt>
    <rfmt sheetId="2" sqref="H13" start="0" length="0">
      <dxf>
        <alignment vertical="top" wrapText="1" readingOrder="0"/>
      </dxf>
    </rfmt>
    <rfmt sheetId="2" sqref="H14" start="0" length="0">
      <dxf>
        <alignment vertical="top" wrapText="1" readingOrder="0"/>
      </dxf>
    </rfmt>
    <rfmt sheetId="2" sqref="H15" start="0" length="0">
      <dxf>
        <alignment vertical="top" wrapText="1" readingOrder="0"/>
      </dxf>
    </rfmt>
    <rfmt sheetId="2" sqref="H16" start="0" length="0">
      <dxf>
        <alignment vertical="top" wrapText="1" readingOrder="0"/>
      </dxf>
    </rfmt>
    <rfmt sheetId="2" sqref="H17" start="0" length="0">
      <dxf>
        <alignment vertical="top" wrapText="1" readingOrder="0"/>
      </dxf>
    </rfmt>
    <rfmt sheetId="2" sqref="H18" start="0" length="0">
      <dxf>
        <alignment vertical="top" wrapText="1" readingOrder="0"/>
      </dxf>
    </rfmt>
    <rfmt sheetId="2" sqref="H1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8" start="0" length="0">
      <dxf>
        <alignment vertical="top" wrapText="1" readingOrder="0"/>
      </dxf>
    </rfmt>
    <rfmt sheetId="2" sqref="H109" start="0" length="0">
      <dxf>
        <alignment vertical="top" wrapText="1" readingOrder="0"/>
      </dxf>
    </rfmt>
    <rfmt sheetId="2" sqref="H110" start="0" length="0">
      <dxf>
        <alignment vertical="top" wrapText="1" readingOrder="0"/>
      </dxf>
    </rfmt>
    <rfmt sheetId="2" sqref="H111" start="0" length="0">
      <dxf>
        <alignment vertical="top" wrapText="1" readingOrder="0"/>
      </dxf>
    </rfmt>
    <rfmt sheetId="2" sqref="H112" start="0" length="0">
      <dxf>
        <alignment vertical="top" wrapText="1" readingOrder="0"/>
      </dxf>
    </rfmt>
    <rfmt sheetId="2" sqref="H113" start="0" length="0">
      <dxf>
        <alignment vertical="top" wrapText="1" readingOrder="0"/>
      </dxf>
    </rfmt>
    <rfmt sheetId="2" sqref="H114" start="0" length="0">
      <dxf>
        <alignment vertical="top" wrapText="1" readingOrder="0"/>
      </dxf>
    </rfmt>
    <rfmt sheetId="2" sqref="H115" start="0" length="0">
      <dxf>
        <alignment vertical="top" wrapText="1" readingOrder="0"/>
      </dxf>
    </rfmt>
    <rfmt sheetId="2" sqref="H116" start="0" length="0">
      <dxf>
        <alignment vertical="top" wrapText="1" readingOrder="0"/>
      </dxf>
    </rfmt>
    <rfmt sheetId="2" sqref="H117" start="0" length="0">
      <dxf>
        <alignment vertical="top" wrapText="1" readingOrder="0"/>
      </dxf>
    </rfmt>
    <rfmt sheetId="2" sqref="H118" start="0" length="0">
      <dxf>
        <alignment vertical="top" wrapText="1" readingOrder="0"/>
      </dxf>
    </rfmt>
    <rfmt sheetId="2" sqref="H119" start="0" length="0">
      <dxf>
        <alignment vertical="top" wrapText="1" readingOrder="0"/>
      </dxf>
    </rfmt>
    <rfmt sheetId="2" sqref="H120" start="0" length="0">
      <dxf>
        <alignment vertical="top" wrapText="1" readingOrder="0"/>
      </dxf>
    </rfmt>
    <rfmt sheetId="2" sqref="H121" start="0" length="0">
      <dxf>
        <alignment vertical="top" wrapText="1" readingOrder="0"/>
      </dxf>
    </rfmt>
    <rfmt sheetId="2" sqref="H122" start="0" length="0">
      <dxf>
        <alignment vertical="top" wrapText="1" readingOrder="0"/>
      </dxf>
    </rfmt>
    <rfmt sheetId="2" sqref="H123" start="0" length="0">
      <dxf>
        <alignment vertical="top" wrapText="1" readingOrder="0"/>
      </dxf>
    </rfmt>
    <rfmt sheetId="2" sqref="H124" start="0" length="0">
      <dxf>
        <alignment vertical="top" wrapText="1" readingOrder="0"/>
      </dxf>
    </rfmt>
    <rfmt sheetId="2" sqref="H125" start="0" length="0">
      <dxf>
        <alignment vertical="top" wrapText="1" readingOrder="0"/>
      </dxf>
    </rfmt>
    <rfmt sheetId="2" sqref="H126" start="0" length="0">
      <dxf>
        <alignment vertical="top" wrapText="1" readingOrder="0"/>
      </dxf>
    </rfmt>
    <rfmt sheetId="2" sqref="H127" start="0" length="0">
      <dxf>
        <alignment vertical="top" wrapText="1" readingOrder="0"/>
      </dxf>
    </rfmt>
    <rfmt sheetId="2" sqref="H128" start="0" length="0">
      <dxf>
        <alignment vertical="top" wrapText="1" readingOrder="0"/>
      </dxf>
    </rfmt>
    <rfmt sheetId="2" sqref="H129" start="0" length="0">
      <dxf>
        <alignment vertical="top" wrapText="1" readingOrder="0"/>
      </dxf>
    </rfmt>
    <rfmt sheetId="2" sqref="H130" start="0" length="0">
      <dxf>
        <alignment vertical="top" wrapText="1" readingOrder="0"/>
      </dxf>
    </rfmt>
    <rfmt sheetId="2" sqref="H131" start="0" length="0">
      <dxf>
        <alignment vertical="top" wrapText="1" readingOrder="0"/>
      </dxf>
    </rfmt>
    <rfmt sheetId="2" sqref="H132" start="0" length="0">
      <dxf>
        <alignment vertical="top" wrapText="1" readingOrder="0"/>
      </dxf>
    </rfmt>
    <rfmt sheetId="2" sqref="H133" start="0" length="0">
      <dxf>
        <alignment vertical="top" wrapText="1" readingOrder="0"/>
      </dxf>
    </rfmt>
    <rfmt sheetId="2" sqref="H134" start="0" length="0">
      <dxf>
        <alignment vertical="top" wrapText="1" readingOrder="0"/>
      </dxf>
    </rfmt>
    <rfmt sheetId="2" sqref="H135" start="0" length="0">
      <dxf>
        <alignment vertical="top" wrapText="1" readingOrder="0"/>
      </dxf>
    </rfmt>
    <rfmt sheetId="2" sqref="H136" start="0" length="0">
      <dxf>
        <alignment vertical="top" wrapText="1" readingOrder="0"/>
      </dxf>
    </rfmt>
    <rfmt sheetId="2" sqref="H137" start="0" length="0">
      <dxf>
        <alignment vertical="top" wrapText="1" readingOrder="0"/>
      </dxf>
    </rfmt>
    <rfmt sheetId="2" sqref="H138" start="0" length="0">
      <dxf>
        <alignment vertical="top" wrapText="1" readingOrder="0"/>
      </dxf>
    </rfmt>
    <rcc rId="0" sId="2" dxf="1">
      <nc r="H139">
        <v>28673.4764</v>
      </nc>
      <ndxf>
        <alignment vertical="top" wrapText="1" readingOrder="0"/>
      </ndxf>
    </rcc>
    <rcc rId="0" sId="2" dxf="1">
      <nc r="H140">
        <v>26673.4764</v>
      </nc>
      <ndxf>
        <alignment vertical="top" wrapText="1" readingOrder="0"/>
      </ndxf>
    </rcc>
    <rcc rId="0" sId="2" dxf="1">
      <nc r="H141">
        <f>+H139-H140</f>
      </nc>
      <ndxf>
        <alignment vertical="top" wrapText="1" readingOrder="0"/>
      </ndxf>
    </rcc>
    <rfmt sheetId="2" sqref="H142" start="0" length="0">
      <dxf>
        <alignment vertical="top" wrapText="1" readingOrder="0"/>
      </dxf>
    </rfmt>
    <rfmt sheetId="2" sqref="H143" start="0" length="0">
      <dxf>
        <alignment vertical="top" wrapText="1" readingOrder="0"/>
      </dxf>
    </rfmt>
    <rfmt sheetId="2" sqref="H144" start="0" length="0">
      <dxf>
        <alignment vertical="top" wrapText="1" readingOrder="0"/>
      </dxf>
    </rfmt>
    <rfmt sheetId="2" sqref="H145" start="0" length="0">
      <dxf>
        <alignment vertical="top" wrapText="1" readingOrder="0"/>
      </dxf>
    </rfmt>
    <rfmt sheetId="2" sqref="H146" start="0" length="0">
      <dxf>
        <alignment vertical="top" wrapText="1" readingOrder="0"/>
      </dxf>
    </rfmt>
    <rfmt sheetId="2" sqref="H147" start="0" length="0">
      <dxf>
        <alignment vertical="top" wrapText="1" readingOrder="0"/>
      </dxf>
    </rfmt>
    <rfmt sheetId="2" sqref="H148" start="0" length="0">
      <dxf>
        <alignment vertical="top" wrapText="1" readingOrder="0"/>
      </dxf>
    </rfmt>
    <rfmt sheetId="2" sqref="H149" start="0" length="0">
      <dxf>
        <alignment vertical="top" wrapText="1" readingOrder="0"/>
      </dxf>
    </rfmt>
    <rfmt sheetId="2" sqref="H150" start="0" length="0">
      <dxf>
        <alignment vertical="top" wrapText="1" readingOrder="0"/>
      </dxf>
    </rfmt>
    <rfmt sheetId="2" sqref="H151" start="0" length="0">
      <dxf>
        <alignment vertical="top" wrapText="1" readingOrder="0"/>
      </dxf>
    </rfmt>
    <rfmt sheetId="2" sqref="H152" start="0" length="0">
      <dxf>
        <alignment vertical="top" wrapText="1" readingOrder="0"/>
      </dxf>
    </rfmt>
    <rfmt sheetId="2" sqref="H153" start="0" length="0">
      <dxf>
        <alignment vertical="top" wrapText="1" readingOrder="0"/>
      </dxf>
    </rfmt>
    <rfmt sheetId="2" sqref="H154" start="0" length="0">
      <dxf>
        <alignment vertical="top" wrapText="1" readingOrder="0"/>
      </dxf>
    </rfmt>
    <rfmt sheetId="2" sqref="H155" start="0" length="0">
      <dxf>
        <alignment vertical="top" wrapText="1" readingOrder="0"/>
      </dxf>
    </rfmt>
    <rfmt sheetId="2" sqref="H156" start="0" length="0">
      <dxf>
        <alignment vertical="top" wrapText="1" readingOrder="0"/>
      </dxf>
    </rfmt>
    <rfmt sheetId="2" sqref="H157" start="0" length="0">
      <dxf>
        <alignment vertical="top" wrapText="1" readingOrder="0"/>
      </dxf>
    </rfmt>
    <rfmt sheetId="2" sqref="H158" start="0" length="0">
      <dxf>
        <alignment vertical="top" wrapText="1" readingOrder="0"/>
      </dxf>
    </rfmt>
    <rfmt sheetId="2" sqref="H159" start="0" length="0">
      <dxf>
        <alignment vertical="top" wrapText="1" readingOrder="0"/>
      </dxf>
    </rfmt>
    <rfmt sheetId="2" sqref="H160" start="0" length="0">
      <dxf>
        <alignment vertical="top" wrapText="1" readingOrder="0"/>
      </dxf>
    </rfmt>
    <rfmt sheetId="2" sqref="H161" start="0" length="0">
      <dxf>
        <alignment vertical="top" wrapText="1" readingOrder="0"/>
      </dxf>
    </rfmt>
    <rfmt sheetId="2" sqref="H162" start="0" length="0">
      <dxf>
        <alignment vertical="top" wrapText="1" readingOrder="0"/>
      </dxf>
    </rfmt>
    <rfmt sheetId="2" sqref="H163" start="0" length="0">
      <dxf>
        <alignment vertical="top" wrapText="1" readingOrder="0"/>
      </dxf>
    </rfmt>
    <rfmt sheetId="2" sqref="H164" start="0" length="0">
      <dxf>
        <alignment vertical="top" wrapText="1" readingOrder="0"/>
      </dxf>
    </rfmt>
    <rfmt sheetId="2" sqref="H165" start="0" length="0">
      <dxf>
        <alignment vertical="top" wrapText="1" readingOrder="0"/>
      </dxf>
    </rfmt>
    <rfmt sheetId="2" sqref="H166" start="0" length="0">
      <dxf>
        <alignment vertical="top" wrapText="1" readingOrder="0"/>
      </dxf>
    </rfmt>
    <rfmt sheetId="2" sqref="H167" start="0" length="0">
      <dxf>
        <alignment vertical="top" wrapText="1" readingOrder="0"/>
      </dxf>
    </rfmt>
    <rfmt sheetId="2" sqref="H168" start="0" length="0">
      <dxf>
        <alignment vertical="top" wrapText="1" readingOrder="0"/>
      </dxf>
    </rfmt>
    <rfmt sheetId="2" sqref="H169" start="0" length="0">
      <dxf>
        <alignment vertical="top" wrapText="1" readingOrder="0"/>
      </dxf>
    </rfmt>
    <rfmt sheetId="2" sqref="H170" start="0" length="0">
      <dxf>
        <alignment vertical="top" wrapText="1" readingOrder="0"/>
      </dxf>
    </rfmt>
    <rfmt sheetId="2" sqref="H171" start="0" length="0">
      <dxf>
        <alignment vertical="top" wrapText="1" readingOrder="0"/>
      </dxf>
    </rfmt>
    <rfmt sheetId="2" sqref="H172" start="0" length="0">
      <dxf>
        <alignment vertical="top" wrapText="1" readingOrder="0"/>
      </dxf>
    </rfmt>
    <rfmt sheetId="2" sqref="H173" start="0" length="0">
      <dxf>
        <alignment vertical="top" wrapText="1" readingOrder="0"/>
      </dxf>
    </rfmt>
    <rfmt sheetId="2" sqref="H174" start="0" length="0">
      <dxf>
        <alignment vertical="top" wrapText="1" readingOrder="0"/>
      </dxf>
    </rfmt>
    <rfmt sheetId="2" sqref="H175" start="0" length="0">
      <dxf>
        <alignment vertical="top" wrapText="1" readingOrder="0"/>
      </dxf>
    </rfmt>
    <rfmt sheetId="2" sqref="H176" start="0" length="0">
      <dxf>
        <alignment vertical="top" wrapText="1" readingOrder="0"/>
      </dxf>
    </rfmt>
    <rfmt sheetId="2" sqref="H177" start="0" length="0">
      <dxf>
        <alignment vertical="top" wrapText="1" readingOrder="0"/>
      </dxf>
    </rfmt>
    <rfmt sheetId="2" sqref="H178" start="0" length="0">
      <dxf>
        <alignment vertical="top" wrapText="1" readingOrder="0"/>
      </dxf>
    </rfmt>
    <rfmt sheetId="2" sqref="H179" start="0" length="0">
      <dxf>
        <alignment vertical="top" wrapText="1" readingOrder="0"/>
      </dxf>
    </rfmt>
    <rfmt sheetId="2" sqref="H180" start="0" length="0">
      <dxf>
        <alignment vertical="top" wrapText="1" readingOrder="0"/>
      </dxf>
    </rfmt>
    <rfmt sheetId="2" sqref="H181" start="0" length="0">
      <dxf>
        <alignment vertical="top" wrapText="1" readingOrder="0"/>
      </dxf>
    </rfmt>
    <rfmt sheetId="2" sqref="H182" start="0" length="0">
      <dxf>
        <alignment vertical="top" wrapText="1" readingOrder="0"/>
      </dxf>
    </rfmt>
    <rfmt sheetId="2" sqref="H183" start="0" length="0">
      <dxf>
        <alignment vertical="top" wrapText="1" readingOrder="0"/>
      </dxf>
    </rfmt>
    <rfmt sheetId="2" sqref="H184" start="0" length="0">
      <dxf>
        <alignment vertical="top" wrapText="1" readingOrder="0"/>
      </dxf>
    </rfmt>
    <rfmt sheetId="2" sqref="H185" start="0" length="0">
      <dxf>
        <alignment vertical="top" wrapText="1" readingOrder="0"/>
      </dxf>
    </rfmt>
    <rfmt sheetId="2" sqref="H186" start="0" length="0">
      <dxf>
        <alignment vertical="top" wrapText="1" readingOrder="0"/>
      </dxf>
    </rfmt>
    <rfmt sheetId="2" sqref="H187" start="0" length="0">
      <dxf>
        <alignment vertical="top" wrapText="1" readingOrder="0"/>
      </dxf>
    </rfmt>
    <rfmt sheetId="2" sqref="H188" start="0" length="0">
      <dxf>
        <alignment vertical="top" wrapText="1" readingOrder="0"/>
      </dxf>
    </rfmt>
    <rfmt sheetId="2" sqref="H189" start="0" length="0">
      <dxf>
        <alignment vertical="top" wrapText="1" readingOrder="0"/>
      </dxf>
    </rfmt>
    <rfmt sheetId="2" sqref="H190" start="0" length="0">
      <dxf>
        <alignment vertical="top" wrapText="1" readingOrder="0"/>
      </dxf>
    </rfmt>
    <rfmt sheetId="2" sqref="H191" start="0" length="0">
      <dxf>
        <alignment vertical="top" wrapText="1" readingOrder="0"/>
      </dxf>
    </rfmt>
    <rfmt sheetId="2" sqref="H192" start="0" length="0">
      <dxf>
        <alignment vertical="top" wrapText="1" readingOrder="0"/>
      </dxf>
    </rfmt>
    <rfmt sheetId="2" sqref="H193" start="0" length="0">
      <dxf>
        <alignment vertical="top" wrapText="1" readingOrder="0"/>
      </dxf>
    </rfmt>
    <rfmt sheetId="2" sqref="H194" start="0" length="0">
      <dxf>
        <alignment vertical="top" wrapText="1" readingOrder="0"/>
      </dxf>
    </rfmt>
    <rfmt sheetId="2" sqref="H195" start="0" length="0">
      <dxf>
        <alignment vertical="top" wrapText="1" readingOrder="0"/>
      </dxf>
    </rfmt>
    <rfmt sheetId="2" sqref="H196" start="0" length="0">
      <dxf>
        <alignment vertical="top" wrapText="1" readingOrder="0"/>
      </dxf>
    </rfmt>
    <rfmt sheetId="2" sqref="H197" start="0" length="0">
      <dxf>
        <alignment vertical="top" wrapText="1" readingOrder="0"/>
      </dxf>
    </rfmt>
    <rfmt sheetId="2" sqref="H198" start="0" length="0">
      <dxf>
        <alignment vertical="top" wrapText="1" readingOrder="0"/>
      </dxf>
    </rfmt>
    <rfmt sheetId="2" sqref="H199" start="0" length="0">
      <dxf>
        <alignment vertical="top" wrapText="1" readingOrder="0"/>
      </dxf>
    </rfmt>
    <rfmt sheetId="2" sqref="H200" start="0" length="0">
      <dxf>
        <alignment vertical="top" wrapText="1" readingOrder="0"/>
      </dxf>
    </rfmt>
    <rfmt sheetId="2" sqref="H201" start="0" length="0">
      <dxf>
        <alignment vertical="top" wrapText="1" readingOrder="0"/>
      </dxf>
    </rfmt>
    <rfmt sheetId="2" sqref="H202" start="0" length="0">
      <dxf>
        <alignment vertical="top" wrapText="1" readingOrder="0"/>
      </dxf>
    </rfmt>
    <rfmt sheetId="2" sqref="H203" start="0" length="0">
      <dxf>
        <alignment vertical="top" wrapText="1" readingOrder="0"/>
      </dxf>
    </rfmt>
    <rfmt sheetId="2" sqref="H204" start="0" length="0">
      <dxf>
        <alignment vertical="top" wrapText="1" readingOrder="0"/>
      </dxf>
    </rfmt>
    <rfmt sheetId="2" sqref="H205" start="0" length="0">
      <dxf>
        <alignment vertical="top" wrapText="1" readingOrder="0"/>
      </dxf>
    </rfmt>
    <rfmt sheetId="2" sqref="H206" start="0" length="0">
      <dxf>
        <alignment vertical="top" wrapText="1" readingOrder="0"/>
      </dxf>
    </rfmt>
    <rfmt sheetId="2" sqref="H207" start="0" length="0">
      <dxf>
        <alignment vertical="top" wrapText="1" readingOrder="0"/>
      </dxf>
    </rfmt>
    <rfmt sheetId="2" sqref="H208" start="0" length="0">
      <dxf>
        <alignment vertical="top" wrapText="1" readingOrder="0"/>
      </dxf>
    </rfmt>
    <rfmt sheetId="2" sqref="H209" start="0" length="0">
      <dxf>
        <alignment vertical="top" wrapText="1" readingOrder="0"/>
      </dxf>
    </rfmt>
    <rfmt sheetId="2" sqref="H210" start="0" length="0">
      <dxf>
        <alignment vertical="top" wrapText="1" readingOrder="0"/>
      </dxf>
    </rfmt>
    <rfmt sheetId="2" sqref="H211" start="0" length="0">
      <dxf>
        <alignment vertical="top" wrapText="1" readingOrder="0"/>
      </dxf>
    </rfmt>
    <rfmt sheetId="2" sqref="H212" start="0" length="0">
      <dxf>
        <alignment vertical="top" wrapText="1" readingOrder="0"/>
      </dxf>
    </rfmt>
    <rfmt sheetId="2" sqref="H213" start="0" length="0">
      <dxf>
        <alignment vertical="top" wrapText="1" readingOrder="0"/>
      </dxf>
    </rfmt>
    <rfmt sheetId="2" sqref="H214" start="0" length="0">
      <dxf>
        <alignment vertical="top" wrapText="1" readingOrder="0"/>
      </dxf>
    </rfmt>
    <rfmt sheetId="2" sqref="H215" start="0" length="0">
      <dxf>
        <alignment vertical="top" wrapText="1" readingOrder="0"/>
      </dxf>
    </rfmt>
    <rfmt sheetId="2" sqref="H216" start="0" length="0">
      <dxf>
        <alignment vertical="top" wrapText="1" readingOrder="0"/>
      </dxf>
    </rfmt>
    <rfmt sheetId="2" sqref="H217" start="0" length="0">
      <dxf>
        <alignment vertical="top" wrapText="1" readingOrder="0"/>
      </dxf>
    </rfmt>
    <rfmt sheetId="2" sqref="H218" start="0" length="0">
      <dxf>
        <alignment vertical="top" wrapText="1" readingOrder="0"/>
      </dxf>
    </rfmt>
    <rfmt sheetId="2" sqref="H219" start="0" length="0">
      <dxf>
        <alignment vertical="top" wrapText="1" readingOrder="0"/>
      </dxf>
    </rfmt>
    <rfmt sheetId="2" sqref="H220" start="0" length="0">
      <dxf>
        <alignment vertical="top" wrapText="1" readingOrder="0"/>
      </dxf>
    </rfmt>
    <rfmt sheetId="2" sqref="H221" start="0" length="0">
      <dxf>
        <alignment vertical="top" wrapText="1" readingOrder="0"/>
      </dxf>
    </rfmt>
    <rfmt sheetId="2" sqref="H222" start="0" length="0">
      <dxf>
        <alignment vertical="top" wrapText="1" readingOrder="0"/>
      </dxf>
    </rfmt>
    <rfmt sheetId="2" sqref="H223" start="0" length="0">
      <dxf>
        <alignment vertical="top" wrapText="1" readingOrder="0"/>
      </dxf>
    </rfmt>
    <rfmt sheetId="2" sqref="H224" start="0" length="0">
      <dxf>
        <alignment vertical="top" wrapText="1" readingOrder="0"/>
      </dxf>
    </rfmt>
    <rfmt sheetId="2" sqref="H225" start="0" length="0">
      <dxf>
        <alignment vertical="top" wrapText="1" readingOrder="0"/>
      </dxf>
    </rfmt>
    <rfmt sheetId="2" sqref="H226" start="0" length="0">
      <dxf>
        <alignment vertical="top" wrapText="1" readingOrder="0"/>
      </dxf>
    </rfmt>
    <rfmt sheetId="2" sqref="H227" start="0" length="0">
      <dxf>
        <alignment vertical="top" wrapText="1" readingOrder="0"/>
      </dxf>
    </rfmt>
    <rfmt sheetId="2" sqref="H228" start="0" length="0">
      <dxf>
        <alignment vertical="top" wrapText="1" readingOrder="0"/>
      </dxf>
    </rfmt>
    <rfmt sheetId="2" sqref="H229" start="0" length="0">
      <dxf>
        <alignment vertical="top" wrapText="1" readingOrder="0"/>
      </dxf>
    </rfmt>
    <rfmt sheetId="2" sqref="H230" start="0" length="0">
      <dxf>
        <alignment vertical="top" wrapText="1" readingOrder="0"/>
      </dxf>
    </rfmt>
    <rfmt sheetId="2" sqref="H231" start="0" length="0">
      <dxf>
        <alignment vertical="top" wrapText="1" readingOrder="0"/>
      </dxf>
    </rfmt>
    <rfmt sheetId="2" sqref="H232" start="0" length="0">
      <dxf>
        <alignment vertical="top" wrapText="1" readingOrder="0"/>
      </dxf>
    </rfmt>
    <rfmt sheetId="2" sqref="H233" start="0" length="0">
      <dxf>
        <alignment vertical="top" wrapText="1" readingOrder="0"/>
      </dxf>
    </rfmt>
    <rfmt sheetId="2" sqref="H234" start="0" length="0">
      <dxf>
        <alignment vertical="top" wrapText="1" readingOrder="0"/>
      </dxf>
    </rfmt>
    <rfmt sheetId="2" sqref="H235" start="0" length="0">
      <dxf>
        <alignment vertical="top" wrapText="1" readingOrder="0"/>
      </dxf>
    </rfmt>
    <rfmt sheetId="2" sqref="H236" start="0" length="0">
      <dxf>
        <alignment vertical="top" wrapText="1" readingOrder="0"/>
      </dxf>
    </rfmt>
    <rfmt sheetId="2" sqref="H237" start="0" length="0">
      <dxf>
        <alignment vertical="top" wrapText="1" readingOrder="0"/>
      </dxf>
    </rfmt>
    <rfmt sheetId="2" sqref="H238" start="0" length="0">
      <dxf>
        <alignment vertical="top" wrapText="1" readingOrder="0"/>
      </dxf>
    </rfmt>
    <rfmt sheetId="2" sqref="H239" start="0" length="0">
      <dxf>
        <alignment vertical="top" wrapText="1" readingOrder="0"/>
      </dxf>
    </rfmt>
    <rfmt sheetId="2" sqref="H240" start="0" length="0">
      <dxf>
        <alignment vertical="top" wrapText="1" readingOrder="0"/>
      </dxf>
    </rfmt>
    <rfmt sheetId="2" sqref="H241" start="0" length="0">
      <dxf>
        <alignment vertical="top" wrapText="1" readingOrder="0"/>
      </dxf>
    </rfmt>
    <rfmt sheetId="2" sqref="H242" start="0" length="0">
      <dxf>
        <alignment vertical="top" wrapText="1" readingOrder="0"/>
      </dxf>
    </rfmt>
    <rfmt sheetId="2" sqref="H243" start="0" length="0">
      <dxf>
        <alignment vertical="top" wrapText="1" readingOrder="0"/>
      </dxf>
    </rfmt>
    <rfmt sheetId="2" sqref="H244" start="0" length="0">
      <dxf>
        <alignment vertical="top" wrapText="1" readingOrder="0"/>
      </dxf>
    </rfmt>
    <rfmt sheetId="2" sqref="H245" start="0" length="0">
      <dxf>
        <alignment vertical="top" wrapText="1" readingOrder="0"/>
      </dxf>
    </rfmt>
    <rfmt sheetId="2" sqref="H246" start="0" length="0">
      <dxf>
        <alignment vertical="top" wrapText="1" readingOrder="0"/>
      </dxf>
    </rfmt>
    <rfmt sheetId="2" sqref="H247" start="0" length="0">
      <dxf>
        <alignment vertical="top" wrapText="1" readingOrder="0"/>
      </dxf>
    </rfmt>
    <rfmt sheetId="2" sqref="H248" start="0" length="0">
      <dxf>
        <alignment vertical="top" wrapText="1" readingOrder="0"/>
      </dxf>
    </rfmt>
    <rfmt sheetId="2" sqref="H249" start="0" length="0">
      <dxf>
        <alignment vertical="top" wrapText="1" readingOrder="0"/>
      </dxf>
    </rfmt>
    <rfmt sheetId="2" sqref="H250" start="0" length="0">
      <dxf>
        <alignment vertical="top" wrapText="1" readingOrder="0"/>
      </dxf>
    </rfmt>
    <rfmt sheetId="2" sqref="H251" start="0" length="0">
      <dxf>
        <alignment vertical="top" wrapText="1" readingOrder="0"/>
      </dxf>
    </rfmt>
    <rfmt sheetId="2" sqref="H252" start="0" length="0">
      <dxf>
        <alignment vertical="top" wrapText="1" readingOrder="0"/>
      </dxf>
    </rfmt>
    <rfmt sheetId="2" sqref="H253" start="0" length="0">
      <dxf>
        <alignment vertical="top" wrapText="1" readingOrder="0"/>
      </dxf>
    </rfmt>
    <rfmt sheetId="2" sqref="H254" start="0" length="0">
      <dxf>
        <alignment vertical="top" wrapText="1" readingOrder="0"/>
      </dxf>
    </rfmt>
    <rfmt sheetId="2" sqref="H255" start="0" length="0">
      <dxf>
        <alignment vertical="top" wrapText="1" readingOrder="0"/>
      </dxf>
    </rfmt>
    <rfmt sheetId="2" sqref="H256" start="0" length="0">
      <dxf>
        <alignment vertical="top" wrapText="1" readingOrder="0"/>
      </dxf>
    </rfmt>
    <rfmt sheetId="2" sqref="H257" start="0" length="0">
      <dxf>
        <alignment vertical="top" wrapText="1" readingOrder="0"/>
      </dxf>
    </rfmt>
    <rfmt sheetId="2" sqref="H258" start="0" length="0">
      <dxf>
        <alignment vertical="top" wrapText="1" readingOrder="0"/>
      </dxf>
    </rfmt>
    <rfmt sheetId="2" sqref="H259" start="0" length="0">
      <dxf>
        <alignment vertical="top" wrapText="1" readingOrder="0"/>
      </dxf>
    </rfmt>
    <rfmt sheetId="2" sqref="H260" start="0" length="0">
      <dxf>
        <alignment vertical="top" wrapText="1" readingOrder="0"/>
      </dxf>
    </rfmt>
    <rfmt sheetId="2" sqref="H261" start="0" length="0">
      <dxf>
        <alignment vertical="top" wrapText="1" readingOrder="0"/>
      </dxf>
    </rfmt>
    <rfmt sheetId="2" sqref="H262" start="0" length="0">
      <dxf>
        <alignment vertical="top" wrapText="1" readingOrder="0"/>
      </dxf>
    </rfmt>
    <rfmt sheetId="2" sqref="H263" start="0" length="0">
      <dxf>
        <alignment vertical="top" wrapText="1" readingOrder="0"/>
      </dxf>
    </rfmt>
    <rfmt sheetId="2" sqref="H264" start="0" length="0">
      <dxf>
        <alignment vertical="top" wrapText="1" readingOrder="0"/>
      </dxf>
    </rfmt>
    <rfmt sheetId="2" sqref="H265" start="0" length="0">
      <dxf>
        <alignment vertical="top" wrapText="1" readingOrder="0"/>
      </dxf>
    </rfmt>
    <rfmt sheetId="2" sqref="H266" start="0" length="0">
      <dxf>
        <alignment vertical="top" wrapText="1" readingOrder="0"/>
      </dxf>
    </rfmt>
    <rfmt sheetId="2" sqref="H267" start="0" length="0">
      <dxf>
        <alignment vertical="top" wrapText="1" readingOrder="0"/>
      </dxf>
    </rfmt>
    <rfmt sheetId="2" sqref="H268" start="0" length="0">
      <dxf>
        <alignment vertical="top" wrapText="1" readingOrder="0"/>
      </dxf>
    </rfmt>
    <rfmt sheetId="2" sqref="H269" start="0" length="0">
      <dxf>
        <alignment vertical="top" wrapText="1" readingOrder="0"/>
      </dxf>
    </rfmt>
    <rfmt sheetId="2" sqref="H270" start="0" length="0">
      <dxf>
        <alignment vertical="top" wrapText="1" readingOrder="0"/>
      </dxf>
    </rfmt>
    <rfmt sheetId="2" sqref="H271" start="0" length="0">
      <dxf>
        <alignment vertical="top" wrapText="1" readingOrder="0"/>
      </dxf>
    </rfmt>
    <rfmt sheetId="2" sqref="H272" start="0" length="0">
      <dxf>
        <alignment vertical="top" wrapText="1" readingOrder="0"/>
      </dxf>
    </rfmt>
    <rfmt sheetId="2" sqref="H273" start="0" length="0">
      <dxf>
        <alignment vertical="top" wrapText="1" readingOrder="0"/>
      </dxf>
    </rfmt>
    <rfmt sheetId="2" sqref="H274" start="0" length="0">
      <dxf>
        <alignment vertical="top" wrapText="1" readingOrder="0"/>
      </dxf>
    </rfmt>
    <rfmt sheetId="2" sqref="H275" start="0" length="0">
      <dxf>
        <alignment vertical="top" wrapText="1" readingOrder="0"/>
      </dxf>
    </rfmt>
    <rfmt sheetId="2" sqref="H276" start="0" length="0">
      <dxf>
        <alignment vertical="top" wrapText="1" readingOrder="0"/>
      </dxf>
    </rfmt>
    <rfmt sheetId="2" sqref="H277" start="0" length="0">
      <dxf>
        <alignment vertical="top" wrapText="1" readingOrder="0"/>
      </dxf>
    </rfmt>
    <rfmt sheetId="2" sqref="H278" start="0" length="0">
      <dxf>
        <alignment vertical="top" wrapText="1" readingOrder="0"/>
      </dxf>
    </rfmt>
    <rfmt sheetId="2" sqref="H279" start="0" length="0">
      <dxf>
        <alignment vertical="top" wrapText="1" readingOrder="0"/>
      </dxf>
    </rfmt>
    <rfmt sheetId="2" sqref="H280" start="0" length="0">
      <dxf>
        <alignment vertical="top" wrapText="1" readingOrder="0"/>
      </dxf>
    </rfmt>
    <rfmt sheetId="2" sqref="H281" start="0" length="0">
      <dxf>
        <alignment vertical="top" wrapText="1" readingOrder="0"/>
      </dxf>
    </rfmt>
    <rfmt sheetId="2" sqref="H282" start="0" length="0">
      <dxf>
        <alignment vertical="top" wrapText="1" readingOrder="0"/>
      </dxf>
    </rfmt>
    <rfmt sheetId="2" sqref="H283" start="0" length="0">
      <dxf>
        <alignment vertical="top" wrapText="1" readingOrder="0"/>
      </dxf>
    </rfmt>
    <rfmt sheetId="2" sqref="H284" start="0" length="0">
      <dxf>
        <alignment vertical="top" wrapText="1" readingOrder="0"/>
      </dxf>
    </rfmt>
    <rfmt sheetId="2" sqref="H285" start="0" length="0">
      <dxf>
        <alignment vertical="top" wrapText="1" readingOrder="0"/>
      </dxf>
    </rfmt>
    <rfmt sheetId="2" sqref="H286" start="0" length="0">
      <dxf>
        <alignment vertical="top" wrapText="1" readingOrder="0"/>
      </dxf>
    </rfmt>
    <rfmt sheetId="2" sqref="H287" start="0" length="0">
      <dxf>
        <alignment vertical="top" wrapText="1" readingOrder="0"/>
      </dxf>
    </rfmt>
    <rfmt sheetId="2" sqref="H288" start="0" length="0">
      <dxf>
        <alignment vertical="top" wrapText="1" readingOrder="0"/>
      </dxf>
    </rfmt>
    <rfmt sheetId="2" sqref="H289" start="0" length="0">
      <dxf>
        <alignment vertical="top" wrapText="1" readingOrder="0"/>
      </dxf>
    </rfmt>
    <rfmt sheetId="2" sqref="H290" start="0" length="0">
      <dxf>
        <alignment vertical="top" wrapText="1" readingOrder="0"/>
      </dxf>
    </rfmt>
    <rfmt sheetId="2" sqref="H291" start="0" length="0">
      <dxf>
        <alignment vertical="top" wrapText="1" readingOrder="0"/>
      </dxf>
    </rfmt>
    <rfmt sheetId="2" sqref="H292" start="0" length="0">
      <dxf>
        <alignment vertical="top" wrapText="1" readingOrder="0"/>
      </dxf>
    </rfmt>
    <rfmt sheetId="2" sqref="H293" start="0" length="0">
      <dxf>
        <alignment vertical="top" wrapText="1" readingOrder="0"/>
      </dxf>
    </rfmt>
    <rfmt sheetId="2" sqref="H294" start="0" length="0">
      <dxf>
        <alignment vertical="top" wrapText="1" readingOrder="0"/>
      </dxf>
    </rfmt>
    <rfmt sheetId="2" sqref="H295" start="0" length="0">
      <dxf>
        <alignment vertical="top" wrapText="1" readingOrder="0"/>
      </dxf>
    </rfmt>
    <rfmt sheetId="2" sqref="H296" start="0" length="0">
      <dxf>
        <alignment vertical="top" wrapText="1" readingOrder="0"/>
      </dxf>
    </rfmt>
    <rfmt sheetId="2" sqref="H297" start="0" length="0">
      <dxf>
        <alignment vertical="top" wrapText="1" readingOrder="0"/>
      </dxf>
    </rfmt>
    <rfmt sheetId="2" sqref="H298" start="0" length="0">
      <dxf>
        <alignment vertical="top" wrapText="1" readingOrder="0"/>
      </dxf>
    </rfmt>
    <rfmt sheetId="2" sqref="H299" start="0" length="0">
      <dxf>
        <alignment vertical="top" wrapText="1" readingOrder="0"/>
      </dxf>
    </rfmt>
    <rfmt sheetId="2" sqref="H300" start="0" length="0">
      <dxf>
        <alignment vertical="top" wrapText="1" readingOrder="0"/>
      </dxf>
    </rfmt>
    <rfmt sheetId="2" sqref="H301" start="0" length="0">
      <dxf>
        <alignment vertical="top" wrapText="1" readingOrder="0"/>
      </dxf>
    </rfmt>
    <rfmt sheetId="2" sqref="H302" start="0" length="0">
      <dxf>
        <alignment vertical="top" wrapText="1" readingOrder="0"/>
      </dxf>
    </rfmt>
    <rfmt sheetId="2" sqref="H303" start="0" length="0">
      <dxf>
        <alignment vertical="top" wrapText="1" readingOrder="0"/>
      </dxf>
    </rfmt>
    <rfmt sheetId="2" sqref="H304" start="0" length="0">
      <dxf>
        <alignment vertical="top" wrapText="1" readingOrder="0"/>
      </dxf>
    </rfmt>
    <rfmt sheetId="2" sqref="H305" start="0" length="0">
      <dxf>
        <alignment vertical="top" wrapText="1" readingOrder="0"/>
      </dxf>
    </rfmt>
    <rfmt sheetId="2" sqref="H306" start="0" length="0">
      <dxf>
        <alignment vertical="top" wrapText="1" readingOrder="0"/>
      </dxf>
    </rfmt>
    <rfmt sheetId="2" sqref="H307" start="0" length="0">
      <dxf>
        <alignment vertical="top" wrapText="1" readingOrder="0"/>
      </dxf>
    </rfmt>
    <rfmt sheetId="2" sqref="H308" start="0" length="0">
      <dxf>
        <alignment vertical="top" wrapText="1" readingOrder="0"/>
      </dxf>
    </rfmt>
    <rfmt sheetId="2" sqref="H309" start="0" length="0">
      <dxf>
        <alignment vertical="top" wrapText="1" readingOrder="0"/>
      </dxf>
    </rfmt>
    <rfmt sheetId="2" sqref="H310" start="0" length="0">
      <dxf>
        <alignment vertical="top" wrapText="1" readingOrder="0"/>
      </dxf>
    </rfmt>
    <rfmt sheetId="2" sqref="H311" start="0" length="0">
      <dxf>
        <alignment vertical="top" wrapText="1" readingOrder="0"/>
      </dxf>
    </rfmt>
    <rfmt sheetId="2" sqref="H312" start="0" length="0">
      <dxf>
        <alignment vertical="top" wrapText="1" readingOrder="0"/>
      </dxf>
    </rfmt>
    <rfmt sheetId="2" sqref="H313" start="0" length="0">
      <dxf>
        <alignment vertical="top" wrapText="1" readingOrder="0"/>
      </dxf>
    </rfmt>
    <rfmt sheetId="2" sqref="H314" start="0" length="0">
      <dxf>
        <alignment vertical="top" wrapText="1" readingOrder="0"/>
      </dxf>
    </rfmt>
    <rfmt sheetId="2" sqref="H315" start="0" length="0">
      <dxf>
        <alignment vertical="top" wrapText="1" readingOrder="0"/>
      </dxf>
    </rfmt>
    <rfmt sheetId="2" sqref="H316" start="0" length="0">
      <dxf>
        <alignment vertical="top" wrapText="1" readingOrder="0"/>
      </dxf>
    </rfmt>
    <rfmt sheetId="2" sqref="H317" start="0" length="0">
      <dxf>
        <alignment vertical="top" wrapText="1" readingOrder="0"/>
      </dxf>
    </rfmt>
    <rfmt sheetId="2" sqref="H318" start="0" length="0">
      <dxf>
        <alignment vertical="top" wrapText="1" readingOrder="0"/>
      </dxf>
    </rfmt>
    <rfmt sheetId="2" sqref="H319" start="0" length="0">
      <dxf>
        <alignment vertical="top" wrapText="1" readingOrder="0"/>
      </dxf>
    </rfmt>
    <rfmt sheetId="2" sqref="H320" start="0" length="0">
      <dxf>
        <alignment vertical="top" wrapText="1" readingOrder="0"/>
      </dxf>
    </rfmt>
    <rfmt sheetId="2" sqref="H321" start="0" length="0">
      <dxf>
        <alignment vertical="top" wrapText="1" readingOrder="0"/>
      </dxf>
    </rfmt>
    <rfmt sheetId="2" sqref="H322" start="0" length="0">
      <dxf>
        <alignment vertical="top" wrapText="1" readingOrder="0"/>
      </dxf>
    </rfmt>
    <rfmt sheetId="2" sqref="H323" start="0" length="0">
      <dxf>
        <alignment vertical="top" wrapText="1" readingOrder="0"/>
      </dxf>
    </rfmt>
    <rfmt sheetId="2" sqref="H324" start="0" length="0">
      <dxf>
        <alignment vertical="top" wrapText="1" readingOrder="0"/>
      </dxf>
    </rfmt>
    <rfmt sheetId="2" sqref="H325" start="0" length="0">
      <dxf>
        <alignment vertical="top" wrapText="1" readingOrder="0"/>
      </dxf>
    </rfmt>
    <rfmt sheetId="2" sqref="H326" start="0" length="0">
      <dxf>
        <alignment vertical="top" wrapText="1" readingOrder="0"/>
      </dxf>
    </rfmt>
    <rfmt sheetId="2" sqref="H327" start="0" length="0">
      <dxf>
        <alignment vertical="top" wrapText="1" readingOrder="0"/>
      </dxf>
    </rfmt>
    <rfmt sheetId="2" sqref="H328" start="0" length="0">
      <dxf>
        <alignment vertical="top" wrapText="1" readingOrder="0"/>
      </dxf>
    </rfmt>
    <rfmt sheetId="2" sqref="H329" start="0" length="0">
      <dxf>
        <alignment vertical="top" wrapText="1" readingOrder="0"/>
      </dxf>
    </rfmt>
    <rfmt sheetId="2" sqref="H330" start="0" length="0">
      <dxf>
        <alignment vertical="top" wrapText="1" readingOrder="0"/>
      </dxf>
    </rfmt>
    <rfmt sheetId="2" sqref="H331" start="0" length="0">
      <dxf>
        <alignment vertical="top" wrapText="1" readingOrder="0"/>
      </dxf>
    </rfmt>
    <rfmt sheetId="2" sqref="H332" start="0" length="0">
      <dxf>
        <alignment vertical="top" wrapText="1" readingOrder="0"/>
      </dxf>
    </rfmt>
    <rfmt sheetId="2" sqref="H333" start="0" length="0">
      <dxf>
        <alignment vertical="top" wrapText="1" readingOrder="0"/>
      </dxf>
    </rfmt>
    <rfmt sheetId="2" sqref="H334" start="0" length="0">
      <dxf>
        <alignment vertical="top" wrapText="1" readingOrder="0"/>
      </dxf>
    </rfmt>
    <rfmt sheetId="2" sqref="H335" start="0" length="0">
      <dxf>
        <alignment vertical="top" wrapText="1" readingOrder="0"/>
      </dxf>
    </rfmt>
    <rfmt sheetId="2" sqref="H336" start="0" length="0">
      <dxf>
        <alignment vertical="top" wrapText="1" readingOrder="0"/>
      </dxf>
    </rfmt>
    <rfmt sheetId="2" sqref="H337" start="0" length="0">
      <dxf>
        <alignment vertical="top" wrapText="1" readingOrder="0"/>
      </dxf>
    </rfmt>
    <rfmt sheetId="2" sqref="H338" start="0" length="0">
      <dxf>
        <alignment vertical="top" wrapText="1" readingOrder="0"/>
      </dxf>
    </rfmt>
    <rfmt sheetId="2" sqref="H339" start="0" length="0">
      <dxf>
        <alignment vertical="top" wrapText="1" readingOrder="0"/>
      </dxf>
    </rfmt>
    <rfmt sheetId="2" sqref="H340" start="0" length="0">
      <dxf>
        <alignment vertical="top" wrapText="1" readingOrder="0"/>
      </dxf>
    </rfmt>
    <rfmt sheetId="2" sqref="H341" start="0" length="0">
      <dxf>
        <alignment vertical="top" wrapText="1" readingOrder="0"/>
      </dxf>
    </rfmt>
    <rfmt sheetId="2" sqref="H342" start="0" length="0">
      <dxf>
        <alignment vertical="top" wrapText="1" readingOrder="0"/>
      </dxf>
    </rfmt>
    <rfmt sheetId="2" sqref="H343" start="0" length="0">
      <dxf>
        <alignment vertical="top" wrapText="1" readingOrder="0"/>
      </dxf>
    </rfmt>
    <rfmt sheetId="2" sqref="H344" start="0" length="0">
      <dxf>
        <alignment vertical="top" wrapText="1" readingOrder="0"/>
      </dxf>
    </rfmt>
    <rfmt sheetId="2" sqref="H345" start="0" length="0">
      <dxf>
        <alignment vertical="top" wrapText="1" readingOrder="0"/>
      </dxf>
    </rfmt>
    <rfmt sheetId="2" sqref="H346" start="0" length="0">
      <dxf>
        <alignment vertical="top" wrapText="1" readingOrder="0"/>
      </dxf>
    </rfmt>
    <rfmt sheetId="2" sqref="H347" start="0" length="0">
      <dxf>
        <alignment vertical="top" wrapText="1" readingOrder="0"/>
      </dxf>
    </rfmt>
    <rfmt sheetId="2" sqref="H348" start="0" length="0">
      <dxf>
        <alignment vertical="top" wrapText="1" readingOrder="0"/>
      </dxf>
    </rfmt>
    <rfmt sheetId="2" sqref="H349" start="0" length="0">
      <dxf>
        <alignment vertical="top" wrapText="1" readingOrder="0"/>
      </dxf>
    </rfmt>
    <rfmt sheetId="2" sqref="H350" start="0" length="0">
      <dxf>
        <alignment vertical="top" wrapText="1" readingOrder="0"/>
      </dxf>
    </rfmt>
    <rfmt sheetId="2" sqref="H351" start="0" length="0">
      <dxf>
        <alignment vertical="top" wrapText="1" readingOrder="0"/>
      </dxf>
    </rfmt>
    <rfmt sheetId="2" sqref="H352" start="0" length="0">
      <dxf>
        <alignment vertical="top" wrapText="1" readingOrder="0"/>
      </dxf>
    </rfmt>
    <rfmt sheetId="2" sqref="H353" start="0" length="0">
      <dxf>
        <alignment vertical="top" wrapText="1" readingOrder="0"/>
      </dxf>
    </rfmt>
    <rfmt sheetId="2" sqref="H354" start="0" length="0">
      <dxf>
        <alignment vertical="top" wrapText="1" readingOrder="0"/>
      </dxf>
    </rfmt>
    <rfmt sheetId="2" sqref="H355" start="0" length="0">
      <dxf>
        <alignment vertical="top" wrapText="1" readingOrder="0"/>
      </dxf>
    </rfmt>
    <rfmt sheetId="2" sqref="H356" start="0" length="0">
      <dxf>
        <alignment vertical="top" wrapText="1" readingOrder="0"/>
      </dxf>
    </rfmt>
    <rfmt sheetId="2" sqref="H357" start="0" length="0">
      <dxf>
        <alignment vertical="top" wrapText="1" readingOrder="0"/>
      </dxf>
    </rfmt>
    <rfmt sheetId="2" sqref="H358" start="0" length="0">
      <dxf>
        <alignment vertical="top" wrapText="1" readingOrder="0"/>
      </dxf>
    </rfmt>
    <rfmt sheetId="2" sqref="H359" start="0" length="0">
      <dxf>
        <alignment vertical="top" wrapText="1" readingOrder="0"/>
      </dxf>
    </rfmt>
    <rfmt sheetId="2" sqref="H360" start="0" length="0">
      <dxf>
        <alignment vertical="top" wrapText="1" readingOrder="0"/>
      </dxf>
    </rfmt>
    <rfmt sheetId="2" sqref="H361" start="0" length="0">
      <dxf>
        <alignment vertical="top" wrapText="1" readingOrder="0"/>
      </dxf>
    </rfmt>
    <rfmt sheetId="2" sqref="H362" start="0" length="0">
      <dxf>
        <alignment vertical="top" wrapText="1" readingOrder="0"/>
      </dxf>
    </rfmt>
    <rfmt sheetId="2" sqref="H363" start="0" length="0">
      <dxf>
        <alignment vertical="top" wrapText="1" readingOrder="0"/>
      </dxf>
    </rfmt>
    <rfmt sheetId="2" sqref="H364" start="0" length="0">
      <dxf>
        <alignment vertical="top" wrapText="1" readingOrder="0"/>
      </dxf>
    </rfmt>
    <rfmt sheetId="2" sqref="H365" start="0" length="0">
      <dxf>
        <alignment vertical="top" wrapText="1" readingOrder="0"/>
      </dxf>
    </rfmt>
    <rfmt sheetId="2" sqref="H366" start="0" length="0">
      <dxf>
        <alignment vertical="top" wrapText="1" readingOrder="0"/>
      </dxf>
    </rfmt>
    <rfmt sheetId="2" sqref="H367" start="0" length="0">
      <dxf>
        <alignment vertical="top" wrapText="1" readingOrder="0"/>
      </dxf>
    </rfmt>
    <rfmt sheetId="2" sqref="H368" start="0" length="0">
      <dxf>
        <alignment vertical="top" wrapText="1" readingOrder="0"/>
      </dxf>
    </rfmt>
    <rfmt sheetId="2" sqref="H369" start="0" length="0">
      <dxf>
        <alignment vertical="top" wrapText="1" readingOrder="0"/>
      </dxf>
    </rfmt>
    <rfmt sheetId="2" sqref="H370" start="0" length="0">
      <dxf>
        <alignment vertical="top" wrapText="1" readingOrder="0"/>
      </dxf>
    </rfmt>
    <rfmt sheetId="2" sqref="H371" start="0" length="0">
      <dxf>
        <alignment vertical="top" wrapText="1" readingOrder="0"/>
      </dxf>
    </rfmt>
    <rfmt sheetId="2" sqref="H372" start="0" length="0">
      <dxf>
        <alignment vertical="top" wrapText="1" readingOrder="0"/>
      </dxf>
    </rfmt>
    <rfmt sheetId="2" sqref="H373" start="0" length="0">
      <dxf>
        <alignment vertical="top" wrapText="1" readingOrder="0"/>
      </dxf>
    </rfmt>
    <rfmt sheetId="2" sqref="H374" start="0" length="0">
      <dxf>
        <alignment vertical="top" wrapText="1" readingOrder="0"/>
      </dxf>
    </rfmt>
    <rfmt sheetId="2" sqref="H375" start="0" length="0">
      <dxf>
        <alignment vertical="top" wrapText="1" readingOrder="0"/>
      </dxf>
    </rfmt>
    <rfmt sheetId="2" sqref="H376" start="0" length="0">
      <dxf>
        <alignment vertical="top" wrapText="1" readingOrder="0"/>
      </dxf>
    </rfmt>
    <rfmt sheetId="2" sqref="H377" start="0" length="0">
      <dxf>
        <alignment vertical="top" wrapText="1" readingOrder="0"/>
      </dxf>
    </rfmt>
    <rfmt sheetId="2" sqref="H378" start="0" length="0">
      <dxf>
        <alignment vertical="top" wrapText="1" readingOrder="0"/>
      </dxf>
    </rfmt>
    <rfmt sheetId="2" sqref="H379" start="0" length="0">
      <dxf>
        <alignment vertical="top" wrapText="1" readingOrder="0"/>
      </dxf>
    </rfmt>
    <rfmt sheetId="2" sqref="H380" start="0" length="0">
      <dxf>
        <alignment vertical="top" wrapText="1" readingOrder="0"/>
      </dxf>
    </rfmt>
    <rfmt sheetId="2" sqref="H381" start="0" length="0">
      <dxf>
        <alignment vertical="top" wrapText="1" readingOrder="0"/>
      </dxf>
    </rfmt>
    <rfmt sheetId="2" sqref="H382" start="0" length="0">
      <dxf>
        <alignment vertical="top" wrapText="1" readingOrder="0"/>
      </dxf>
    </rfmt>
    <rfmt sheetId="2" sqref="H383" start="0" length="0">
      <dxf>
        <alignment vertical="top" wrapText="1" readingOrder="0"/>
      </dxf>
    </rfmt>
    <rfmt sheetId="2" sqref="H384" start="0" length="0">
      <dxf>
        <alignment vertical="top" wrapText="1" readingOrder="0"/>
      </dxf>
    </rfmt>
    <rfmt sheetId="2" sqref="H385" start="0" length="0">
      <dxf>
        <alignment vertical="top" wrapText="1" readingOrder="0"/>
      </dxf>
    </rfmt>
    <rfmt sheetId="2" sqref="H386" start="0" length="0">
      <dxf>
        <alignment vertical="top" wrapText="1" readingOrder="0"/>
      </dxf>
    </rfmt>
    <rfmt sheetId="2" sqref="H387" start="0" length="0">
      <dxf>
        <alignment vertical="top" wrapText="1" readingOrder="0"/>
      </dxf>
    </rfmt>
    <rfmt sheetId="2" sqref="H388" start="0" length="0">
      <dxf>
        <alignment vertical="top" wrapText="1" readingOrder="0"/>
      </dxf>
    </rfmt>
    <rfmt sheetId="2" sqref="H389" start="0" length="0">
      <dxf>
        <alignment vertical="top" wrapText="1" readingOrder="0"/>
      </dxf>
    </rfmt>
    <rfmt sheetId="2" sqref="H390" start="0" length="0">
      <dxf>
        <alignment vertical="top" wrapText="1" readingOrder="0"/>
      </dxf>
    </rfmt>
    <rfmt sheetId="2" sqref="H391" start="0" length="0">
      <dxf>
        <alignment vertical="top" wrapText="1" readingOrder="0"/>
      </dxf>
    </rfmt>
    <rfmt sheetId="2" sqref="H392" start="0" length="0">
      <dxf>
        <alignment vertical="top" wrapText="1" readingOrder="0"/>
      </dxf>
    </rfmt>
    <rfmt sheetId="2" sqref="H393" start="0" length="0">
      <dxf>
        <alignment vertical="top" wrapText="1" readingOrder="0"/>
      </dxf>
    </rfmt>
    <rfmt sheetId="2" sqref="H394" start="0" length="0">
      <dxf>
        <alignment vertical="top" wrapText="1" readingOrder="0"/>
      </dxf>
    </rfmt>
    <rfmt sheetId="2" sqref="H395" start="0" length="0">
      <dxf>
        <alignment vertical="top" wrapText="1" readingOrder="0"/>
      </dxf>
    </rfmt>
    <rfmt sheetId="2" sqref="H396" start="0" length="0">
      <dxf>
        <alignment vertical="top" wrapText="1" readingOrder="0"/>
      </dxf>
    </rfmt>
    <rfmt sheetId="2" sqref="H397" start="0" length="0">
      <dxf>
        <alignment vertical="top" wrapText="1" readingOrder="0"/>
      </dxf>
    </rfmt>
    <rfmt sheetId="2" sqref="H398" start="0" length="0">
      <dxf>
        <alignment vertical="top" wrapText="1" readingOrder="0"/>
      </dxf>
    </rfmt>
    <rfmt sheetId="2" sqref="H399" start="0" length="0">
      <dxf>
        <alignment vertical="top" wrapText="1" readingOrder="0"/>
      </dxf>
    </rfmt>
    <rfmt sheetId="2" sqref="H400" start="0" length="0">
      <dxf>
        <alignment vertical="top" wrapText="1" readingOrder="0"/>
      </dxf>
    </rfmt>
    <rfmt sheetId="2" sqref="H401" start="0" length="0">
      <dxf>
        <alignment vertical="top" wrapText="1" readingOrder="0"/>
      </dxf>
    </rfmt>
    <rfmt sheetId="2" sqref="H402" start="0" length="0">
      <dxf>
        <alignment vertical="top" wrapText="1" readingOrder="0"/>
      </dxf>
    </rfmt>
    <rfmt sheetId="2" sqref="H403" start="0" length="0">
      <dxf>
        <alignment vertical="top" wrapText="1" readingOrder="0"/>
      </dxf>
    </rfmt>
    <rfmt sheetId="2" sqref="H404" start="0" length="0">
      <dxf>
        <alignment vertical="top" wrapText="1" readingOrder="0"/>
      </dxf>
    </rfmt>
    <rfmt sheetId="2" sqref="H405" start="0" length="0">
      <dxf>
        <alignment vertical="top" wrapText="1" readingOrder="0"/>
      </dxf>
    </rfmt>
    <rfmt sheetId="2" sqref="H406" start="0" length="0">
      <dxf>
        <alignment vertical="top" wrapText="1" readingOrder="0"/>
      </dxf>
    </rfmt>
    <rfmt sheetId="2" sqref="H407" start="0" length="0">
      <dxf>
        <alignment vertical="top" wrapText="1" readingOrder="0"/>
      </dxf>
    </rfmt>
    <rfmt sheetId="2" sqref="H408" start="0" length="0">
      <dxf>
        <alignment vertical="top" wrapText="1" readingOrder="0"/>
      </dxf>
    </rfmt>
    <rfmt sheetId="2" sqref="H409" start="0" length="0">
      <dxf>
        <alignment vertical="top" wrapText="1" readingOrder="0"/>
      </dxf>
    </rfmt>
    <rfmt sheetId="2" sqref="H410" start="0" length="0">
      <dxf>
        <alignment vertical="top" wrapText="1" readingOrder="0"/>
      </dxf>
    </rfmt>
    <rfmt sheetId="2" sqref="H411" start="0" length="0">
      <dxf>
        <alignment vertical="top" wrapText="1" readingOrder="0"/>
      </dxf>
    </rfmt>
    <rfmt sheetId="2" sqref="H412" start="0" length="0">
      <dxf>
        <alignment vertical="top" wrapText="1" readingOrder="0"/>
      </dxf>
    </rfmt>
    <rfmt sheetId="2" sqref="H413" start="0" length="0">
      <dxf>
        <alignment vertical="top" wrapText="1" readingOrder="0"/>
      </dxf>
    </rfmt>
    <rfmt sheetId="2" sqref="H414" start="0" length="0">
      <dxf>
        <alignment vertical="top" wrapText="1" readingOrder="0"/>
      </dxf>
    </rfmt>
    <rfmt sheetId="2" sqref="H415" start="0" length="0">
      <dxf>
        <alignment vertical="top" wrapText="1" readingOrder="0"/>
      </dxf>
    </rfmt>
    <rfmt sheetId="2" sqref="H416" start="0" length="0">
      <dxf>
        <alignment vertical="top" wrapText="1" readingOrder="0"/>
      </dxf>
    </rfmt>
    <rfmt sheetId="2" sqref="H417" start="0" length="0">
      <dxf>
        <alignment vertical="top" wrapText="1" readingOrder="0"/>
      </dxf>
    </rfmt>
    <rfmt sheetId="2" sqref="H418" start="0" length="0">
      <dxf>
        <alignment vertical="top" wrapText="1" readingOrder="0"/>
      </dxf>
    </rfmt>
    <rfmt sheetId="2" sqref="H419" start="0" length="0">
      <dxf>
        <alignment vertical="top" wrapText="1" readingOrder="0"/>
      </dxf>
    </rfmt>
    <rfmt sheetId="2" sqref="H420" start="0" length="0">
      <dxf>
        <alignment vertical="top" wrapText="1" readingOrder="0"/>
      </dxf>
    </rfmt>
    <rfmt sheetId="2" sqref="H421" start="0" length="0">
      <dxf>
        <alignment vertical="top" wrapText="1" readingOrder="0"/>
      </dxf>
    </rfmt>
    <rfmt sheetId="2" sqref="H422" start="0" length="0">
      <dxf>
        <alignment vertical="top" wrapText="1" readingOrder="0"/>
      </dxf>
    </rfmt>
    <rfmt sheetId="2" sqref="H423" start="0" length="0">
      <dxf>
        <alignment vertical="top" wrapText="1" readingOrder="0"/>
      </dxf>
    </rfmt>
    <rfmt sheetId="2" sqref="H424" start="0" length="0">
      <dxf>
        <alignment vertical="top" wrapText="1" readingOrder="0"/>
      </dxf>
    </rfmt>
    <rfmt sheetId="2" sqref="H425" start="0" length="0">
      <dxf>
        <alignment vertical="top" wrapText="1" readingOrder="0"/>
      </dxf>
    </rfmt>
    <rfmt sheetId="2" sqref="H426" start="0" length="0">
      <dxf>
        <alignment vertical="top" wrapText="1" readingOrder="0"/>
      </dxf>
    </rfmt>
    <rfmt sheetId="2" sqref="H427" start="0" length="0">
      <dxf>
        <alignment vertical="top" wrapText="1" readingOrder="0"/>
      </dxf>
    </rfmt>
    <rfmt sheetId="2" sqref="H428" start="0" length="0">
      <dxf>
        <alignment vertical="top" wrapText="1" readingOrder="0"/>
      </dxf>
    </rfmt>
    <rfmt sheetId="2" sqref="H429" start="0" length="0">
      <dxf>
        <alignment vertical="top" wrapText="1" readingOrder="0"/>
      </dxf>
    </rfmt>
    <rfmt sheetId="2" sqref="H430" start="0" length="0">
      <dxf>
        <alignment vertical="top" wrapText="1" readingOrder="0"/>
      </dxf>
    </rfmt>
    <rfmt sheetId="2" sqref="H431" start="0" length="0">
      <dxf>
        <alignment vertical="top" wrapText="1" readingOrder="0"/>
      </dxf>
    </rfmt>
    <rfmt sheetId="2" sqref="H432" start="0" length="0">
      <dxf>
        <alignment vertical="top" wrapText="1" readingOrder="0"/>
      </dxf>
    </rfmt>
    <rfmt sheetId="2" sqref="H433" start="0" length="0">
      <dxf>
        <alignment vertical="top" wrapText="1" readingOrder="0"/>
      </dxf>
    </rfmt>
    <rfmt sheetId="2" sqref="H434" start="0" length="0">
      <dxf>
        <alignment vertical="top" wrapText="1" readingOrder="0"/>
      </dxf>
    </rfmt>
    <rfmt sheetId="2" sqref="H435" start="0" length="0">
      <dxf>
        <alignment vertical="top" wrapText="1" readingOrder="0"/>
      </dxf>
    </rfmt>
    <rfmt sheetId="2" sqref="H436" start="0" length="0">
      <dxf>
        <alignment vertical="top" wrapText="1" readingOrder="0"/>
      </dxf>
    </rfmt>
    <rfmt sheetId="2" sqref="H437" start="0" length="0">
      <dxf>
        <alignment vertical="top" wrapText="1" readingOrder="0"/>
      </dxf>
    </rfmt>
    <rfmt sheetId="2" sqref="H438" start="0" length="0">
      <dxf>
        <alignment vertical="top" wrapText="1" readingOrder="0"/>
      </dxf>
    </rfmt>
    <rfmt sheetId="2" sqref="H439" start="0" length="0">
      <dxf>
        <alignment vertical="top" wrapText="1" readingOrder="0"/>
      </dxf>
    </rfmt>
    <rfmt sheetId="2" sqref="H440" start="0" length="0">
      <dxf>
        <alignment vertical="top" wrapText="1" readingOrder="0"/>
      </dxf>
    </rfmt>
    <rfmt sheetId="2" sqref="H441" start="0" length="0">
      <dxf>
        <alignment vertical="top" wrapText="1" readingOrder="0"/>
      </dxf>
    </rfmt>
    <rfmt sheetId="2" sqref="H442" start="0" length="0">
      <dxf>
        <alignment vertical="top" wrapText="1" readingOrder="0"/>
      </dxf>
    </rfmt>
    <rfmt sheetId="2" sqref="H443" start="0" length="0">
      <dxf>
        <alignment vertical="top" wrapText="1" readingOrder="0"/>
      </dxf>
    </rfmt>
    <rfmt sheetId="2" sqref="H444" start="0" length="0">
      <dxf>
        <alignment vertical="top" wrapText="1" readingOrder="0"/>
      </dxf>
    </rfmt>
    <rfmt sheetId="2" sqref="H445" start="0" length="0">
      <dxf>
        <alignment vertical="top" wrapText="1" readingOrder="0"/>
      </dxf>
    </rfmt>
    <rfmt sheetId="2" sqref="H446" start="0" length="0">
      <dxf>
        <alignment vertical="top" wrapText="1" readingOrder="0"/>
      </dxf>
    </rfmt>
    <rfmt sheetId="2" sqref="H447" start="0" length="0">
      <dxf>
        <alignment vertical="top" wrapText="1" readingOrder="0"/>
      </dxf>
    </rfmt>
    <rfmt sheetId="2" sqref="H448" start="0" length="0">
      <dxf>
        <alignment vertical="top" wrapText="1" readingOrder="0"/>
      </dxf>
    </rfmt>
    <rfmt sheetId="2" sqref="H449" start="0" length="0">
      <dxf>
        <alignment vertical="top" wrapText="1" readingOrder="0"/>
      </dxf>
    </rfmt>
    <rfmt sheetId="2" sqref="H450" start="0" length="0">
      <dxf>
        <alignment vertical="top" wrapText="1" readingOrder="0"/>
      </dxf>
    </rfmt>
    <rfmt sheetId="2" sqref="H451" start="0" length="0">
      <dxf>
        <alignment vertical="top" wrapText="1" readingOrder="0"/>
      </dxf>
    </rfmt>
    <rfmt sheetId="2" sqref="H452" start="0" length="0">
      <dxf>
        <alignment vertical="top" wrapText="1" readingOrder="0"/>
      </dxf>
    </rfmt>
    <rfmt sheetId="2" sqref="H453" start="0" length="0">
      <dxf>
        <alignment vertical="top" wrapText="1" readingOrder="0"/>
      </dxf>
    </rfmt>
    <rfmt sheetId="2" sqref="H454" start="0" length="0">
      <dxf>
        <alignment vertical="top" wrapText="1" readingOrder="0"/>
      </dxf>
    </rfmt>
    <rfmt sheetId="2" sqref="H455" start="0" length="0">
      <dxf>
        <alignment vertical="top" wrapText="1" readingOrder="0"/>
      </dxf>
    </rfmt>
    <rfmt sheetId="2" sqref="H456" start="0" length="0">
      <dxf>
        <alignment vertical="top" wrapText="1" readingOrder="0"/>
      </dxf>
    </rfmt>
    <rfmt sheetId="2" sqref="H457" start="0" length="0">
      <dxf>
        <alignment vertical="top" wrapText="1" readingOrder="0"/>
      </dxf>
    </rfmt>
    <rfmt sheetId="2" sqref="H458" start="0" length="0">
      <dxf>
        <alignment vertical="top" wrapText="1" readingOrder="0"/>
      </dxf>
    </rfmt>
    <rfmt sheetId="2" sqref="H459" start="0" length="0">
      <dxf>
        <alignment vertical="top" wrapText="1" readingOrder="0"/>
      </dxf>
    </rfmt>
    <rfmt sheetId="2" sqref="H460" start="0" length="0">
      <dxf>
        <alignment vertical="top" wrapText="1" readingOrder="0"/>
      </dxf>
    </rfmt>
    <rfmt sheetId="2" sqref="H461" start="0" length="0">
      <dxf>
        <alignment vertical="top" wrapText="1" readingOrder="0"/>
      </dxf>
    </rfmt>
    <rfmt sheetId="2" sqref="H462" start="0" length="0">
      <dxf>
        <alignment vertical="top" wrapText="1" readingOrder="0"/>
      </dxf>
    </rfmt>
    <rfmt sheetId="2" sqref="H463" start="0" length="0">
      <dxf>
        <alignment vertical="top" wrapText="1" readingOrder="0"/>
      </dxf>
    </rfmt>
    <rfmt sheetId="2" sqref="H464" start="0" length="0">
      <dxf>
        <alignment vertical="top" wrapText="1" readingOrder="0"/>
      </dxf>
    </rfmt>
    <rfmt sheetId="2" sqref="H465" start="0" length="0">
      <dxf>
        <alignment vertical="top" wrapText="1" readingOrder="0"/>
      </dxf>
    </rfmt>
    <rfmt sheetId="2" sqref="H466" start="0" length="0">
      <dxf>
        <alignment vertical="top" wrapText="1" readingOrder="0"/>
      </dxf>
    </rfmt>
    <rfmt sheetId="2" sqref="H467" start="0" length="0">
      <dxf>
        <alignment vertical="top" wrapText="1" readingOrder="0"/>
      </dxf>
    </rfmt>
    <rfmt sheetId="2" sqref="H468" start="0" length="0">
      <dxf>
        <alignment vertical="top" wrapText="1" readingOrder="0"/>
      </dxf>
    </rfmt>
    <rfmt sheetId="2" sqref="H469" start="0" length="0">
      <dxf>
        <alignment vertical="top" wrapText="1" readingOrder="0"/>
      </dxf>
    </rfmt>
    <rfmt sheetId="2" sqref="H470" start="0" length="0">
      <dxf>
        <alignment vertical="top" wrapText="1" readingOrder="0"/>
      </dxf>
    </rfmt>
    <rfmt sheetId="2" sqref="H471" start="0" length="0">
      <dxf>
        <alignment vertical="top" wrapText="1" readingOrder="0"/>
      </dxf>
    </rfmt>
    <rfmt sheetId="2" sqref="H472" start="0" length="0">
      <dxf>
        <alignment vertical="top" wrapText="1" readingOrder="0"/>
      </dxf>
    </rfmt>
    <rfmt sheetId="2" sqref="H473" start="0" length="0">
      <dxf>
        <alignment vertical="top" wrapText="1" readingOrder="0"/>
      </dxf>
    </rfmt>
    <rfmt sheetId="2" sqref="H474" start="0" length="0">
      <dxf>
        <alignment vertical="top" wrapText="1" readingOrder="0"/>
      </dxf>
    </rfmt>
    <rfmt sheetId="2" sqref="H475" start="0" length="0">
      <dxf>
        <alignment vertical="top" wrapText="1" readingOrder="0"/>
      </dxf>
    </rfmt>
    <rfmt sheetId="2" sqref="H476" start="0" length="0">
      <dxf>
        <alignment vertical="top" wrapText="1" readingOrder="0"/>
      </dxf>
    </rfmt>
    <rfmt sheetId="2" sqref="H477" start="0" length="0">
      <dxf>
        <alignment vertical="top" wrapText="1" readingOrder="0"/>
      </dxf>
    </rfmt>
    <rfmt sheetId="2" sqref="H478" start="0" length="0">
      <dxf>
        <alignment vertical="top" wrapText="1" readingOrder="0"/>
      </dxf>
    </rfmt>
    <rfmt sheetId="2" sqref="H479" start="0" length="0">
      <dxf>
        <alignment vertical="top" wrapText="1" readingOrder="0"/>
      </dxf>
    </rfmt>
    <rfmt sheetId="2" sqref="H480" start="0" length="0">
      <dxf>
        <alignment vertical="top" wrapText="1" readingOrder="0"/>
      </dxf>
    </rfmt>
    <rfmt sheetId="2" sqref="H481" start="0" length="0">
      <dxf>
        <alignment vertical="top" wrapText="1" readingOrder="0"/>
      </dxf>
    </rfmt>
    <rfmt sheetId="2" sqref="H482" start="0" length="0">
      <dxf>
        <alignment vertical="top" wrapText="1" readingOrder="0"/>
      </dxf>
    </rfmt>
    <rfmt sheetId="2" sqref="H483" start="0" length="0">
      <dxf>
        <alignment vertical="top" wrapText="1" readingOrder="0"/>
      </dxf>
    </rfmt>
    <rfmt sheetId="2" sqref="H484" start="0" length="0">
      <dxf>
        <alignment vertical="top" wrapText="1" readingOrder="0"/>
      </dxf>
    </rfmt>
    <rfmt sheetId="2" sqref="H485" start="0" length="0">
      <dxf>
        <alignment vertical="top" wrapText="1" readingOrder="0"/>
      </dxf>
    </rfmt>
    <rfmt sheetId="2" sqref="H486" start="0" length="0">
      <dxf>
        <alignment vertical="top" wrapText="1" readingOrder="0"/>
      </dxf>
    </rfmt>
    <rfmt sheetId="2" sqref="H487" start="0" length="0">
      <dxf>
        <alignment vertical="top" wrapText="1" readingOrder="0"/>
      </dxf>
    </rfmt>
    <rfmt sheetId="2" sqref="H488" start="0" length="0">
      <dxf>
        <alignment vertical="top" wrapText="1" readingOrder="0"/>
      </dxf>
    </rfmt>
    <rfmt sheetId="2" sqref="H489" start="0" length="0">
      <dxf>
        <alignment vertical="top" wrapText="1" readingOrder="0"/>
      </dxf>
    </rfmt>
    <rfmt sheetId="2" sqref="H490" start="0" length="0">
      <dxf>
        <alignment vertical="top" wrapText="1" readingOrder="0"/>
      </dxf>
    </rfmt>
    <rfmt sheetId="2" sqref="H491" start="0" length="0">
      <dxf>
        <alignment vertical="top" wrapText="1" readingOrder="0"/>
      </dxf>
    </rfmt>
    <rfmt sheetId="2" sqref="H492" start="0" length="0">
      <dxf>
        <alignment vertical="top" wrapText="1" readingOrder="0"/>
      </dxf>
    </rfmt>
    <rfmt sheetId="2" sqref="H493" start="0" length="0">
      <dxf>
        <alignment vertical="top" wrapText="1" readingOrder="0"/>
      </dxf>
    </rfmt>
    <rfmt sheetId="2" sqref="H494" start="0" length="0">
      <dxf>
        <alignment vertical="top" wrapText="1" readingOrder="0"/>
      </dxf>
    </rfmt>
    <rfmt sheetId="2" sqref="H495" start="0" length="0">
      <dxf>
        <alignment vertical="top" wrapText="1" readingOrder="0"/>
      </dxf>
    </rfmt>
    <rfmt sheetId="2" sqref="H496" start="0" length="0">
      <dxf>
        <alignment vertical="top" wrapText="1" readingOrder="0"/>
      </dxf>
    </rfmt>
    <rfmt sheetId="2" sqref="H497" start="0" length="0">
      <dxf>
        <alignment vertical="top" wrapText="1" readingOrder="0"/>
      </dxf>
    </rfmt>
    <rfmt sheetId="2" sqref="H498" start="0" length="0">
      <dxf>
        <alignment vertical="top" wrapText="1" readingOrder="0"/>
      </dxf>
    </rfmt>
    <rfmt sheetId="2" sqref="H499" start="0" length="0">
      <dxf>
        <alignment vertical="top" wrapText="1" readingOrder="0"/>
      </dxf>
    </rfmt>
    <rfmt sheetId="2" sqref="H500" start="0" length="0">
      <dxf>
        <alignment vertical="top" wrapText="1" readingOrder="0"/>
      </dxf>
    </rfmt>
    <rfmt sheetId="2" sqref="H501" start="0" length="0">
      <dxf>
        <alignment vertical="top" wrapText="1" readingOrder="0"/>
      </dxf>
    </rfmt>
    <rfmt sheetId="2" sqref="H502" start="0" length="0">
      <dxf>
        <alignment vertical="top" wrapText="1" readingOrder="0"/>
      </dxf>
    </rfmt>
    <rfmt sheetId="2" sqref="H503" start="0" length="0">
      <dxf>
        <alignment vertical="top" wrapText="1" readingOrder="0"/>
      </dxf>
    </rfmt>
    <rfmt sheetId="2" sqref="H504" start="0" length="0">
      <dxf>
        <alignment vertical="top" wrapText="1" readingOrder="0"/>
      </dxf>
    </rfmt>
    <rfmt sheetId="2" sqref="H505" start="0" length="0">
      <dxf>
        <alignment vertical="top" wrapText="1" readingOrder="0"/>
      </dxf>
    </rfmt>
    <rfmt sheetId="2" sqref="H506" start="0" length="0">
      <dxf>
        <alignment vertical="top" wrapText="1" readingOrder="0"/>
      </dxf>
    </rfmt>
    <rfmt sheetId="2" sqref="H507" start="0" length="0">
      <dxf>
        <alignment vertical="top" wrapText="1" readingOrder="0"/>
      </dxf>
    </rfmt>
    <rfmt sheetId="2" sqref="H508" start="0" length="0">
      <dxf>
        <alignment vertical="top" wrapText="1" readingOrder="0"/>
      </dxf>
    </rfmt>
    <rfmt sheetId="2" sqref="H509" start="0" length="0">
      <dxf>
        <alignment vertical="top" wrapText="1" readingOrder="0"/>
      </dxf>
    </rfmt>
    <rfmt sheetId="2" sqref="H510" start="0" length="0">
      <dxf>
        <alignment vertical="top" wrapText="1" readingOrder="0"/>
      </dxf>
    </rfmt>
    <rfmt sheetId="2" sqref="H511" start="0" length="0">
      <dxf>
        <alignment vertical="top" wrapText="1" readingOrder="0"/>
      </dxf>
    </rfmt>
    <rfmt sheetId="2" sqref="H512" start="0" length="0">
      <dxf>
        <alignment vertical="top" wrapText="1" readingOrder="0"/>
      </dxf>
    </rfmt>
    <rfmt sheetId="2" sqref="H513" start="0" length="0">
      <dxf>
        <alignment vertical="top" wrapText="1" readingOrder="0"/>
      </dxf>
    </rfmt>
    <rfmt sheetId="2" sqref="H514" start="0" length="0">
      <dxf>
        <alignment vertical="top" wrapText="1" readingOrder="0"/>
      </dxf>
    </rfmt>
    <rfmt sheetId="2" sqref="H515" start="0" length="0">
      <dxf>
        <alignment vertical="top" wrapText="1" readingOrder="0"/>
      </dxf>
    </rfmt>
    <rfmt sheetId="2" sqref="H516" start="0" length="0">
      <dxf>
        <alignment vertical="top" wrapText="1" readingOrder="0"/>
      </dxf>
    </rfmt>
    <rfmt sheetId="2" sqref="H517" start="0" length="0">
      <dxf>
        <alignment vertical="top" wrapText="1" readingOrder="0"/>
      </dxf>
    </rfmt>
    <rfmt sheetId="2" sqref="H518" start="0" length="0">
      <dxf>
        <alignment vertical="top" wrapText="1" readingOrder="0"/>
      </dxf>
    </rfmt>
    <rfmt sheetId="2" sqref="H519" start="0" length="0">
      <dxf>
        <alignment vertical="top" wrapText="1" readingOrder="0"/>
      </dxf>
    </rfmt>
    <rfmt sheetId="2" sqref="H520" start="0" length="0">
      <dxf>
        <alignment vertical="top" wrapText="1" readingOrder="0"/>
      </dxf>
    </rfmt>
    <rfmt sheetId="2" sqref="H521" start="0" length="0">
      <dxf>
        <alignment vertical="top" wrapText="1" readingOrder="0"/>
      </dxf>
    </rfmt>
    <rfmt sheetId="2" sqref="H522" start="0" length="0">
      <dxf>
        <alignment vertical="top" wrapText="1" readingOrder="0"/>
      </dxf>
    </rfmt>
    <rfmt sheetId="2" sqref="H523" start="0" length="0">
      <dxf>
        <alignment vertical="top" wrapText="1" readingOrder="0"/>
      </dxf>
    </rfmt>
    <rfmt sheetId="2" sqref="H524" start="0" length="0">
      <dxf>
        <alignment vertical="top" wrapText="1" readingOrder="0"/>
      </dxf>
    </rfmt>
    <rfmt sheetId="2" sqref="H525" start="0" length="0">
      <dxf>
        <alignment vertical="top" wrapText="1" readingOrder="0"/>
      </dxf>
    </rfmt>
    <rfmt sheetId="2" sqref="H526" start="0" length="0">
      <dxf>
        <alignment vertical="top" wrapText="1" readingOrder="0"/>
      </dxf>
    </rfmt>
    <rfmt sheetId="2" sqref="H527" start="0" length="0">
      <dxf>
        <alignment vertical="top" wrapText="1" readingOrder="0"/>
      </dxf>
    </rfmt>
    <rfmt sheetId="2" sqref="H528" start="0" length="0">
      <dxf>
        <alignment vertical="top" wrapText="1" readingOrder="0"/>
      </dxf>
    </rfmt>
    <rfmt sheetId="2" sqref="H529" start="0" length="0">
      <dxf>
        <alignment vertical="top" wrapText="1" readingOrder="0"/>
      </dxf>
    </rfmt>
    <rfmt sheetId="2" sqref="H530" start="0" length="0">
      <dxf>
        <alignment vertical="top" wrapText="1" readingOrder="0"/>
      </dxf>
    </rfmt>
    <rfmt sheetId="2" sqref="H531" start="0" length="0">
      <dxf>
        <alignment vertical="top" wrapText="1" readingOrder="0"/>
      </dxf>
    </rfmt>
    <rfmt sheetId="2" sqref="H532" start="0" length="0">
      <dxf>
        <alignment vertical="top" wrapText="1" readingOrder="0"/>
      </dxf>
    </rfmt>
    <rfmt sheetId="2" sqref="H533" start="0" length="0">
      <dxf>
        <alignment vertical="top" wrapText="1" readingOrder="0"/>
      </dxf>
    </rfmt>
    <rfmt sheetId="2" sqref="H534" start="0" length="0">
      <dxf>
        <alignment vertical="top" wrapText="1" readingOrder="0"/>
      </dxf>
    </rfmt>
    <rfmt sheetId="2" sqref="H535" start="0" length="0">
      <dxf>
        <alignment vertical="top" wrapText="1" readingOrder="0"/>
      </dxf>
    </rfmt>
    <rfmt sheetId="2" sqref="H536" start="0" length="0">
      <dxf>
        <alignment vertical="top" wrapText="1" readingOrder="0"/>
      </dxf>
    </rfmt>
    <rfmt sheetId="2" sqref="H537" start="0" length="0">
      <dxf>
        <alignment vertical="top" wrapText="1" readingOrder="0"/>
      </dxf>
    </rfmt>
    <rfmt sheetId="2" sqref="H538" start="0" length="0">
      <dxf>
        <alignment vertical="top" wrapText="1" readingOrder="0"/>
      </dxf>
    </rfmt>
    <rfmt sheetId="2" sqref="H539" start="0" length="0">
      <dxf>
        <alignment vertical="top" wrapText="1" readingOrder="0"/>
      </dxf>
    </rfmt>
    <rfmt sheetId="2" sqref="H540" start="0" length="0">
      <dxf>
        <alignment vertical="top" wrapText="1" readingOrder="0"/>
      </dxf>
    </rfmt>
    <rfmt sheetId="2" sqref="H541" start="0" length="0">
      <dxf>
        <alignment vertical="top" wrapText="1" readingOrder="0"/>
      </dxf>
    </rfmt>
    <rfmt sheetId="2" sqref="H542" start="0" length="0">
      <dxf>
        <alignment vertical="top" wrapText="1" readingOrder="0"/>
      </dxf>
    </rfmt>
    <rfmt sheetId="2" sqref="H543" start="0" length="0">
      <dxf>
        <alignment vertical="top" wrapText="1" readingOrder="0"/>
      </dxf>
    </rfmt>
    <rfmt sheetId="2" sqref="H544" start="0" length="0">
      <dxf>
        <alignment vertical="top" wrapText="1" readingOrder="0"/>
      </dxf>
    </rfmt>
    <rfmt sheetId="2" sqref="H545" start="0" length="0">
      <dxf>
        <alignment vertical="top" wrapText="1" readingOrder="0"/>
      </dxf>
    </rfmt>
    <rfmt sheetId="2" sqref="H546" start="0" length="0">
      <dxf>
        <alignment vertical="top" wrapText="1" readingOrder="0"/>
      </dxf>
    </rfmt>
    <rfmt sheetId="2" sqref="H547" start="0" length="0">
      <dxf>
        <alignment vertical="top" wrapText="1" readingOrder="0"/>
      </dxf>
    </rfmt>
    <rfmt sheetId="2" sqref="H548" start="0" length="0">
      <dxf>
        <alignment vertical="top" wrapText="1" readingOrder="0"/>
      </dxf>
    </rfmt>
    <rfmt sheetId="2" sqref="H549" start="0" length="0">
      <dxf>
        <alignment vertical="top" wrapText="1" readingOrder="0"/>
      </dxf>
    </rfmt>
    <rfmt sheetId="2" sqref="H550" start="0" length="0">
      <dxf>
        <alignment vertical="top" wrapText="1" readingOrder="0"/>
      </dxf>
    </rfmt>
    <rfmt sheetId="2" sqref="H551" start="0" length="0">
      <dxf>
        <alignment vertical="top" wrapText="1" readingOrder="0"/>
      </dxf>
    </rfmt>
    <rfmt sheetId="2" sqref="H552" start="0" length="0">
      <dxf>
        <alignment vertical="top" wrapText="1" readingOrder="0"/>
      </dxf>
    </rfmt>
    <rfmt sheetId="2" sqref="H553" start="0" length="0">
      <dxf>
        <alignment vertical="top" wrapText="1" readingOrder="0"/>
      </dxf>
    </rfmt>
    <rfmt sheetId="2" sqref="H554" start="0" length="0">
      <dxf>
        <alignment vertical="top" wrapText="1" readingOrder="0"/>
      </dxf>
    </rfmt>
    <rfmt sheetId="2" sqref="H555" start="0" length="0">
      <dxf>
        <alignment vertical="top" wrapText="1" readingOrder="0"/>
      </dxf>
    </rfmt>
    <rfmt sheetId="2" sqref="H556" start="0" length="0">
      <dxf>
        <alignment vertical="top" wrapText="1" readingOrder="0"/>
      </dxf>
    </rfmt>
    <rfmt sheetId="2" sqref="H557" start="0" length="0">
      <dxf>
        <alignment vertical="top" wrapText="1" readingOrder="0"/>
      </dxf>
    </rfmt>
    <rfmt sheetId="2" sqref="H558" start="0" length="0">
      <dxf>
        <alignment vertical="top" wrapText="1" readingOrder="0"/>
      </dxf>
    </rfmt>
    <rfmt sheetId="2" sqref="H559" start="0" length="0">
      <dxf>
        <alignment vertical="top" wrapText="1" readingOrder="0"/>
      </dxf>
    </rfmt>
    <rfmt sheetId="2" sqref="H560" start="0" length="0">
      <dxf>
        <alignment vertical="top" wrapText="1" readingOrder="0"/>
      </dxf>
    </rfmt>
    <rfmt sheetId="2" sqref="H561" start="0" length="0">
      <dxf>
        <alignment vertical="top" wrapText="1" readingOrder="0"/>
      </dxf>
    </rfmt>
    <rfmt sheetId="2" sqref="H562" start="0" length="0">
      <dxf>
        <alignment vertical="top" wrapText="1" readingOrder="0"/>
      </dxf>
    </rfmt>
    <rfmt sheetId="2" sqref="H563" start="0" length="0">
      <dxf>
        <alignment vertical="top" wrapText="1" readingOrder="0"/>
      </dxf>
    </rfmt>
    <rfmt sheetId="2" sqref="H564" start="0" length="0">
      <dxf>
        <alignment vertical="top" wrapText="1" readingOrder="0"/>
      </dxf>
    </rfmt>
    <rfmt sheetId="2" sqref="H565" start="0" length="0">
      <dxf>
        <alignment vertical="top" wrapText="1" readingOrder="0"/>
      </dxf>
    </rfmt>
    <rfmt sheetId="2" sqref="H566" start="0" length="0">
      <dxf>
        <alignment vertical="top" wrapText="1" readingOrder="0"/>
      </dxf>
    </rfmt>
    <rfmt sheetId="2" sqref="H567" start="0" length="0">
      <dxf>
        <alignment vertical="top" wrapText="1" readingOrder="0"/>
      </dxf>
    </rfmt>
    <rfmt sheetId="2" sqref="H568" start="0" length="0">
      <dxf>
        <alignment vertical="top" wrapText="1" readingOrder="0"/>
      </dxf>
    </rfmt>
    <rfmt sheetId="2" sqref="H569" start="0" length="0">
      <dxf>
        <alignment vertical="top" wrapText="1" readingOrder="0"/>
      </dxf>
    </rfmt>
    <rfmt sheetId="2" sqref="H570" start="0" length="0">
      <dxf>
        <alignment vertical="top" wrapText="1" readingOrder="0"/>
      </dxf>
    </rfmt>
    <rfmt sheetId="2" sqref="H571" start="0" length="0">
      <dxf>
        <alignment vertical="top" wrapText="1" readingOrder="0"/>
      </dxf>
    </rfmt>
    <rfmt sheetId="2" sqref="H572" start="0" length="0">
      <dxf>
        <alignment vertical="top" wrapText="1" readingOrder="0"/>
      </dxf>
    </rfmt>
    <rfmt sheetId="2" sqref="H573" start="0" length="0">
      <dxf>
        <alignment vertical="top" wrapText="1" readingOrder="0"/>
      </dxf>
    </rfmt>
    <rfmt sheetId="2" sqref="H574" start="0" length="0">
      <dxf>
        <alignment vertical="top" wrapText="1" readingOrder="0"/>
      </dxf>
    </rfmt>
    <rfmt sheetId="2" sqref="H575" start="0" length="0">
      <dxf>
        <alignment vertical="top" wrapText="1" readingOrder="0"/>
      </dxf>
    </rfmt>
    <rfmt sheetId="2" sqref="H576" start="0" length="0">
      <dxf>
        <alignment vertical="top" wrapText="1" readingOrder="0"/>
      </dxf>
    </rfmt>
    <rfmt sheetId="2" sqref="H577" start="0" length="0">
      <dxf>
        <alignment vertical="top" wrapText="1" readingOrder="0"/>
      </dxf>
    </rfmt>
    <rfmt sheetId="2" sqref="H578" start="0" length="0">
      <dxf>
        <alignment vertical="top" wrapText="1" readingOrder="0"/>
      </dxf>
    </rfmt>
    <rfmt sheetId="2" sqref="H579" start="0" length="0">
      <dxf>
        <alignment vertical="top" wrapText="1" readingOrder="0"/>
      </dxf>
    </rfmt>
    <rfmt sheetId="2" sqref="H580" start="0" length="0">
      <dxf>
        <alignment vertical="top" wrapText="1" readingOrder="0"/>
      </dxf>
    </rfmt>
    <rfmt sheetId="2" sqref="H581" start="0" length="0">
      <dxf>
        <alignment vertical="top" wrapText="1" readingOrder="0"/>
      </dxf>
    </rfmt>
    <rfmt sheetId="2" sqref="H582" start="0" length="0">
      <dxf>
        <alignment vertical="top" wrapText="1" readingOrder="0"/>
      </dxf>
    </rfmt>
    <rfmt sheetId="2" sqref="H583" start="0" length="0">
      <dxf>
        <alignment vertical="top" wrapText="1" readingOrder="0"/>
      </dxf>
    </rfmt>
    <rfmt sheetId="2" sqref="H584" start="0" length="0">
      <dxf>
        <alignment vertical="top" wrapText="1" readingOrder="0"/>
      </dxf>
    </rfmt>
    <rfmt sheetId="2" sqref="H585" start="0" length="0">
      <dxf>
        <alignment vertical="top" wrapText="1" readingOrder="0"/>
      </dxf>
    </rfmt>
    <rfmt sheetId="2" sqref="H586" start="0" length="0">
      <dxf>
        <alignment vertical="top" wrapText="1" readingOrder="0"/>
      </dxf>
    </rfmt>
    <rfmt sheetId="2" sqref="H587" start="0" length="0">
      <dxf>
        <alignment vertical="top" wrapText="1" readingOrder="0"/>
      </dxf>
    </rfmt>
    <rfmt sheetId="2" sqref="H588" start="0" length="0">
      <dxf>
        <alignment vertical="top" wrapText="1" readingOrder="0"/>
      </dxf>
    </rfmt>
    <rfmt sheetId="2" sqref="H589" start="0" length="0">
      <dxf>
        <alignment vertical="top" wrapText="1" readingOrder="0"/>
      </dxf>
    </rfmt>
    <rfmt sheetId="2" sqref="H590" start="0" length="0">
      <dxf>
        <alignment vertical="top" wrapText="1" readingOrder="0"/>
      </dxf>
    </rfmt>
    <rfmt sheetId="2" sqref="H591" start="0" length="0">
      <dxf>
        <alignment vertical="top" wrapText="1" readingOrder="0"/>
      </dxf>
    </rfmt>
    <rfmt sheetId="2" sqref="H592" start="0" length="0">
      <dxf>
        <alignment vertical="top" wrapText="1" readingOrder="0"/>
      </dxf>
    </rfmt>
    <rfmt sheetId="2" sqref="H593" start="0" length="0">
      <dxf>
        <alignment vertical="top" wrapText="1" readingOrder="0"/>
      </dxf>
    </rfmt>
    <rfmt sheetId="2" sqref="H594" start="0" length="0">
      <dxf>
        <alignment vertical="top" wrapText="1" readingOrder="0"/>
      </dxf>
    </rfmt>
    <rfmt sheetId="2" sqref="H595" start="0" length="0">
      <dxf>
        <alignment vertical="top" wrapText="1" readingOrder="0"/>
      </dxf>
    </rfmt>
    <rfmt sheetId="2" sqref="H596" start="0" length="0">
      <dxf>
        <alignment vertical="top" wrapText="1" readingOrder="0"/>
      </dxf>
    </rfmt>
    <rfmt sheetId="2" sqref="H597" start="0" length="0">
      <dxf>
        <alignment vertical="top" wrapText="1" readingOrder="0"/>
      </dxf>
    </rfmt>
    <rfmt sheetId="2" sqref="H598" start="0" length="0">
      <dxf>
        <alignment vertical="top" wrapText="1" readingOrder="0"/>
      </dxf>
    </rfmt>
    <rfmt sheetId="2" sqref="H599" start="0" length="0">
      <dxf>
        <alignment vertical="top" wrapText="1" readingOrder="0"/>
      </dxf>
    </rfmt>
    <rfmt sheetId="2" sqref="H600" start="0" length="0">
      <dxf>
        <alignment vertical="top" wrapText="1" readingOrder="0"/>
      </dxf>
    </rfmt>
    <rfmt sheetId="2" sqref="H601" start="0" length="0">
      <dxf>
        <alignment vertical="top" wrapText="1" readingOrder="0"/>
      </dxf>
    </rfmt>
    <rfmt sheetId="2" sqref="H602" start="0" length="0">
      <dxf>
        <alignment vertical="top" wrapText="1" readingOrder="0"/>
      </dxf>
    </rfmt>
    <rfmt sheetId="2" sqref="H603" start="0" length="0">
      <dxf>
        <alignment vertical="top" wrapText="1" readingOrder="0"/>
      </dxf>
    </rfmt>
    <rfmt sheetId="2" sqref="H604" start="0" length="0">
      <dxf>
        <alignment vertical="top" wrapText="1" readingOrder="0"/>
      </dxf>
    </rfmt>
    <rfmt sheetId="2" sqref="H605" start="0" length="0">
      <dxf>
        <alignment vertical="top" wrapText="1" readingOrder="0"/>
      </dxf>
    </rfmt>
    <rfmt sheetId="2" sqref="H606" start="0" length="0">
      <dxf>
        <alignment vertical="top" wrapText="1" readingOrder="0"/>
      </dxf>
    </rfmt>
    <rfmt sheetId="2" sqref="H607" start="0" length="0">
      <dxf>
        <alignment vertical="top" wrapText="1" readingOrder="0"/>
      </dxf>
    </rfmt>
    <rfmt sheetId="2" sqref="H608" start="0" length="0">
      <dxf>
        <alignment vertical="top" wrapText="1" readingOrder="0"/>
      </dxf>
    </rfmt>
    <rfmt sheetId="2" sqref="H609" start="0" length="0">
      <dxf>
        <alignment vertical="top" wrapText="1" readingOrder="0"/>
      </dxf>
    </rfmt>
    <rfmt sheetId="2" sqref="H610" start="0" length="0">
      <dxf>
        <alignment vertical="top" wrapText="1" readingOrder="0"/>
      </dxf>
    </rfmt>
    <rfmt sheetId="2" sqref="H611" start="0" length="0">
      <dxf>
        <alignment vertical="top" wrapText="1" readingOrder="0"/>
      </dxf>
    </rfmt>
    <rfmt sheetId="2" sqref="H612" start="0" length="0">
      <dxf>
        <alignment vertical="top" wrapText="1" readingOrder="0"/>
      </dxf>
    </rfmt>
    <rfmt sheetId="2" sqref="H613" start="0" length="0">
      <dxf>
        <alignment vertical="top" wrapText="1" readingOrder="0"/>
      </dxf>
    </rfmt>
    <rfmt sheetId="2" sqref="H614" start="0" length="0">
      <dxf>
        <alignment vertical="top" wrapText="1" readingOrder="0"/>
      </dxf>
    </rfmt>
    <rfmt sheetId="2" sqref="H615" start="0" length="0">
      <dxf>
        <alignment vertical="top" wrapText="1" readingOrder="0"/>
      </dxf>
    </rfmt>
    <rfmt sheetId="2" sqref="H616" start="0" length="0">
      <dxf>
        <alignment vertical="top" wrapText="1" readingOrder="0"/>
      </dxf>
    </rfmt>
    <rfmt sheetId="2" sqref="H617" start="0" length="0">
      <dxf>
        <alignment vertical="top" wrapText="1" readingOrder="0"/>
      </dxf>
    </rfmt>
    <rfmt sheetId="2" sqref="H618" start="0" length="0">
      <dxf>
        <alignment vertical="top" wrapText="1" readingOrder="0"/>
      </dxf>
    </rfmt>
    <rfmt sheetId="2" sqref="H619" start="0" length="0">
      <dxf>
        <alignment vertical="top" wrapText="1" readingOrder="0"/>
      </dxf>
    </rfmt>
    <rfmt sheetId="2" sqref="H620" start="0" length="0">
      <dxf>
        <alignment vertical="top" wrapText="1" readingOrder="0"/>
      </dxf>
    </rfmt>
    <rfmt sheetId="2" sqref="H621" start="0" length="0">
      <dxf>
        <alignment vertical="top" wrapText="1" readingOrder="0"/>
      </dxf>
    </rfmt>
    <rfmt sheetId="2" sqref="H622" start="0" length="0">
      <dxf>
        <alignment vertical="top" wrapText="1" readingOrder="0"/>
      </dxf>
    </rfmt>
    <rfmt sheetId="2" sqref="H623" start="0" length="0">
      <dxf>
        <alignment vertical="top" wrapText="1" readingOrder="0"/>
      </dxf>
    </rfmt>
    <rfmt sheetId="2" sqref="H624" start="0" length="0">
      <dxf>
        <alignment vertical="top" wrapText="1" readingOrder="0"/>
      </dxf>
    </rfmt>
    <rfmt sheetId="2" sqref="H625" start="0" length="0">
      <dxf>
        <alignment vertical="top" wrapText="1" readingOrder="0"/>
      </dxf>
    </rfmt>
    <rfmt sheetId="2" sqref="H626" start="0" length="0">
      <dxf>
        <alignment vertical="top" wrapText="1" readingOrder="0"/>
      </dxf>
    </rfmt>
    <rfmt sheetId="2" sqref="H627" start="0" length="0">
      <dxf>
        <alignment vertical="top" wrapText="1" readingOrder="0"/>
      </dxf>
    </rfmt>
    <rfmt sheetId="2" sqref="H628" start="0" length="0">
      <dxf>
        <alignment vertical="top" wrapText="1" readingOrder="0"/>
      </dxf>
    </rfmt>
    <rfmt sheetId="2" sqref="H629" start="0" length="0">
      <dxf>
        <alignment vertical="top" wrapText="1" readingOrder="0"/>
      </dxf>
    </rfmt>
    <rfmt sheetId="2" sqref="H630" start="0" length="0">
      <dxf>
        <alignment vertical="top" wrapText="1" readingOrder="0"/>
      </dxf>
    </rfmt>
    <rfmt sheetId="2" sqref="H631" start="0" length="0">
      <dxf>
        <alignment vertical="top" wrapText="1" readingOrder="0"/>
      </dxf>
    </rfmt>
    <rfmt sheetId="2" sqref="H632" start="0" length="0">
      <dxf>
        <alignment vertical="top" wrapText="1" readingOrder="0"/>
      </dxf>
    </rfmt>
    <rfmt sheetId="2" sqref="H633" start="0" length="0">
      <dxf>
        <alignment vertical="top" wrapText="1" readingOrder="0"/>
      </dxf>
    </rfmt>
    <rfmt sheetId="2" sqref="H634" start="0" length="0">
      <dxf>
        <alignment vertical="top" wrapText="1" readingOrder="0"/>
      </dxf>
    </rfmt>
    <rfmt sheetId="2" sqref="H635" start="0" length="0">
      <dxf>
        <alignment vertical="top" wrapText="1" readingOrder="0"/>
      </dxf>
    </rfmt>
    <rfmt sheetId="2" sqref="H636" start="0" length="0">
      <dxf>
        <alignment vertical="top" wrapText="1" readingOrder="0"/>
      </dxf>
    </rfmt>
    <rfmt sheetId="2" sqref="H637" start="0" length="0">
      <dxf>
        <alignment vertical="top" wrapText="1" readingOrder="0"/>
      </dxf>
    </rfmt>
    <rfmt sheetId="2" sqref="H638" start="0" length="0">
      <dxf>
        <alignment vertical="top" wrapText="1" readingOrder="0"/>
      </dxf>
    </rfmt>
    <rfmt sheetId="2" sqref="H639" start="0" length="0">
      <dxf>
        <alignment vertical="top" wrapText="1" readingOrder="0"/>
      </dxf>
    </rfmt>
    <rfmt sheetId="2" sqref="H640" start="0" length="0">
      <dxf>
        <alignment vertical="top" wrapText="1" readingOrder="0"/>
      </dxf>
    </rfmt>
    <rfmt sheetId="2" sqref="H641" start="0" length="0">
      <dxf>
        <alignment vertical="top" wrapText="1" readingOrder="0"/>
      </dxf>
    </rfmt>
    <rfmt sheetId="2" sqref="H642" start="0" length="0">
      <dxf>
        <alignment vertical="top" wrapText="1" readingOrder="0"/>
      </dxf>
    </rfmt>
    <rfmt sheetId="2" sqref="H643" start="0" length="0">
      <dxf>
        <alignment vertical="top" wrapText="1" readingOrder="0"/>
      </dxf>
    </rfmt>
    <rfmt sheetId="2" sqref="H644" start="0" length="0">
      <dxf>
        <alignment vertical="top" wrapText="1" readingOrder="0"/>
      </dxf>
    </rfmt>
    <rfmt sheetId="2" sqref="H645" start="0" length="0">
      <dxf>
        <alignment vertical="top" wrapText="1" readingOrder="0"/>
      </dxf>
    </rfmt>
    <rfmt sheetId="2" sqref="H646" start="0" length="0">
      <dxf>
        <alignment vertical="top" wrapText="1" readingOrder="0"/>
      </dxf>
    </rfmt>
    <rfmt sheetId="2" sqref="H647" start="0" length="0">
      <dxf>
        <alignment vertical="top" wrapText="1" readingOrder="0"/>
      </dxf>
    </rfmt>
    <rfmt sheetId="2" sqref="H648" start="0" length="0">
      <dxf>
        <alignment vertical="top" wrapText="1" readingOrder="0"/>
      </dxf>
    </rfmt>
    <rfmt sheetId="2" sqref="H649" start="0" length="0">
      <dxf>
        <alignment vertical="top" wrapText="1" readingOrder="0"/>
      </dxf>
    </rfmt>
    <rfmt sheetId="2" sqref="H650" start="0" length="0">
      <dxf>
        <alignment vertical="top" wrapText="1" readingOrder="0"/>
      </dxf>
    </rfmt>
    <rfmt sheetId="2" sqref="H651" start="0" length="0">
      <dxf>
        <alignment vertical="top" wrapText="1" readingOrder="0"/>
      </dxf>
    </rfmt>
    <rfmt sheetId="2" sqref="H652" start="0" length="0">
      <dxf>
        <alignment vertical="top" wrapText="1" readingOrder="0"/>
      </dxf>
    </rfmt>
    <rfmt sheetId="2" sqref="H653" start="0" length="0">
      <dxf>
        <alignment vertical="top" wrapText="1" readingOrder="0"/>
      </dxf>
    </rfmt>
    <rfmt sheetId="2" sqref="H654" start="0" length="0">
      <dxf>
        <alignment vertical="top" wrapText="1" readingOrder="0"/>
      </dxf>
    </rfmt>
    <rfmt sheetId="2" sqref="H655" start="0" length="0">
      <dxf>
        <alignment vertical="top" wrapText="1" readingOrder="0"/>
      </dxf>
    </rfmt>
    <rfmt sheetId="2" sqref="H656" start="0" length="0">
      <dxf>
        <alignment vertical="top" wrapText="1" readingOrder="0"/>
      </dxf>
    </rfmt>
    <rfmt sheetId="2" sqref="H657" start="0" length="0">
      <dxf>
        <alignment vertical="top" wrapText="1" readingOrder="0"/>
      </dxf>
    </rfmt>
    <rfmt sheetId="2" sqref="H658" start="0" length="0">
      <dxf>
        <alignment vertical="top" wrapText="1" readingOrder="0"/>
      </dxf>
    </rfmt>
    <rfmt sheetId="2" sqref="H659" start="0" length="0">
      <dxf>
        <alignment vertical="top" wrapText="1" readingOrder="0"/>
      </dxf>
    </rfmt>
    <rfmt sheetId="2" sqref="H660" start="0" length="0">
      <dxf>
        <alignment vertical="top" wrapText="1" readingOrder="0"/>
      </dxf>
    </rfmt>
    <rfmt sheetId="2" sqref="H661" start="0" length="0">
      <dxf>
        <alignment vertical="top" wrapText="1" readingOrder="0"/>
      </dxf>
    </rfmt>
    <rfmt sheetId="2" sqref="H662" start="0" length="0">
      <dxf>
        <alignment vertical="top" wrapText="1" readingOrder="0"/>
      </dxf>
    </rfmt>
    <rfmt sheetId="2" sqref="H663" start="0" length="0">
      <dxf>
        <alignment vertical="top" wrapText="1" readingOrder="0"/>
      </dxf>
    </rfmt>
    <rfmt sheetId="2" sqref="H664" start="0" length="0">
      <dxf>
        <alignment vertical="top" wrapText="1" readingOrder="0"/>
      </dxf>
    </rfmt>
    <rfmt sheetId="2" sqref="H665" start="0" length="0">
      <dxf>
        <alignment vertical="top" wrapText="1" readingOrder="0"/>
      </dxf>
    </rfmt>
    <rfmt sheetId="2" sqref="H666" start="0" length="0">
      <dxf>
        <alignment vertical="top" wrapText="1" readingOrder="0"/>
      </dxf>
    </rfmt>
    <rfmt sheetId="2" sqref="H667" start="0" length="0">
      <dxf>
        <alignment vertical="top" wrapText="1" readingOrder="0"/>
      </dxf>
    </rfmt>
    <rfmt sheetId="2" sqref="H668" start="0" length="0">
      <dxf>
        <alignment vertical="top" wrapText="1" readingOrder="0"/>
      </dxf>
    </rfmt>
    <rfmt sheetId="2" sqref="H669" start="0" length="0">
      <dxf>
        <alignment vertical="top" wrapText="1" readingOrder="0"/>
      </dxf>
    </rfmt>
    <rfmt sheetId="2" sqref="H670" start="0" length="0">
      <dxf>
        <alignment vertical="top" wrapText="1" readingOrder="0"/>
      </dxf>
    </rfmt>
    <rfmt sheetId="2" sqref="H671" start="0" length="0">
      <dxf>
        <alignment vertical="top" wrapText="1" readingOrder="0"/>
      </dxf>
    </rfmt>
    <rfmt sheetId="2" sqref="H672" start="0" length="0">
      <dxf>
        <alignment vertical="top" wrapText="1" readingOrder="0"/>
      </dxf>
    </rfmt>
    <rfmt sheetId="2" sqref="H673" start="0" length="0">
      <dxf>
        <alignment vertical="top" wrapText="1" readingOrder="0"/>
      </dxf>
    </rfmt>
    <rfmt sheetId="2" sqref="H674" start="0" length="0">
      <dxf>
        <alignment vertical="top" wrapText="1" readingOrder="0"/>
      </dxf>
    </rfmt>
    <rfmt sheetId="2" sqref="H675" start="0" length="0">
      <dxf>
        <alignment vertical="top" wrapText="1" readingOrder="0"/>
      </dxf>
    </rfmt>
    <rfmt sheetId="2" sqref="H676" start="0" length="0">
      <dxf>
        <alignment vertical="top" wrapText="1" readingOrder="0"/>
      </dxf>
    </rfmt>
    <rfmt sheetId="2" sqref="H677" start="0" length="0">
      <dxf>
        <alignment vertical="top" wrapText="1" readingOrder="0"/>
      </dxf>
    </rfmt>
    <rfmt sheetId="2" sqref="H678" start="0" length="0">
      <dxf>
        <alignment vertical="top" wrapText="1" readingOrder="0"/>
      </dxf>
    </rfmt>
    <rfmt sheetId="2" sqref="H679" start="0" length="0">
      <dxf>
        <alignment vertical="top" wrapText="1" readingOrder="0"/>
      </dxf>
    </rfmt>
    <rfmt sheetId="2" sqref="H680" start="0" length="0">
      <dxf>
        <alignment vertical="top" wrapText="1" readingOrder="0"/>
      </dxf>
    </rfmt>
    <rfmt sheetId="2" sqref="H681" start="0" length="0">
      <dxf>
        <alignment vertical="top" wrapText="1" readingOrder="0"/>
      </dxf>
    </rfmt>
    <rfmt sheetId="2" sqref="H682" start="0" length="0">
      <dxf>
        <alignment vertical="top" wrapText="1" readingOrder="0"/>
      </dxf>
    </rfmt>
    <rfmt sheetId="2" sqref="H683" start="0" length="0">
      <dxf>
        <alignment vertical="top" wrapText="1" readingOrder="0"/>
      </dxf>
    </rfmt>
    <rfmt sheetId="2" sqref="H684" start="0" length="0">
      <dxf>
        <alignment vertical="top" wrapText="1" readingOrder="0"/>
      </dxf>
    </rfmt>
    <rfmt sheetId="2" sqref="H685" start="0" length="0">
      <dxf>
        <alignment vertical="top" wrapText="1" readingOrder="0"/>
      </dxf>
    </rfmt>
    <rfmt sheetId="2" sqref="H686" start="0" length="0">
      <dxf>
        <alignment vertical="top" wrapText="1" readingOrder="0"/>
      </dxf>
    </rfmt>
    <rfmt sheetId="2" sqref="H687" start="0" length="0">
      <dxf>
        <alignment vertical="top" wrapText="1" readingOrder="0"/>
      </dxf>
    </rfmt>
    <rfmt sheetId="2" sqref="H688" start="0" length="0">
      <dxf>
        <alignment vertical="top" wrapText="1" readingOrder="0"/>
      </dxf>
    </rfmt>
    <rfmt sheetId="2" sqref="H689" start="0" length="0">
      <dxf>
        <alignment vertical="top" wrapText="1" readingOrder="0"/>
      </dxf>
    </rfmt>
    <rfmt sheetId="2" sqref="H690" start="0" length="0">
      <dxf>
        <alignment vertical="top" wrapText="1" readingOrder="0"/>
      </dxf>
    </rfmt>
    <rfmt sheetId="2" sqref="H691" start="0" length="0">
      <dxf>
        <alignment vertical="top" wrapText="1" readingOrder="0"/>
      </dxf>
    </rfmt>
    <rfmt sheetId="2" sqref="H692" start="0" length="0">
      <dxf>
        <alignment vertical="top" wrapText="1" readingOrder="0"/>
      </dxf>
    </rfmt>
    <rfmt sheetId="2" sqref="H693" start="0" length="0">
      <dxf>
        <alignment vertical="top" wrapText="1" readingOrder="0"/>
      </dxf>
    </rfmt>
    <rfmt sheetId="2" sqref="H694" start="0" length="0">
      <dxf>
        <font>
          <sz val="12"/>
          <color auto="1"/>
          <name val="Times New Roman"/>
          <scheme val="none"/>
        </font>
        <alignment vertical="top" wrapText="1" readingOrder="0"/>
      </dxf>
    </rfmt>
    <rfmt sheetId="2" sqref="H695" start="0" length="0">
      <dxf>
        <alignment vertical="top" wrapText="1" readingOrder="0"/>
      </dxf>
    </rfmt>
    <rfmt sheetId="2" sqref="H696" start="0" length="0">
      <dxf>
        <alignment vertical="top" wrapText="1" readingOrder="0"/>
      </dxf>
    </rfmt>
    <rfmt sheetId="2" sqref="H697" start="0" length="0">
      <dxf>
        <alignment vertical="top" wrapText="1" readingOrder="0"/>
      </dxf>
    </rfmt>
    <rfmt sheetId="2" sqref="H698" start="0" length="0">
      <dxf>
        <alignment vertical="top" wrapText="1" readingOrder="0"/>
      </dxf>
    </rfmt>
    <rfmt sheetId="2" sqref="H699" start="0" length="0">
      <dxf>
        <alignment vertical="top" wrapText="1" readingOrder="0"/>
      </dxf>
    </rfmt>
    <rfmt sheetId="2" sqref="H700" start="0" length="0">
      <dxf>
        <alignment vertical="top" wrapText="1" readingOrder="0"/>
      </dxf>
    </rfmt>
    <rfmt sheetId="2" sqref="H701" start="0" length="0">
      <dxf>
        <alignment vertical="top" wrapText="1" readingOrder="0"/>
      </dxf>
    </rfmt>
    <rfmt sheetId="2" sqref="H702" start="0" length="0">
      <dxf>
        <alignment vertical="top" wrapText="1" readingOrder="0"/>
      </dxf>
    </rfmt>
    <rfmt sheetId="2" sqref="H703" start="0" length="0">
      <dxf>
        <alignment vertical="top" wrapText="1" readingOrder="0"/>
      </dxf>
    </rfmt>
    <rfmt sheetId="2" sqref="H704" start="0" length="0">
      <dxf>
        <alignment vertical="top" wrapText="1" readingOrder="0"/>
      </dxf>
    </rfmt>
    <rfmt sheetId="2" sqref="H705" start="0" length="0">
      <dxf>
        <alignment vertical="top" wrapText="1" readingOrder="0"/>
      </dxf>
    </rfmt>
    <rfmt sheetId="2" sqref="H706" start="0" length="0">
      <dxf>
        <alignment vertical="top" wrapText="1" readingOrder="0"/>
      </dxf>
    </rfmt>
    <rfmt sheetId="2" sqref="H707" start="0" length="0">
      <dxf>
        <alignment vertical="top" wrapText="1" readingOrder="0"/>
      </dxf>
    </rfmt>
    <rfmt sheetId="2" sqref="H708" start="0" length="0">
      <dxf>
        <alignment vertical="top" wrapText="1" readingOrder="0"/>
      </dxf>
    </rfmt>
    <rfmt sheetId="2" sqref="H709" start="0" length="0">
      <dxf>
        <alignment vertical="top" wrapText="1" readingOrder="0"/>
      </dxf>
    </rfmt>
    <rfmt sheetId="2" sqref="H710" start="0" length="0">
      <dxf>
        <alignment vertical="top" wrapText="1" readingOrder="0"/>
      </dxf>
    </rfmt>
    <rfmt sheetId="2" sqref="H711" start="0" length="0">
      <dxf>
        <alignment vertical="top" wrapText="1" readingOrder="0"/>
      </dxf>
    </rfmt>
    <rfmt sheetId="2" sqref="H712" start="0" length="0">
      <dxf>
        <alignment vertical="top" wrapText="1" readingOrder="0"/>
      </dxf>
    </rfmt>
    <rfmt sheetId="2" sqref="H713" start="0" length="0">
      <dxf>
        <alignment vertical="top" wrapText="1" readingOrder="0"/>
      </dxf>
    </rfmt>
    <rfmt sheetId="2" sqref="H714" start="0" length="0">
      <dxf>
        <alignment vertical="top" wrapText="1" readingOrder="0"/>
      </dxf>
    </rfmt>
    <rfmt sheetId="2" sqref="H715" start="0" length="0">
      <dxf>
        <alignment vertical="top" wrapText="1" readingOrder="0"/>
      </dxf>
    </rfmt>
    <rfmt sheetId="2" sqref="H716" start="0" length="0">
      <dxf>
        <alignment vertical="top" wrapText="1" readingOrder="0"/>
      </dxf>
    </rfmt>
    <rfmt sheetId="2" sqref="H717" start="0" length="0">
      <dxf>
        <alignment vertical="top" wrapText="1" readingOrder="0"/>
      </dxf>
    </rfmt>
    <rfmt sheetId="2" sqref="H718" start="0" length="0">
      <dxf>
        <alignment vertical="top" wrapText="1" readingOrder="0"/>
      </dxf>
    </rfmt>
    <rfmt sheetId="2" sqref="H719" start="0" length="0">
      <dxf>
        <alignment vertical="top" wrapText="1" readingOrder="0"/>
      </dxf>
    </rfmt>
    <rfmt sheetId="2" sqref="H720" start="0" length="0">
      <dxf>
        <alignment vertical="top" wrapText="1" readingOrder="0"/>
      </dxf>
    </rfmt>
    <rfmt sheetId="2" sqref="H721" start="0" length="0">
      <dxf>
        <alignment vertical="top" wrapText="1" readingOrder="0"/>
      </dxf>
    </rfmt>
    <rfmt sheetId="2" sqref="H722" start="0" length="0">
      <dxf>
        <alignment vertical="top" wrapText="1" readingOrder="0"/>
      </dxf>
    </rfmt>
    <rfmt sheetId="2" sqref="H723" start="0" length="0">
      <dxf>
        <alignment vertical="top" wrapText="1" readingOrder="0"/>
      </dxf>
    </rfmt>
    <rfmt sheetId="2" sqref="H724" start="0" length="0">
      <dxf>
        <alignment vertical="top" wrapText="1" readingOrder="0"/>
      </dxf>
    </rfmt>
    <rfmt sheetId="2" sqref="H725" start="0" length="0">
      <dxf>
        <alignment vertical="top" wrapText="1" readingOrder="0"/>
      </dxf>
    </rfmt>
    <rfmt sheetId="2" sqref="H726" start="0" length="0">
      <dxf>
        <alignment vertical="top" wrapText="1" readingOrder="0"/>
      </dxf>
    </rfmt>
    <rfmt sheetId="2" sqref="H727" start="0" length="0">
      <dxf>
        <alignment vertical="top" wrapText="1" readingOrder="0"/>
      </dxf>
    </rfmt>
    <rfmt sheetId="2" sqref="H728" start="0" length="0">
      <dxf>
        <alignment vertical="top" wrapText="1" readingOrder="0"/>
      </dxf>
    </rfmt>
    <rfmt sheetId="2" sqref="H729" start="0" length="0">
      <dxf>
        <alignment vertical="top" wrapText="1" readingOrder="0"/>
      </dxf>
    </rfmt>
    <rfmt sheetId="2" sqref="H730" start="0" length="0">
      <dxf>
        <alignment vertical="top" wrapText="1" readingOrder="0"/>
      </dxf>
    </rfmt>
    <rfmt sheetId="2" sqref="H731" start="0" length="0">
      <dxf>
        <alignment vertical="top" wrapText="1" readingOrder="0"/>
      </dxf>
    </rfmt>
    <rfmt sheetId="2" sqref="H732" start="0" length="0">
      <dxf>
        <alignment vertical="top" wrapText="1" readingOrder="0"/>
      </dxf>
    </rfmt>
    <rfmt sheetId="2" sqref="H733" start="0" length="0">
      <dxf>
        <alignment vertical="top" wrapText="1" readingOrder="0"/>
      </dxf>
    </rfmt>
    <rfmt sheetId="2" sqref="H734" start="0" length="0">
      <dxf>
        <alignment vertical="top" wrapText="1" readingOrder="0"/>
      </dxf>
    </rfmt>
    <rfmt sheetId="2" sqref="H735" start="0" length="0">
      <dxf>
        <alignment vertical="top" wrapText="1" readingOrder="0"/>
      </dxf>
    </rfmt>
    <rfmt sheetId="2" sqref="H736" start="0" length="0">
      <dxf>
        <alignment vertical="top" wrapText="1" readingOrder="0"/>
      </dxf>
    </rfmt>
    <rfmt sheetId="2" sqref="H737" start="0" length="0">
      <dxf>
        <alignment vertical="top" wrapText="1" readingOrder="0"/>
      </dxf>
    </rfmt>
    <rfmt sheetId="2" sqref="H738" start="0" length="0">
      <dxf>
        <alignment vertical="top" wrapText="1" readingOrder="0"/>
      </dxf>
    </rfmt>
    <rfmt sheetId="2" sqref="H739" start="0" length="0">
      <dxf>
        <alignment vertical="top" wrapText="1" readingOrder="0"/>
      </dxf>
    </rfmt>
    <rfmt sheetId="2" sqref="H740" start="0" length="0">
      <dxf>
        <alignment vertical="top" wrapText="1" readingOrder="0"/>
      </dxf>
    </rfmt>
    <rfmt sheetId="2" sqref="H741" start="0" length="0">
      <dxf>
        <alignment vertical="top" wrapText="1" readingOrder="0"/>
      </dxf>
    </rfmt>
    <rfmt sheetId="2" sqref="H742" start="0" length="0">
      <dxf>
        <alignment vertical="top" wrapText="1" readingOrder="0"/>
      </dxf>
    </rfmt>
    <rfmt sheetId="2" sqref="H743" start="0" length="0">
      <dxf>
        <alignment vertical="top" wrapText="1" readingOrder="0"/>
      </dxf>
    </rfmt>
    <rfmt sheetId="2" sqref="H744" start="0" length="0">
      <dxf>
        <alignment vertical="top" wrapText="1" readingOrder="0"/>
      </dxf>
    </rfmt>
    <rfmt sheetId="2" sqref="H745" start="0" length="0">
      <dxf>
        <alignment vertical="top" wrapText="1" readingOrder="0"/>
      </dxf>
    </rfmt>
    <rfmt sheetId="2" sqref="H746" start="0" length="0">
      <dxf>
        <alignment vertical="top" wrapText="1" readingOrder="0"/>
      </dxf>
    </rfmt>
    <rfmt sheetId="2" sqref="H747" start="0" length="0">
      <dxf>
        <alignment vertical="top" wrapText="1" readingOrder="0"/>
      </dxf>
    </rfmt>
    <rfmt sheetId="2" sqref="H748" start="0" length="0">
      <dxf>
        <alignment vertical="top" wrapText="1" readingOrder="0"/>
      </dxf>
    </rfmt>
    <rfmt sheetId="2" sqref="H749" start="0" length="0">
      <dxf>
        <alignment vertical="top" wrapText="1" readingOrder="0"/>
      </dxf>
    </rfmt>
    <rfmt sheetId="2" sqref="H750" start="0" length="0">
      <dxf>
        <alignment vertical="top" wrapText="1" readingOrder="0"/>
      </dxf>
    </rfmt>
    <rfmt sheetId="2" sqref="H751" start="0" length="0">
      <dxf>
        <alignment vertical="top" wrapText="1" readingOrder="0"/>
      </dxf>
    </rfmt>
    <rfmt sheetId="2" sqref="H752" start="0" length="0">
      <dxf>
        <alignment vertical="top" wrapText="1" readingOrder="0"/>
      </dxf>
    </rfmt>
    <rfmt sheetId="2" sqref="H753" start="0" length="0">
      <dxf>
        <alignment vertical="top" wrapText="1" readingOrder="0"/>
      </dxf>
    </rfmt>
    <rfmt sheetId="2" sqref="H754" start="0" length="0">
      <dxf>
        <alignment vertical="top" wrapText="1" readingOrder="0"/>
      </dxf>
    </rfmt>
    <rfmt sheetId="2" sqref="H755" start="0" length="0">
      <dxf>
        <alignment vertical="top" wrapText="1" readingOrder="0"/>
      </dxf>
    </rfmt>
    <rfmt sheetId="2" sqref="H756" start="0" length="0">
      <dxf>
        <alignment vertical="top" wrapText="1" readingOrder="0"/>
      </dxf>
    </rfmt>
    <rfmt sheetId="2" sqref="H757" start="0" length="0">
      <dxf>
        <alignment vertical="top" wrapText="1" readingOrder="0"/>
      </dxf>
    </rfmt>
    <rfmt sheetId="2" sqref="H758" start="0" length="0">
      <dxf>
        <font>
          <sz val="12"/>
          <color rgb="FFFF0000"/>
          <name val="Times New Roman"/>
          <scheme val="none"/>
        </font>
        <alignment vertical="top" wrapText="1" readingOrder="0"/>
      </dxf>
    </rfmt>
    <rfmt sheetId="2" sqref="H759" start="0" length="0">
      <dxf>
        <alignment vertical="top" wrapText="1" readingOrder="0"/>
      </dxf>
    </rfmt>
    <rfmt sheetId="2" sqref="H760" start="0" length="0">
      <dxf>
        <alignment vertical="top" wrapText="1" readingOrder="0"/>
      </dxf>
    </rfmt>
    <rfmt sheetId="2" sqref="H761" start="0" length="0">
      <dxf>
        <alignment vertical="top" wrapText="1" readingOrder="0"/>
      </dxf>
    </rfmt>
    <rfmt sheetId="2" sqref="H762" start="0" length="0">
      <dxf>
        <alignment vertical="top" wrapText="1" readingOrder="0"/>
      </dxf>
    </rfmt>
    <rfmt sheetId="2" sqref="H763" start="0" length="0">
      <dxf>
        <alignment vertical="top" wrapText="1" readingOrder="0"/>
      </dxf>
    </rfmt>
    <rfmt sheetId="2" sqref="H764" start="0" length="0">
      <dxf>
        <alignment vertical="top" wrapText="1" readingOrder="0"/>
      </dxf>
    </rfmt>
    <rfmt sheetId="2" sqref="H765" start="0" length="0">
      <dxf>
        <alignment vertical="top" wrapText="1" readingOrder="0"/>
      </dxf>
    </rfmt>
    <rfmt sheetId="2" sqref="H766" start="0" length="0">
      <dxf>
        <alignment vertical="top" wrapText="1" readingOrder="0"/>
      </dxf>
    </rfmt>
    <rfmt sheetId="2" sqref="H767" start="0" length="0">
      <dxf>
        <alignment vertical="top" wrapText="1" readingOrder="0"/>
      </dxf>
    </rfmt>
    <rfmt sheetId="2" sqref="H768" start="0" length="0">
      <dxf>
        <alignment vertical="top" wrapText="1" readingOrder="0"/>
      </dxf>
    </rfmt>
    <rfmt sheetId="2" sqref="H769" start="0" length="0">
      <dxf>
        <alignment vertical="top" wrapText="1" readingOrder="0"/>
      </dxf>
    </rfmt>
    <rfmt sheetId="2" sqref="H770" start="0" length="0">
      <dxf>
        <alignment vertical="top" wrapText="1" readingOrder="0"/>
      </dxf>
    </rfmt>
    <rfmt sheetId="2" sqref="H771" start="0" length="0">
      <dxf>
        <alignment vertical="top" wrapText="1" readingOrder="0"/>
      </dxf>
    </rfmt>
    <rfmt sheetId="2" sqref="H772" start="0" length="0">
      <dxf>
        <alignment vertical="top" wrapText="1" readingOrder="0"/>
      </dxf>
    </rfmt>
    <rfmt sheetId="2" sqref="H773" start="0" length="0">
      <dxf>
        <alignment vertical="top" wrapText="1" readingOrder="0"/>
      </dxf>
    </rfmt>
    <rfmt sheetId="2" sqref="H774" start="0" length="0">
      <dxf>
        <alignment vertical="top" wrapText="1" readingOrder="0"/>
      </dxf>
    </rfmt>
    <rfmt sheetId="2" sqref="H775" start="0" length="0">
      <dxf>
        <alignment vertical="top" wrapText="1" readingOrder="0"/>
      </dxf>
    </rfmt>
    <rfmt sheetId="2" sqref="H776" start="0" length="0">
      <dxf>
        <alignment vertical="top" wrapText="1" readingOrder="0"/>
      </dxf>
    </rfmt>
    <rfmt sheetId="2" sqref="H777" start="0" length="0">
      <dxf>
        <alignment vertical="top" wrapText="1" readingOrder="0"/>
      </dxf>
    </rfmt>
    <rfmt sheetId="2" sqref="H778" start="0" length="0">
      <dxf>
        <alignment vertical="top" wrapText="1" readingOrder="0"/>
      </dxf>
    </rfmt>
    <rfmt sheetId="2" sqref="H779" start="0" length="0">
      <dxf>
        <alignment vertical="top" wrapText="1" readingOrder="0"/>
      </dxf>
    </rfmt>
    <rfmt sheetId="2" sqref="H780" start="0" length="0">
      <dxf>
        <alignment vertical="top" wrapText="1" readingOrder="0"/>
      </dxf>
    </rfmt>
    <rfmt sheetId="2" sqref="H781" start="0" length="0">
      <dxf>
        <alignment vertical="top" wrapText="1" readingOrder="0"/>
      </dxf>
    </rfmt>
    <rfmt sheetId="2" sqref="H782" start="0" length="0">
      <dxf>
        <alignment vertical="top" wrapText="1" readingOrder="0"/>
      </dxf>
    </rfmt>
    <rfmt sheetId="2" sqref="H783" start="0" length="0">
      <dxf>
        <alignment vertical="top" wrapText="1" readingOrder="0"/>
      </dxf>
    </rfmt>
    <rfmt sheetId="2" sqref="H784" start="0" length="0">
      <dxf>
        <alignment vertical="top" wrapText="1" readingOrder="0"/>
      </dxf>
    </rfmt>
    <rfmt sheetId="2" sqref="H785" start="0" length="0">
      <dxf>
        <alignment vertical="top" wrapText="1" readingOrder="0"/>
      </dxf>
    </rfmt>
    <rfmt sheetId="2" sqref="H786" start="0" length="0">
      <dxf>
        <alignment vertical="top" wrapText="1" readingOrder="0"/>
      </dxf>
    </rfmt>
    <rfmt sheetId="2" sqref="H787" start="0" length="0">
      <dxf>
        <alignment vertical="top" wrapText="1" readingOrder="0"/>
      </dxf>
    </rfmt>
    <rfmt sheetId="2" sqref="H788" start="0" length="0">
      <dxf>
        <alignment vertical="top" wrapText="1" readingOrder="0"/>
      </dxf>
    </rfmt>
    <rfmt sheetId="2" sqref="H789" start="0" length="0">
      <dxf>
        <alignment vertical="top" wrapText="1" readingOrder="0"/>
      </dxf>
    </rfmt>
    <rfmt sheetId="2" sqref="H790" start="0" length="0">
      <dxf>
        <alignment vertical="top" wrapText="1" readingOrder="0"/>
      </dxf>
    </rfmt>
    <rfmt sheetId="2" sqref="H791" start="0" length="0">
      <dxf>
        <alignment vertical="top" wrapText="1" readingOrder="0"/>
      </dxf>
    </rfmt>
    <rfmt sheetId="2" sqref="H792" start="0" length="0">
      <dxf>
        <alignment vertical="top" wrapText="1" readingOrder="0"/>
      </dxf>
    </rfmt>
    <rfmt sheetId="2" sqref="H793" start="0" length="0">
      <dxf>
        <alignment vertical="top" wrapText="1" readingOrder="0"/>
      </dxf>
    </rfmt>
    <rfmt sheetId="2" sqref="H794" start="0" length="0">
      <dxf>
        <alignment vertical="top" wrapText="1" readingOrder="0"/>
      </dxf>
    </rfmt>
    <rfmt sheetId="2" sqref="H795" start="0" length="0">
      <dxf>
        <alignment vertical="top" wrapText="1" readingOrder="0"/>
      </dxf>
    </rfmt>
    <rfmt sheetId="2" sqref="H796" start="0" length="0">
      <dxf>
        <alignment vertical="top" wrapText="1" readingOrder="0"/>
      </dxf>
    </rfmt>
    <rfmt sheetId="2" sqref="H797" start="0" length="0">
      <dxf>
        <alignment vertical="top" wrapText="1" readingOrder="0"/>
      </dxf>
    </rfmt>
    <rfmt sheetId="2" sqref="H798" start="0" length="0">
      <dxf>
        <alignment vertical="top" wrapText="1" readingOrder="0"/>
      </dxf>
    </rfmt>
    <rfmt sheetId="2" sqref="H799" start="0" length="0">
      <dxf>
        <alignment vertical="top" wrapText="1" readingOrder="0"/>
      </dxf>
    </rfmt>
    <rfmt sheetId="2" sqref="H800" start="0" length="0">
      <dxf>
        <alignment vertical="top" wrapText="1" readingOrder="0"/>
      </dxf>
    </rfmt>
    <rfmt sheetId="2" sqref="H801" start="0" length="0">
      <dxf>
        <alignment vertical="top" wrapText="1" readingOrder="0"/>
      </dxf>
    </rfmt>
    <rfmt sheetId="2" sqref="H802" start="0" length="0">
      <dxf>
        <alignment vertical="top" wrapText="1" readingOrder="0"/>
      </dxf>
    </rfmt>
    <rfmt sheetId="2" sqref="H803" start="0" length="0">
      <dxf>
        <alignment vertical="top" wrapText="1" readingOrder="0"/>
      </dxf>
    </rfmt>
    <rfmt sheetId="2" sqref="H804" start="0" length="0">
      <dxf>
        <alignment vertical="top" wrapText="1" readingOrder="0"/>
      </dxf>
    </rfmt>
    <rfmt sheetId="2" sqref="H805" start="0" length="0">
      <dxf>
        <alignment vertical="top" wrapText="1" readingOrder="0"/>
      </dxf>
    </rfmt>
    <rfmt sheetId="2" sqref="H806" start="0" length="0">
      <dxf>
        <alignment vertical="top" wrapText="1" readingOrder="0"/>
      </dxf>
    </rfmt>
    <rfmt sheetId="2" sqref="H807" start="0" length="0">
      <dxf>
        <alignment vertical="top" wrapText="1" readingOrder="0"/>
      </dxf>
    </rfmt>
    <rfmt sheetId="2" sqref="H808" start="0" length="0">
      <dxf>
        <alignment vertical="top" wrapText="1" readingOrder="0"/>
      </dxf>
    </rfmt>
    <rfmt sheetId="2" sqref="H809" start="0" length="0">
      <dxf>
        <alignment vertical="top" wrapText="1" readingOrder="0"/>
      </dxf>
    </rfmt>
    <rfmt sheetId="2" sqref="H810" start="0" length="0">
      <dxf>
        <alignment vertical="top" wrapText="1" readingOrder="0"/>
      </dxf>
    </rfmt>
    <rfmt sheetId="2" sqref="H811" start="0" length="0">
      <dxf>
        <alignment vertical="top" wrapText="1" readingOrder="0"/>
      </dxf>
    </rfmt>
    <rfmt sheetId="2" sqref="H812" start="0" length="0">
      <dxf>
        <alignment vertical="top" wrapText="1" readingOrder="0"/>
      </dxf>
    </rfmt>
    <rfmt sheetId="2" sqref="H813" start="0" length="0">
      <dxf>
        <alignment vertical="top" wrapText="1" readingOrder="0"/>
      </dxf>
    </rfmt>
    <rfmt sheetId="2" sqref="H814" start="0" length="0">
      <dxf>
        <alignment vertical="top" wrapText="1" readingOrder="0"/>
      </dxf>
    </rfmt>
    <rfmt sheetId="2" sqref="H815" start="0" length="0">
      <dxf>
        <alignment vertical="top" wrapText="1" readingOrder="0"/>
      </dxf>
    </rfmt>
    <rfmt sheetId="2" sqref="H816" start="0" length="0">
      <dxf>
        <alignment vertical="top" wrapText="1" readingOrder="0"/>
      </dxf>
    </rfmt>
    <rfmt sheetId="2" sqref="H817" start="0" length="0">
      <dxf>
        <alignment vertical="top" wrapText="1" readingOrder="0"/>
      </dxf>
    </rfmt>
    <rfmt sheetId="2" sqref="H818" start="0" length="0">
      <dxf>
        <alignment vertical="top" wrapText="1" readingOrder="0"/>
      </dxf>
    </rfmt>
    <rfmt sheetId="2" sqref="H819" start="0" length="0">
      <dxf>
        <alignment vertical="top" wrapText="1" readingOrder="0"/>
      </dxf>
    </rfmt>
    <rfmt sheetId="2" sqref="H820" start="0" length="0">
      <dxf>
        <alignment vertical="top" wrapText="1" readingOrder="0"/>
      </dxf>
    </rfmt>
    <rfmt sheetId="2" sqref="H821" start="0" length="0">
      <dxf>
        <alignment vertical="top" wrapText="1" readingOrder="0"/>
      </dxf>
    </rfmt>
    <rfmt sheetId="2" sqref="H822" start="0" length="0">
      <dxf>
        <alignment vertical="top" wrapText="1" readingOrder="0"/>
      </dxf>
    </rfmt>
    <rfmt sheetId="2" sqref="H823" start="0" length="0">
      <dxf>
        <alignment vertical="top" wrapText="1" readingOrder="0"/>
      </dxf>
    </rfmt>
    <rfmt sheetId="2" sqref="H824" start="0" length="0">
      <dxf>
        <alignment vertical="top" wrapText="1" readingOrder="0"/>
      </dxf>
    </rfmt>
    <rfmt sheetId="2" sqref="H825" start="0" length="0">
      <dxf>
        <alignment vertical="top" wrapText="1" readingOrder="0"/>
      </dxf>
    </rfmt>
    <rfmt sheetId="2" sqref="H826" start="0" length="0">
      <dxf>
        <alignment vertical="top" wrapText="1" readingOrder="0"/>
      </dxf>
    </rfmt>
    <rfmt sheetId="2" sqref="H827" start="0" length="0">
      <dxf>
        <alignment vertical="top" wrapText="1" readingOrder="0"/>
      </dxf>
    </rfmt>
    <rfmt sheetId="2" sqref="H828" start="0" length="0">
      <dxf>
        <alignment vertical="top" wrapText="1" readingOrder="0"/>
      </dxf>
    </rfmt>
    <rfmt sheetId="2" sqref="H829" start="0" length="0">
      <dxf>
        <alignment vertical="top" wrapText="1" readingOrder="0"/>
      </dxf>
    </rfmt>
    <rfmt sheetId="2" sqref="H830" start="0" length="0">
      <dxf>
        <alignment vertical="top" wrapText="1" readingOrder="0"/>
      </dxf>
    </rfmt>
    <rfmt sheetId="2" sqref="H831" start="0" length="0">
      <dxf>
        <alignment vertical="top" wrapText="1" readingOrder="0"/>
      </dxf>
    </rfmt>
    <rfmt sheetId="2" sqref="H832" start="0" length="0">
      <dxf>
        <alignment vertical="top" wrapText="1" readingOrder="0"/>
      </dxf>
    </rfmt>
    <rfmt sheetId="2" sqref="H833" start="0" length="0">
      <dxf>
        <alignment vertical="top" wrapText="1" readingOrder="0"/>
      </dxf>
    </rfmt>
    <rfmt sheetId="2" sqref="H834" start="0" length="0">
      <dxf>
        <alignment vertical="top" wrapText="1" readingOrder="0"/>
      </dxf>
    </rfmt>
    <rfmt sheetId="2" sqref="H835" start="0" length="0">
      <dxf>
        <alignment vertical="top" wrapText="1" readingOrder="0"/>
      </dxf>
    </rfmt>
    <rfmt sheetId="2" sqref="H836" start="0" length="0">
      <dxf>
        <alignment vertical="top" wrapText="1" readingOrder="0"/>
      </dxf>
    </rfmt>
    <rfmt sheetId="2" sqref="H837" start="0" length="0">
      <dxf>
        <alignment vertical="top" wrapText="1" readingOrder="0"/>
      </dxf>
    </rfmt>
    <rfmt sheetId="2" sqref="H838" start="0" length="0">
      <dxf>
        <alignment vertical="top" wrapText="1" readingOrder="0"/>
      </dxf>
    </rfmt>
    <rfmt sheetId="2" sqref="H839" start="0" length="0">
      <dxf>
        <alignment vertical="top" wrapText="1" readingOrder="0"/>
      </dxf>
    </rfmt>
    <rfmt sheetId="2" sqref="H840" start="0" length="0">
      <dxf>
        <alignment vertical="top" wrapText="1" readingOrder="0"/>
      </dxf>
    </rfmt>
    <rfmt sheetId="2" sqref="H841" start="0" length="0">
      <dxf>
        <alignment vertical="top" wrapText="1" readingOrder="0"/>
      </dxf>
    </rfmt>
    <rfmt sheetId="2" sqref="H842" start="0" length="0">
      <dxf>
        <alignment vertical="top" wrapText="1" readingOrder="0"/>
      </dxf>
    </rfmt>
    <rfmt sheetId="2" sqref="H843" start="0" length="0">
      <dxf>
        <alignment vertical="top" wrapText="1" readingOrder="0"/>
      </dxf>
    </rfmt>
    <rfmt sheetId="2" sqref="H844" start="0" length="0">
      <dxf>
        <alignment vertical="top" wrapText="1" readingOrder="0"/>
      </dxf>
    </rfmt>
    <rfmt sheetId="2" sqref="H845" start="0" length="0">
      <dxf>
        <alignment vertical="top" wrapText="1" readingOrder="0"/>
      </dxf>
    </rfmt>
    <rfmt sheetId="2" sqref="H846" start="0" length="0">
      <dxf>
        <alignment vertical="top" wrapText="1" readingOrder="0"/>
      </dxf>
    </rfmt>
    <rfmt sheetId="2" sqref="H847" start="0" length="0">
      <dxf>
        <alignment vertical="top" wrapText="1" readingOrder="0"/>
      </dxf>
    </rfmt>
    <rfmt sheetId="2" sqref="H848" start="0" length="0">
      <dxf>
        <alignment vertical="top" wrapText="1" readingOrder="0"/>
      </dxf>
    </rfmt>
    <rfmt sheetId="2" sqref="H849" start="0" length="0">
      <dxf>
        <alignment vertical="top" wrapText="1" readingOrder="0"/>
      </dxf>
    </rfmt>
    <rfmt sheetId="2" sqref="H850" start="0" length="0">
      <dxf>
        <alignment vertical="top" wrapText="1" readingOrder="0"/>
      </dxf>
    </rfmt>
    <rfmt sheetId="2" sqref="H851" start="0" length="0">
      <dxf>
        <alignment vertical="top" wrapText="1" readingOrder="0"/>
      </dxf>
    </rfmt>
    <rfmt sheetId="2" sqref="H852" start="0" length="0">
      <dxf>
        <alignment vertical="top" wrapText="1" readingOrder="0"/>
      </dxf>
    </rfmt>
    <rfmt sheetId="2" sqref="H853" start="0" length="0">
      <dxf>
        <alignment vertical="top" wrapText="1" readingOrder="0"/>
      </dxf>
    </rfmt>
    <rfmt sheetId="2" sqref="H854" start="0" length="0">
      <dxf>
        <alignment vertical="top" wrapText="1" readingOrder="0"/>
      </dxf>
    </rfmt>
    <rfmt sheetId="2" sqref="H855" start="0" length="0">
      <dxf>
        <alignment vertical="top" wrapText="1" readingOrder="0"/>
      </dxf>
    </rfmt>
    <rfmt sheetId="2" sqref="H856" start="0" length="0">
      <dxf>
        <alignment vertical="top" wrapText="1" readingOrder="0"/>
      </dxf>
    </rfmt>
    <rfmt sheetId="2" sqref="H857" start="0" length="0">
      <dxf>
        <alignment vertical="top" wrapText="1" readingOrder="0"/>
      </dxf>
    </rfmt>
    <rfmt sheetId="2" sqref="H858" start="0" length="0">
      <dxf>
        <alignment vertical="top" wrapText="1" readingOrder="0"/>
      </dxf>
    </rfmt>
    <rfmt sheetId="2" sqref="H859" start="0" length="0">
      <dxf>
        <alignment vertical="top" wrapText="1" readingOrder="0"/>
      </dxf>
    </rfmt>
    <rfmt sheetId="2" sqref="H860" start="0" length="0">
      <dxf>
        <alignment vertical="top" wrapText="1" readingOrder="0"/>
      </dxf>
    </rfmt>
    <rfmt sheetId="2" sqref="H861" start="0" length="0">
      <dxf>
        <alignment vertical="top" wrapText="1" readingOrder="0"/>
      </dxf>
    </rfmt>
    <rfmt sheetId="2" sqref="H862" start="0" length="0">
      <dxf>
        <alignment vertical="top" wrapText="1" readingOrder="0"/>
      </dxf>
    </rfmt>
    <rfmt sheetId="2" sqref="H863" start="0" length="0">
      <dxf>
        <alignment vertical="top" wrapText="1" readingOrder="0"/>
      </dxf>
    </rfmt>
    <rfmt sheetId="2" sqref="H864" start="0" length="0">
      <dxf>
        <alignment vertical="top" wrapText="1" readingOrder="0"/>
      </dxf>
    </rfmt>
    <rfmt sheetId="2" sqref="H865" start="0" length="0">
      <dxf>
        <alignment vertical="top" wrapText="1" readingOrder="0"/>
      </dxf>
    </rfmt>
    <rfmt sheetId="2" sqref="H866" start="0" length="0">
      <dxf>
        <alignment vertical="top" wrapText="1" readingOrder="0"/>
      </dxf>
    </rfmt>
    <rfmt sheetId="2" sqref="H867" start="0" length="0">
      <dxf>
        <alignment vertical="top" wrapText="1" readingOrder="0"/>
      </dxf>
    </rfmt>
    <rfmt sheetId="2" sqref="H868" start="0" length="0">
      <dxf>
        <alignment vertical="top" wrapText="1" readingOrder="0"/>
      </dxf>
    </rfmt>
    <rfmt sheetId="2" sqref="H869" start="0" length="0">
      <dxf>
        <alignment vertical="top" wrapText="1" readingOrder="0"/>
      </dxf>
    </rfmt>
    <rfmt sheetId="2" sqref="H870" start="0" length="0">
      <dxf>
        <alignment vertical="top" wrapText="1" readingOrder="0"/>
      </dxf>
    </rfmt>
    <rfmt sheetId="2" sqref="H871" start="0" length="0">
      <dxf>
        <alignment vertical="top" wrapText="1" readingOrder="0"/>
      </dxf>
    </rfmt>
    <rfmt sheetId="2" sqref="H872" start="0" length="0">
      <dxf>
        <alignment vertical="top" wrapText="1" readingOrder="0"/>
      </dxf>
    </rfmt>
    <rfmt sheetId="2" sqref="H873" start="0" length="0">
      <dxf>
        <alignment vertical="top" wrapText="1" readingOrder="0"/>
      </dxf>
    </rfmt>
    <rfmt sheetId="2" sqref="H874" start="0" length="0">
      <dxf>
        <alignment vertical="top" wrapText="1" readingOrder="0"/>
      </dxf>
    </rfmt>
    <rfmt sheetId="2" sqref="H875" start="0" length="0">
      <dxf>
        <alignment vertical="top" wrapText="1" readingOrder="0"/>
      </dxf>
    </rfmt>
    <rfmt sheetId="2" sqref="H876" start="0" length="0">
      <dxf>
        <alignment vertical="top" wrapText="1" readingOrder="0"/>
      </dxf>
    </rfmt>
    <rfmt sheetId="2" sqref="H877" start="0" length="0">
      <dxf>
        <alignment vertical="top" wrapText="1" readingOrder="0"/>
      </dxf>
    </rfmt>
    <rfmt sheetId="2" sqref="H878" start="0" length="0">
      <dxf>
        <alignment vertical="top" wrapText="1" readingOrder="0"/>
      </dxf>
    </rfmt>
    <rfmt sheetId="2" sqref="H879" start="0" length="0">
      <dxf>
        <alignment vertical="top" wrapText="1" readingOrder="0"/>
      </dxf>
    </rfmt>
    <rfmt sheetId="2" sqref="H880" start="0" length="0">
      <dxf>
        <alignment vertical="top" wrapText="1" readingOrder="0"/>
      </dxf>
    </rfmt>
    <rfmt sheetId="2" sqref="H881" start="0" length="0">
      <dxf>
        <alignment vertical="top" wrapText="1" readingOrder="0"/>
      </dxf>
    </rfmt>
    <rfmt sheetId="2" sqref="H882" start="0" length="0">
      <dxf>
        <alignment vertical="top" wrapText="1" readingOrder="0"/>
      </dxf>
    </rfmt>
    <rfmt sheetId="2" sqref="H883" start="0" length="0">
      <dxf>
        <alignment vertical="top" wrapText="1" readingOrder="0"/>
      </dxf>
    </rfmt>
    <rfmt sheetId="2" sqref="H884" start="0" length="0">
      <dxf>
        <alignment vertical="top" wrapText="1" readingOrder="0"/>
      </dxf>
    </rfmt>
    <rfmt sheetId="2" sqref="H885" start="0" length="0">
      <dxf>
        <alignment vertical="top" wrapText="1" readingOrder="0"/>
      </dxf>
    </rfmt>
    <rfmt sheetId="2" sqref="H886" start="0" length="0">
      <dxf>
        <alignment vertical="top" wrapText="1" readingOrder="0"/>
      </dxf>
    </rfmt>
    <rfmt sheetId="2" sqref="H887" start="0" length="0">
      <dxf>
        <alignment vertical="top" wrapText="1" readingOrder="0"/>
      </dxf>
    </rfmt>
    <rfmt sheetId="2" sqref="H888" start="0" length="0">
      <dxf>
        <alignment vertical="top" wrapText="1" readingOrder="0"/>
      </dxf>
    </rfmt>
    <rfmt sheetId="2" sqref="H889" start="0" length="0">
      <dxf>
        <alignment vertical="top" wrapText="1" readingOrder="0"/>
      </dxf>
    </rfmt>
    <rfmt sheetId="2" sqref="H890" start="0" length="0">
      <dxf>
        <alignment vertical="top" wrapText="1" readingOrder="0"/>
      </dxf>
    </rfmt>
    <rfmt sheetId="2" sqref="H891" start="0" length="0">
      <dxf>
        <alignment vertical="top" wrapText="1" readingOrder="0"/>
      </dxf>
    </rfmt>
    <rfmt sheetId="2" sqref="H892" start="0" length="0">
      <dxf>
        <alignment vertical="top" wrapText="1" readingOrder="0"/>
      </dxf>
    </rfmt>
    <rfmt sheetId="2" sqref="H893" start="0" length="0">
      <dxf>
        <alignment vertical="top" wrapText="1" readingOrder="0"/>
      </dxf>
    </rfmt>
    <rfmt sheetId="2" sqref="H894" start="0" length="0">
      <dxf>
        <alignment vertical="top" wrapText="1" readingOrder="0"/>
      </dxf>
    </rfmt>
    <rfmt sheetId="2" sqref="H895" start="0" length="0">
      <dxf>
        <alignment vertical="top" wrapText="1" readingOrder="0"/>
      </dxf>
    </rfmt>
    <rfmt sheetId="2" sqref="H896" start="0" length="0">
      <dxf>
        <alignment vertical="top" wrapText="1" readingOrder="0"/>
      </dxf>
    </rfmt>
    <rfmt sheetId="2" sqref="H897" start="0" length="0">
      <dxf>
        <alignment vertical="top" wrapText="1" readingOrder="0"/>
      </dxf>
    </rfmt>
    <rfmt sheetId="2" sqref="H898" start="0" length="0">
      <dxf>
        <alignment vertical="top" wrapText="1" readingOrder="0"/>
      </dxf>
    </rfmt>
    <rfmt sheetId="2" sqref="H899" start="0" length="0">
      <dxf>
        <alignment vertical="top" wrapText="1" readingOrder="0"/>
      </dxf>
    </rfmt>
    <rfmt sheetId="2" sqref="H900" start="0" length="0">
      <dxf>
        <alignment vertical="top" wrapText="1" readingOrder="0"/>
      </dxf>
    </rfmt>
    <rfmt sheetId="2" sqref="H901" start="0" length="0">
      <dxf>
        <alignment vertical="top" wrapText="1" readingOrder="0"/>
      </dxf>
    </rfmt>
    <rfmt sheetId="2" sqref="H902" start="0" length="0">
      <dxf>
        <alignment vertical="top" wrapText="1" readingOrder="0"/>
      </dxf>
    </rfmt>
    <rfmt sheetId="2" sqref="H903" start="0" length="0">
      <dxf>
        <alignment vertical="top" wrapText="1" readingOrder="0"/>
      </dxf>
    </rfmt>
    <rfmt sheetId="2" sqref="H904" start="0" length="0">
      <dxf>
        <alignment vertical="top" wrapText="1" readingOrder="0"/>
      </dxf>
    </rfmt>
    <rfmt sheetId="2" sqref="H905" start="0" length="0">
      <dxf>
        <alignment vertical="top" wrapText="1" readingOrder="0"/>
      </dxf>
    </rfmt>
    <rfmt sheetId="2" sqref="H906" start="0" length="0">
      <dxf>
        <alignment vertical="top" wrapText="1" readingOrder="0"/>
      </dxf>
    </rfmt>
    <rfmt sheetId="2" sqref="H907" start="0" length="0">
      <dxf>
        <alignment vertical="top" wrapText="1" readingOrder="0"/>
      </dxf>
    </rfmt>
    <rfmt sheetId="2" sqref="H908" start="0" length="0">
      <dxf>
        <alignment vertical="top" wrapText="1" readingOrder="0"/>
      </dxf>
    </rfmt>
    <rfmt sheetId="2" sqref="H909" start="0" length="0">
      <dxf>
        <alignment vertical="top" wrapText="1" readingOrder="0"/>
      </dxf>
    </rfmt>
    <rfmt sheetId="2" sqref="H910" start="0" length="0">
      <dxf>
        <alignment vertical="top" wrapText="1" readingOrder="0"/>
      </dxf>
    </rfmt>
    <rfmt sheetId="2" sqref="H911" start="0" length="0">
      <dxf>
        <alignment vertical="top" wrapText="1" readingOrder="0"/>
      </dxf>
    </rfmt>
    <rfmt sheetId="2" sqref="H912" start="0" length="0">
      <dxf>
        <alignment vertical="top" wrapText="1" readingOrder="0"/>
      </dxf>
    </rfmt>
    <rfmt sheetId="2" sqref="H913" start="0" length="0">
      <dxf>
        <alignment vertical="top" wrapText="1" readingOrder="0"/>
      </dxf>
    </rfmt>
    <rfmt sheetId="2" sqref="H914" start="0" length="0">
      <dxf>
        <alignment vertical="top" wrapText="1" readingOrder="0"/>
      </dxf>
    </rfmt>
    <rfmt sheetId="2" sqref="H915" start="0" length="0">
      <dxf>
        <alignment vertical="top" wrapText="1" readingOrder="0"/>
      </dxf>
    </rfmt>
    <rfmt sheetId="2" sqref="H916" start="0" length="0">
      <dxf>
        <alignment vertical="top" wrapText="1" readingOrder="0"/>
      </dxf>
    </rfmt>
    <rfmt sheetId="2" sqref="H917" start="0" length="0">
      <dxf>
        <alignment vertical="top" wrapText="1" readingOrder="0"/>
      </dxf>
    </rfmt>
    <rfmt sheetId="2" sqref="H918" start="0" length="0">
      <dxf>
        <alignment vertical="top" wrapText="1" readingOrder="0"/>
      </dxf>
    </rfmt>
    <rfmt sheetId="2" sqref="H919" start="0" length="0">
      <dxf>
        <alignment vertical="top" wrapText="1" readingOrder="0"/>
      </dxf>
    </rfmt>
    <rfmt sheetId="2" sqref="H920" start="0" length="0">
      <dxf>
        <alignment vertical="top" wrapText="1" readingOrder="0"/>
      </dxf>
    </rfmt>
    <rfmt sheetId="2" sqref="H921" start="0" length="0">
      <dxf>
        <alignment vertical="top" wrapText="1" readingOrder="0"/>
      </dxf>
    </rfmt>
    <rfmt sheetId="2" sqref="H922" start="0" length="0">
      <dxf>
        <alignment vertical="top" wrapText="1" readingOrder="0"/>
      </dxf>
    </rfmt>
    <rfmt sheetId="2" sqref="H923" start="0" length="0">
      <dxf>
        <alignment vertical="top" wrapText="1" readingOrder="0"/>
      </dxf>
    </rfmt>
    <rfmt sheetId="2" sqref="H924" start="0" length="0">
      <dxf>
        <alignment vertical="top" wrapText="1" readingOrder="0"/>
      </dxf>
    </rfmt>
    <rfmt sheetId="2" sqref="H925" start="0" length="0">
      <dxf>
        <alignment vertical="top" wrapText="1" readingOrder="0"/>
      </dxf>
    </rfmt>
    <rfmt sheetId="2" sqref="H926" start="0" length="0">
      <dxf>
        <alignment vertical="top" wrapText="1" readingOrder="0"/>
      </dxf>
    </rfmt>
    <rfmt sheetId="2" sqref="H927" start="0" length="0">
      <dxf>
        <alignment vertical="top" wrapText="1" readingOrder="0"/>
      </dxf>
    </rfmt>
    <rfmt sheetId="2" sqref="H928" start="0" length="0">
      <dxf>
        <alignment vertical="top" wrapText="1" readingOrder="0"/>
      </dxf>
    </rfmt>
    <rfmt sheetId="2" sqref="H929" start="0" length="0">
      <dxf>
        <alignment vertical="top" wrapText="1" readingOrder="0"/>
      </dxf>
    </rfmt>
    <rfmt sheetId="2" sqref="H930" start="0" length="0">
      <dxf>
        <alignment vertical="top" wrapText="1" readingOrder="0"/>
      </dxf>
    </rfmt>
    <rfmt sheetId="2" sqref="H931" start="0" length="0">
      <dxf>
        <alignment vertical="top" wrapText="1" readingOrder="0"/>
      </dxf>
    </rfmt>
    <rfmt sheetId="2" sqref="H932" start="0" length="0">
      <dxf>
        <alignment vertical="top" wrapText="1" readingOrder="0"/>
      </dxf>
    </rfmt>
    <rfmt sheetId="2" sqref="H933" start="0" length="0">
      <dxf>
        <alignment vertical="top" wrapText="1" readingOrder="0"/>
      </dxf>
    </rfmt>
    <rfmt sheetId="2" sqref="H934" start="0" length="0">
      <dxf>
        <alignment vertical="top" wrapText="1" readingOrder="0"/>
      </dxf>
    </rfmt>
    <rfmt sheetId="2" sqref="H935" start="0" length="0">
      <dxf>
        <alignment vertical="top" wrapText="1" readingOrder="0"/>
      </dxf>
    </rfmt>
    <rfmt sheetId="2" sqref="H936" start="0" length="0">
      <dxf>
        <alignment vertical="top" wrapText="1" readingOrder="0"/>
      </dxf>
    </rfmt>
    <rfmt sheetId="2" sqref="H937" start="0" length="0">
      <dxf>
        <alignment vertical="top" wrapText="1" readingOrder="0"/>
      </dxf>
    </rfmt>
    <rfmt sheetId="2" sqref="H938" start="0" length="0">
      <dxf>
        <alignment vertical="top" wrapText="1" readingOrder="0"/>
      </dxf>
    </rfmt>
    <rfmt sheetId="2" sqref="H939" start="0" length="0">
      <dxf>
        <alignment vertical="top" wrapText="1" readingOrder="0"/>
      </dxf>
    </rfmt>
    <rfmt sheetId="2" sqref="H940" start="0" length="0">
      <dxf>
        <alignment vertical="top" wrapText="1" readingOrder="0"/>
      </dxf>
    </rfmt>
    <rfmt sheetId="2" sqref="H941" start="0" length="0">
      <dxf>
        <alignment vertical="top" wrapText="1" readingOrder="0"/>
      </dxf>
    </rfmt>
    <rfmt sheetId="2" sqref="H942" start="0" length="0">
      <dxf>
        <alignment vertical="top" wrapText="1" readingOrder="0"/>
      </dxf>
    </rfmt>
    <rfmt sheetId="2" sqref="H943" start="0" length="0">
      <dxf>
        <alignment vertical="top" wrapText="1" readingOrder="0"/>
      </dxf>
    </rfmt>
    <rfmt sheetId="2" sqref="H944" start="0" length="0">
      <dxf>
        <alignment vertical="top" wrapText="1" readingOrder="0"/>
      </dxf>
    </rfmt>
    <rfmt sheetId="2" sqref="H945" start="0" length="0">
      <dxf>
        <alignment vertical="top" wrapText="1" readingOrder="0"/>
      </dxf>
    </rfmt>
    <rfmt sheetId="2" sqref="H946" start="0" length="0">
      <dxf>
        <alignment vertical="top" wrapText="1" readingOrder="0"/>
      </dxf>
    </rfmt>
    <rfmt sheetId="2" sqref="H947" start="0" length="0">
      <dxf>
        <alignment vertical="top" wrapText="1" readingOrder="0"/>
      </dxf>
    </rfmt>
    <rfmt sheetId="2" sqref="H948" start="0" length="0">
      <dxf>
        <alignment vertical="top" wrapText="1" readingOrder="0"/>
      </dxf>
    </rfmt>
    <rfmt sheetId="2" sqref="H949" start="0" length="0">
      <dxf>
        <alignment vertical="top" wrapText="1" readingOrder="0"/>
      </dxf>
    </rfmt>
    <rfmt sheetId="2" sqref="H950" start="0" length="0">
      <dxf>
        <alignment vertical="top" wrapText="1" readingOrder="0"/>
      </dxf>
    </rfmt>
    <rfmt sheetId="2" sqref="H951" start="0" length="0">
      <dxf>
        <alignment vertical="top" wrapText="1" readingOrder="0"/>
      </dxf>
    </rfmt>
    <rfmt sheetId="2" sqref="H952" start="0" length="0">
      <dxf>
        <alignment vertical="top" wrapText="1" readingOrder="0"/>
      </dxf>
    </rfmt>
    <rfmt sheetId="2" sqref="H953" start="0" length="0">
      <dxf>
        <alignment vertical="top" wrapText="1" readingOrder="0"/>
      </dxf>
    </rfmt>
    <rfmt sheetId="2" sqref="H954" start="0" length="0">
      <dxf>
        <alignment vertical="top" wrapText="1" readingOrder="0"/>
      </dxf>
    </rfmt>
    <rfmt sheetId="2" sqref="H955" start="0" length="0">
      <dxf>
        <alignment vertical="top" wrapText="1" readingOrder="0"/>
      </dxf>
    </rfmt>
    <rfmt sheetId="2" sqref="H956" start="0" length="0">
      <dxf>
        <alignment vertical="top" wrapText="1" readingOrder="0"/>
      </dxf>
    </rfmt>
    <rfmt sheetId="2" sqref="H957" start="0" length="0">
      <dxf>
        <alignment vertical="top" wrapText="1" readingOrder="0"/>
      </dxf>
    </rfmt>
    <rfmt sheetId="2" sqref="H958" start="0" length="0">
      <dxf>
        <alignment vertical="top" wrapText="1" readingOrder="0"/>
      </dxf>
    </rfmt>
    <rfmt sheetId="2" sqref="H959" start="0" length="0">
      <dxf>
        <alignment vertical="top" wrapText="1" readingOrder="0"/>
      </dxf>
    </rfmt>
    <rfmt sheetId="2" sqref="H960" start="0" length="0">
      <dxf>
        <alignment vertical="top" wrapText="1" readingOrder="0"/>
      </dxf>
    </rfmt>
    <rfmt sheetId="2" sqref="H961" start="0" length="0">
      <dxf>
        <alignment vertical="top" wrapText="1" readingOrder="0"/>
      </dxf>
    </rfmt>
    <rfmt sheetId="2" sqref="H962" start="0" length="0">
      <dxf>
        <alignment vertical="top" wrapText="1" readingOrder="0"/>
      </dxf>
    </rfmt>
    <rfmt sheetId="2" sqref="H963" start="0" length="0">
      <dxf>
        <alignment vertical="top" wrapText="1" readingOrder="0"/>
      </dxf>
    </rfmt>
    <rfmt sheetId="2" sqref="H964" start="0" length="0">
      <dxf>
        <alignment vertical="top" wrapText="1" readingOrder="0"/>
      </dxf>
    </rfmt>
    <rfmt sheetId="2" sqref="H965" start="0" length="0">
      <dxf>
        <alignment vertical="top" wrapText="1" readingOrder="0"/>
      </dxf>
    </rfmt>
    <rfmt sheetId="2" sqref="H966" start="0" length="0">
      <dxf>
        <alignment vertical="top" wrapText="1" readingOrder="0"/>
      </dxf>
    </rfmt>
    <rfmt sheetId="2" sqref="H967" start="0" length="0">
      <dxf>
        <alignment vertical="top" wrapText="1" readingOrder="0"/>
      </dxf>
    </rfmt>
    <rfmt sheetId="2" sqref="H968" start="0" length="0">
      <dxf>
        <alignment vertical="top" wrapText="1" readingOrder="0"/>
      </dxf>
    </rfmt>
    <rfmt sheetId="2" sqref="H969" start="0" length="0">
      <dxf>
        <alignment vertical="top" wrapText="1" readingOrder="0"/>
      </dxf>
    </rfmt>
    <rfmt sheetId="2" sqref="H970" start="0" length="0">
      <dxf>
        <alignment vertical="top" wrapText="1" readingOrder="0"/>
      </dxf>
    </rfmt>
    <rfmt sheetId="2" sqref="H971" start="0" length="0">
      <dxf>
        <alignment vertical="top" wrapText="1" readingOrder="0"/>
      </dxf>
    </rfmt>
    <rfmt sheetId="2" sqref="H972" start="0" length="0">
      <dxf>
        <alignment vertical="top" wrapText="1" readingOrder="0"/>
      </dxf>
    </rfmt>
    <rfmt sheetId="2" sqref="H973" start="0" length="0">
      <dxf>
        <alignment vertical="top" wrapText="1" readingOrder="0"/>
      </dxf>
    </rfmt>
    <rfmt sheetId="2" sqref="H974" start="0" length="0">
      <dxf>
        <alignment vertical="top" wrapText="1" readingOrder="0"/>
      </dxf>
    </rfmt>
    <rfmt sheetId="2" sqref="H975" start="0" length="0">
      <dxf>
        <alignment vertical="top" wrapText="1" readingOrder="0"/>
      </dxf>
    </rfmt>
    <rfmt sheetId="2" sqref="H976" start="0" length="0">
      <dxf>
        <alignment vertical="top" wrapText="1" readingOrder="0"/>
      </dxf>
    </rfmt>
    <rfmt sheetId="2" sqref="H977" start="0" length="0">
      <dxf>
        <alignment vertical="top" wrapText="1" readingOrder="0"/>
      </dxf>
    </rfmt>
    <rfmt sheetId="2" sqref="H978" start="0" length="0">
      <dxf>
        <alignment vertical="top" wrapText="1" readingOrder="0"/>
      </dxf>
    </rfmt>
    <rfmt sheetId="2" sqref="H979" start="0" length="0">
      <dxf>
        <alignment vertical="top" wrapText="1" readingOrder="0"/>
      </dxf>
    </rfmt>
    <rfmt sheetId="2" sqref="H980" start="0" length="0">
      <dxf>
        <alignment vertical="top" wrapText="1" readingOrder="0"/>
      </dxf>
    </rfmt>
    <rfmt sheetId="2" sqref="H981" start="0" length="0">
      <dxf>
        <alignment vertical="top" wrapText="1" readingOrder="0"/>
      </dxf>
    </rfmt>
    <rfmt sheetId="2" sqref="H982" start="0" length="0">
      <dxf>
        <alignment vertical="top" wrapText="1" readingOrder="0"/>
      </dxf>
    </rfmt>
    <rfmt sheetId="2" sqref="H983" start="0" length="0">
      <dxf>
        <alignment vertical="top" wrapText="1" readingOrder="0"/>
      </dxf>
    </rfmt>
    <rfmt sheetId="2" sqref="H984" start="0" length="0">
      <dxf>
        <alignment vertical="top" wrapText="1" readingOrder="0"/>
      </dxf>
    </rfmt>
    <rfmt sheetId="2" sqref="H985" start="0" length="0">
      <dxf>
        <alignment vertical="top" wrapText="1" readingOrder="0"/>
      </dxf>
    </rfmt>
    <rfmt sheetId="2" sqref="H986" start="0" length="0">
      <dxf>
        <alignment vertical="top" wrapText="1" readingOrder="0"/>
      </dxf>
    </rfmt>
    <rfmt sheetId="2" sqref="H987" start="0" length="0">
      <dxf>
        <alignment vertical="top" wrapText="1" readingOrder="0"/>
      </dxf>
    </rfmt>
    <rfmt sheetId="2" sqref="H988" start="0" length="0">
      <dxf>
        <alignment vertical="top" wrapText="1" readingOrder="0"/>
      </dxf>
    </rfmt>
    <rfmt sheetId="2" sqref="H989" start="0" length="0">
      <dxf>
        <alignment vertical="top" wrapText="1" readingOrder="0"/>
      </dxf>
    </rfmt>
    <rfmt sheetId="2" sqref="H990" start="0" length="0">
      <dxf>
        <alignment vertical="top" wrapText="1" readingOrder="0"/>
      </dxf>
    </rfmt>
    <rfmt sheetId="2" sqref="H991" start="0" length="0">
      <dxf>
        <alignment vertical="top" wrapText="1" readingOrder="0"/>
      </dxf>
    </rfmt>
    <rfmt sheetId="2" sqref="H992" start="0" length="0">
      <dxf>
        <alignment vertical="top" wrapText="1" readingOrder="0"/>
      </dxf>
    </rfmt>
    <rfmt sheetId="2" sqref="H993" start="0" length="0">
      <dxf>
        <alignment vertical="top" wrapText="1" readingOrder="0"/>
      </dxf>
    </rfmt>
    <rfmt sheetId="2" sqref="H994" start="0" length="0">
      <dxf>
        <alignment vertical="top" wrapText="1" readingOrder="0"/>
      </dxf>
    </rfmt>
    <rfmt sheetId="2" sqref="H995" start="0" length="0">
      <dxf>
        <alignment vertical="top" wrapText="1" readingOrder="0"/>
      </dxf>
    </rfmt>
    <rfmt sheetId="2" sqref="H996" start="0" length="0">
      <dxf>
        <alignment vertical="top" wrapText="1" readingOrder="0"/>
      </dxf>
    </rfmt>
    <rfmt sheetId="2" sqref="H997" start="0" length="0">
      <dxf>
        <alignment vertical="top" wrapText="1" readingOrder="0"/>
      </dxf>
    </rfmt>
    <rfmt sheetId="2" sqref="H998" start="0" length="0">
      <dxf>
        <alignment vertical="top" wrapText="1" readingOrder="0"/>
      </dxf>
    </rfmt>
    <rfmt sheetId="2" sqref="H999" start="0" length="0">
      <dxf>
        <alignment vertical="top" wrapText="1" readingOrder="0"/>
      </dxf>
    </rfmt>
    <rfmt sheetId="2" sqref="H1000" start="0" length="0">
      <dxf>
        <alignment vertical="top" wrapText="1" readingOrder="0"/>
      </dxf>
    </rfmt>
    <rfmt sheetId="2" sqref="H1001" start="0" length="0">
      <dxf>
        <alignment vertical="top" wrapText="1" readingOrder="0"/>
      </dxf>
    </rfmt>
    <rfmt sheetId="2" sqref="H1002" start="0" length="0">
      <dxf>
        <alignment vertical="top" wrapText="1" readingOrder="0"/>
      </dxf>
    </rfmt>
    <rfmt sheetId="2" sqref="H1003" start="0" length="0">
      <dxf>
        <alignment vertical="top" wrapText="1" readingOrder="0"/>
      </dxf>
    </rfmt>
    <rfmt sheetId="2" sqref="H1004" start="0" length="0">
      <dxf>
        <alignment vertical="top" wrapText="1" readingOrder="0"/>
      </dxf>
    </rfmt>
    <rfmt sheetId="2" sqref="H1005" start="0" length="0">
      <dxf>
        <alignment vertical="top" wrapText="1" readingOrder="0"/>
      </dxf>
    </rfmt>
    <rfmt sheetId="2" sqref="H1006" start="0" length="0">
      <dxf>
        <alignment vertical="top" wrapText="1" readingOrder="0"/>
      </dxf>
    </rfmt>
    <rfmt sheetId="2" sqref="H1007" start="0" length="0">
      <dxf>
        <alignment vertical="top" wrapText="1" readingOrder="0"/>
      </dxf>
    </rfmt>
    <rfmt sheetId="2" sqref="H1008" start="0" length="0">
      <dxf>
        <alignment vertical="top" wrapText="1" readingOrder="0"/>
      </dxf>
    </rfmt>
    <rfmt sheetId="2" sqref="H1009" start="0" length="0">
      <dxf>
        <alignment vertical="top" wrapText="1" readingOrder="0"/>
      </dxf>
    </rfmt>
    <rfmt sheetId="2" sqref="H1010" start="0" length="0">
      <dxf>
        <alignment vertical="top" wrapText="1" readingOrder="0"/>
      </dxf>
    </rfmt>
    <rfmt sheetId="2" sqref="H1011" start="0" length="0">
      <dxf>
        <alignment vertical="top" wrapText="1" readingOrder="0"/>
      </dxf>
    </rfmt>
    <rfmt sheetId="2" sqref="H1012" start="0" length="0">
      <dxf>
        <alignment vertical="top" wrapText="1" readingOrder="0"/>
      </dxf>
    </rfmt>
    <rfmt sheetId="2" sqref="H1013" start="0" length="0">
      <dxf>
        <alignment vertical="top" wrapText="1" readingOrder="0"/>
      </dxf>
    </rfmt>
    <rfmt sheetId="2" sqref="H1014" start="0" length="0">
      <dxf>
        <alignment vertical="top" wrapText="1" readingOrder="0"/>
      </dxf>
    </rfmt>
    <rfmt sheetId="2" sqref="H1015" start="0" length="0">
      <dxf>
        <alignment vertical="top" wrapText="1" readingOrder="0"/>
      </dxf>
    </rfmt>
    <rfmt sheetId="2" sqref="H1016" start="0" length="0">
      <dxf>
        <alignment vertical="top" wrapText="1" readingOrder="0"/>
      </dxf>
    </rfmt>
    <rfmt sheetId="2" sqref="H1017" start="0" length="0">
      <dxf>
        <alignment vertical="top" wrapText="1" readingOrder="0"/>
      </dxf>
    </rfmt>
    <rfmt sheetId="2" sqref="H1018" start="0" length="0">
      <dxf>
        <alignment vertical="top" wrapText="1" readingOrder="0"/>
      </dxf>
    </rfmt>
    <rfmt sheetId="2" sqref="H1019" start="0" length="0">
      <dxf>
        <alignment vertical="top" wrapText="1" readingOrder="0"/>
      </dxf>
    </rfmt>
    <rfmt sheetId="2" sqref="H1020" start="0" length="0">
      <dxf>
        <alignment vertical="top" wrapText="1" readingOrder="0"/>
      </dxf>
    </rfmt>
    <rfmt sheetId="2" sqref="H1021" start="0" length="0">
      <dxf>
        <alignment vertical="top" wrapText="1" readingOrder="0"/>
      </dxf>
    </rfmt>
    <rfmt sheetId="2" sqref="H1022" start="0" length="0">
      <dxf>
        <alignment vertical="top" wrapText="1" readingOrder="0"/>
      </dxf>
    </rfmt>
    <rfmt sheetId="2" sqref="H1023" start="0" length="0">
      <dxf>
        <alignment vertical="top" wrapText="1" readingOrder="0"/>
      </dxf>
    </rfmt>
    <rfmt sheetId="2" sqref="H1024" start="0" length="0">
      <dxf>
        <alignment vertical="top" wrapText="1" readingOrder="0"/>
      </dxf>
    </rfmt>
    <rfmt sheetId="2" sqref="H1025" start="0" length="0">
      <dxf>
        <alignment vertical="top" wrapText="1" readingOrder="0"/>
      </dxf>
    </rfmt>
    <rfmt sheetId="2" sqref="H1026" start="0" length="0">
      <dxf>
        <alignment vertical="top" wrapText="1" readingOrder="0"/>
      </dxf>
    </rfmt>
    <rfmt sheetId="2" sqref="H1027" start="0" length="0">
      <dxf>
        <alignment vertical="top" wrapText="1" readingOrder="0"/>
      </dxf>
    </rfmt>
    <rfmt sheetId="2" sqref="H1028" start="0" length="0">
      <dxf>
        <alignment vertical="top" wrapText="1" readingOrder="0"/>
      </dxf>
    </rfmt>
    <rfmt sheetId="2" sqref="H1029" start="0" length="0">
      <dxf>
        <alignment vertical="top" wrapText="1" readingOrder="0"/>
      </dxf>
    </rfmt>
    <rfmt sheetId="2" sqref="H1030" start="0" length="0">
      <dxf>
        <alignment vertical="top" wrapText="1" readingOrder="0"/>
      </dxf>
    </rfmt>
    <rfmt sheetId="2" sqref="H1031" start="0" length="0">
      <dxf>
        <alignment vertical="top" wrapText="1" readingOrder="0"/>
      </dxf>
    </rfmt>
    <rfmt sheetId="2" sqref="H1032" start="0" length="0">
      <dxf>
        <alignment vertical="top" wrapText="1" readingOrder="0"/>
      </dxf>
    </rfmt>
    <rfmt sheetId="2" sqref="H1033" start="0" length="0">
      <dxf>
        <alignment vertical="top" wrapText="1" readingOrder="0"/>
      </dxf>
    </rfmt>
    <rfmt sheetId="2" sqref="H1034" start="0" length="0">
      <dxf>
        <alignment vertical="top" wrapText="1" readingOrder="0"/>
      </dxf>
    </rfmt>
    <rfmt sheetId="2" sqref="H1035" start="0" length="0">
      <dxf>
        <alignment vertical="top" wrapText="1" readingOrder="0"/>
      </dxf>
    </rfmt>
    <rfmt sheetId="2" sqref="H1036" start="0" length="0">
      <dxf>
        <alignment vertical="top" wrapText="1" readingOrder="0"/>
      </dxf>
    </rfmt>
    <rfmt sheetId="2" sqref="H1037" start="0" length="0">
      <dxf>
        <alignment vertical="top" wrapText="1" readingOrder="0"/>
      </dxf>
    </rfmt>
    <rfmt sheetId="2" sqref="H1038" start="0" length="0">
      <dxf>
        <alignment vertical="top" wrapText="1" readingOrder="0"/>
      </dxf>
    </rfmt>
    <rfmt sheetId="2" sqref="H1039" start="0" length="0">
      <dxf>
        <alignment vertical="top" wrapText="1" readingOrder="0"/>
      </dxf>
    </rfmt>
    <rfmt sheetId="2" sqref="H1040" start="0" length="0">
      <dxf>
        <alignment vertical="top" wrapText="1" readingOrder="0"/>
      </dxf>
    </rfmt>
    <rfmt sheetId="2" sqref="H1041" start="0" length="0">
      <dxf>
        <alignment vertical="top" wrapText="1" readingOrder="0"/>
      </dxf>
    </rfmt>
    <rfmt sheetId="2" sqref="H1042" start="0" length="0">
      <dxf>
        <alignment vertical="top" wrapText="1" readingOrder="0"/>
      </dxf>
    </rfmt>
    <rfmt sheetId="2" sqref="H1043" start="0" length="0">
      <dxf>
        <alignment vertical="top" wrapText="1" readingOrder="0"/>
      </dxf>
    </rfmt>
    <rfmt sheetId="2" sqref="H1044" start="0" length="0">
      <dxf>
        <alignment vertical="top" wrapText="1" readingOrder="0"/>
      </dxf>
    </rfmt>
    <rfmt sheetId="2" sqref="H1045" start="0" length="0">
      <dxf>
        <alignment vertical="top" wrapText="1" readingOrder="0"/>
      </dxf>
    </rfmt>
    <rfmt sheetId="2" sqref="H1046" start="0" length="0">
      <dxf>
        <alignment vertical="top" wrapText="1" readingOrder="0"/>
      </dxf>
    </rfmt>
    <rfmt sheetId="2" sqref="H1047" start="0" length="0">
      <dxf>
        <alignment vertical="top" wrapText="1" readingOrder="0"/>
      </dxf>
    </rfmt>
    <rfmt sheetId="2" sqref="H1048" start="0" length="0">
      <dxf>
        <alignment vertical="top" wrapText="1" readingOrder="0"/>
      </dxf>
    </rfmt>
    <rfmt sheetId="2" sqref="H1049" start="0" length="0">
      <dxf>
        <alignment vertical="top" wrapText="1" readingOrder="0"/>
      </dxf>
    </rfmt>
    <rfmt sheetId="2" sqref="H1050" start="0" length="0">
      <dxf>
        <alignment vertical="top" wrapText="1" readingOrder="0"/>
      </dxf>
    </rfmt>
    <rfmt sheetId="2" sqref="H1051" start="0" length="0">
      <dxf>
        <alignment vertical="top" wrapText="1" readingOrder="0"/>
      </dxf>
    </rfmt>
    <rfmt sheetId="2" sqref="H1052" start="0" length="0">
      <dxf>
        <alignment vertical="top" wrapText="1" readingOrder="0"/>
      </dxf>
    </rfmt>
    <rfmt sheetId="2" sqref="H1053" start="0" length="0">
      <dxf>
        <alignment vertical="top" wrapText="1" readingOrder="0"/>
      </dxf>
    </rfmt>
    <rfmt sheetId="2" sqref="H1054" start="0" length="0">
      <dxf>
        <alignment vertical="top" wrapText="1" readingOrder="0"/>
      </dxf>
    </rfmt>
    <rfmt sheetId="2" sqref="H1055" start="0" length="0">
      <dxf>
        <alignment vertical="top" wrapText="1" readingOrder="0"/>
      </dxf>
    </rfmt>
    <rfmt sheetId="2" sqref="H1056" start="0" length="0">
      <dxf>
        <alignment vertical="top" wrapText="1" readingOrder="0"/>
      </dxf>
    </rfmt>
    <rfmt sheetId="2" sqref="H1057" start="0" length="0">
      <dxf>
        <alignment vertical="top" wrapText="1" readingOrder="0"/>
      </dxf>
    </rfmt>
    <rfmt sheetId="2" sqref="H1058" start="0" length="0">
      <dxf>
        <alignment vertical="top" wrapText="1" readingOrder="0"/>
      </dxf>
    </rfmt>
    <rfmt sheetId="2" sqref="H1059" start="0" length="0">
      <dxf>
        <alignment vertical="top" wrapText="1" readingOrder="0"/>
      </dxf>
    </rfmt>
    <rfmt sheetId="2" sqref="H1060" start="0" length="0">
      <dxf>
        <alignment vertical="top" wrapText="1" readingOrder="0"/>
      </dxf>
    </rfmt>
    <rfmt sheetId="2" sqref="H1061" start="0" length="0">
      <dxf>
        <alignment vertical="top" wrapText="1" readingOrder="0"/>
      </dxf>
    </rfmt>
    <rfmt sheetId="2" sqref="H1062" start="0" length="0">
      <dxf>
        <alignment vertical="top" wrapText="1" readingOrder="0"/>
      </dxf>
    </rfmt>
    <rfmt sheetId="2" sqref="H1063" start="0" length="0">
      <dxf>
        <alignment vertical="top" wrapText="1" readingOrder="0"/>
      </dxf>
    </rfmt>
    <rfmt sheetId="2" sqref="H1064" start="0" length="0">
      <dxf>
        <alignment vertical="top" wrapText="1" readingOrder="0"/>
      </dxf>
    </rfmt>
    <rfmt sheetId="2" sqref="H1065" start="0" length="0">
      <dxf>
        <alignment vertical="top" wrapText="1" readingOrder="0"/>
      </dxf>
    </rfmt>
    <rfmt sheetId="2" sqref="H1066" start="0" length="0">
      <dxf>
        <alignment vertical="top" wrapText="1" readingOrder="0"/>
      </dxf>
    </rfmt>
    <rfmt sheetId="2" sqref="H1067" start="0" length="0">
      <dxf>
        <alignment vertical="top" wrapText="1" readingOrder="0"/>
      </dxf>
    </rfmt>
    <rfmt sheetId="2" sqref="H1068" start="0" length="0">
      <dxf>
        <alignment vertical="top" wrapText="1" readingOrder="0"/>
      </dxf>
    </rfmt>
    <rfmt sheetId="2" sqref="H1069" start="0" length="0">
      <dxf>
        <alignment vertical="top" wrapText="1" readingOrder="0"/>
      </dxf>
    </rfmt>
    <rfmt sheetId="2" sqref="H1070" start="0" length="0">
      <dxf>
        <alignment vertical="top" wrapText="1" readingOrder="0"/>
      </dxf>
    </rfmt>
    <rfmt sheetId="2" sqref="H1071" start="0" length="0">
      <dxf>
        <alignment vertical="top" wrapText="1" readingOrder="0"/>
      </dxf>
    </rfmt>
    <rfmt sheetId="2" sqref="H1072" start="0" length="0">
      <dxf>
        <alignment vertical="top" wrapText="1" readingOrder="0"/>
      </dxf>
    </rfmt>
    <rfmt sheetId="2" sqref="H1073" start="0" length="0">
      <dxf>
        <alignment vertical="top" wrapText="1" readingOrder="0"/>
      </dxf>
    </rfmt>
    <rfmt sheetId="2" sqref="H1074" start="0" length="0">
      <dxf>
        <alignment vertical="top" wrapText="1" readingOrder="0"/>
      </dxf>
    </rfmt>
    <rfmt sheetId="2" sqref="H1075" start="0" length="0">
      <dxf>
        <alignment vertical="top" wrapText="1" readingOrder="0"/>
      </dxf>
    </rfmt>
    <rfmt sheetId="2" sqref="H1076" start="0" length="0">
      <dxf>
        <alignment vertical="top" wrapText="1" readingOrder="0"/>
      </dxf>
    </rfmt>
    <rfmt sheetId="2" sqref="H1077" start="0" length="0">
      <dxf>
        <alignment vertical="top" wrapText="1" readingOrder="0"/>
      </dxf>
    </rfmt>
    <rfmt sheetId="2" sqref="H1078" start="0" length="0">
      <dxf>
        <alignment vertical="top" wrapText="1" readingOrder="0"/>
      </dxf>
    </rfmt>
    <rfmt sheetId="2" sqref="H1079" start="0" length="0">
      <dxf>
        <alignment vertical="top" wrapText="1" readingOrder="0"/>
      </dxf>
    </rfmt>
    <rfmt sheetId="2" sqref="H1080" start="0" length="0">
      <dxf>
        <alignment vertical="top" wrapText="1" readingOrder="0"/>
      </dxf>
    </rfmt>
    <rfmt sheetId="2" sqref="H1081" start="0" length="0">
      <dxf>
        <alignment vertical="top" wrapText="1" readingOrder="0"/>
      </dxf>
    </rfmt>
    <rfmt sheetId="2" sqref="H1082" start="0" length="0">
      <dxf>
        <alignment vertical="top" wrapText="1" readingOrder="0"/>
      </dxf>
    </rfmt>
    <rfmt sheetId="2" sqref="H1083" start="0" length="0">
      <dxf>
        <alignment vertical="top" wrapText="1" readingOrder="0"/>
      </dxf>
    </rfmt>
    <rfmt sheetId="2" sqref="H1084" start="0" length="0">
      <dxf>
        <alignment vertical="top" wrapText="1" readingOrder="0"/>
      </dxf>
    </rfmt>
    <rfmt sheetId="2" sqref="H1085" start="0" length="0">
      <dxf>
        <alignment vertical="top" wrapText="1" readingOrder="0"/>
      </dxf>
    </rfmt>
    <rfmt sheetId="2" sqref="H1086" start="0" length="0">
      <dxf>
        <alignment vertical="top" wrapText="1" readingOrder="0"/>
      </dxf>
    </rfmt>
    <rfmt sheetId="2" sqref="H1087" start="0" length="0">
      <dxf>
        <alignment vertical="top" wrapText="1" readingOrder="0"/>
      </dxf>
    </rfmt>
    <rfmt sheetId="2" sqref="H1088" start="0" length="0">
      <dxf>
        <alignment vertical="top" wrapText="1" readingOrder="0"/>
      </dxf>
    </rfmt>
    <rfmt sheetId="2" sqref="H1089" start="0" length="0">
      <dxf>
        <alignment vertical="top" wrapText="1" readingOrder="0"/>
      </dxf>
    </rfmt>
    <rfmt sheetId="2" sqref="H1090" start="0" length="0">
      <dxf>
        <alignment vertical="top" wrapText="1" readingOrder="0"/>
      </dxf>
    </rfmt>
    <rfmt sheetId="2" sqref="H1091" start="0" length="0">
      <dxf>
        <alignment vertical="top" wrapText="1" readingOrder="0"/>
      </dxf>
    </rfmt>
    <rfmt sheetId="2" sqref="H1092" start="0" length="0">
      <dxf>
        <alignment vertical="top" wrapText="1" readingOrder="0"/>
      </dxf>
    </rfmt>
    <rfmt sheetId="2" sqref="H1093" start="0" length="0">
      <dxf>
        <alignment vertical="top" wrapText="1" readingOrder="0"/>
      </dxf>
    </rfmt>
    <rfmt sheetId="2" sqref="H1094" start="0" length="0">
      <dxf>
        <alignment vertical="top" wrapText="1" readingOrder="0"/>
      </dxf>
    </rfmt>
    <rfmt sheetId="2" sqref="H1095" start="0" length="0">
      <dxf>
        <alignment vertical="top" wrapText="1" readingOrder="0"/>
      </dxf>
    </rfmt>
    <rfmt sheetId="2" sqref="H1096" start="0" length="0">
      <dxf>
        <alignment vertical="top" wrapText="1" readingOrder="0"/>
      </dxf>
    </rfmt>
    <rfmt sheetId="2" sqref="H1097" start="0" length="0">
      <dxf>
        <alignment vertical="top" wrapText="1" readingOrder="0"/>
      </dxf>
    </rfmt>
    <rfmt sheetId="2" sqref="H1098" start="0" length="0">
      <dxf>
        <alignment vertical="top" wrapText="1" readingOrder="0"/>
      </dxf>
    </rfmt>
    <rfmt sheetId="2" sqref="H1099" start="0" length="0">
      <dxf>
        <alignment vertical="top" wrapText="1" readingOrder="0"/>
      </dxf>
    </rfmt>
    <rfmt sheetId="2" sqref="H1100" start="0" length="0">
      <dxf>
        <alignment vertical="top" wrapText="1" readingOrder="0"/>
      </dxf>
    </rfmt>
    <rfmt sheetId="2" sqref="H1101" start="0" length="0">
      <dxf>
        <alignment vertical="top" wrapText="1" readingOrder="0"/>
      </dxf>
    </rfmt>
    <rfmt sheetId="2" sqref="H1102" start="0" length="0">
      <dxf>
        <alignment vertical="top" wrapText="1" readingOrder="0"/>
      </dxf>
    </rfmt>
    <rfmt sheetId="2" sqref="H1103" start="0" length="0">
      <dxf>
        <alignment vertical="top" wrapText="1" readingOrder="0"/>
      </dxf>
    </rfmt>
    <rfmt sheetId="2" sqref="H1104" start="0" length="0">
      <dxf>
        <alignment vertical="top" wrapText="1" readingOrder="0"/>
      </dxf>
    </rfmt>
    <rfmt sheetId="2" sqref="H1105" start="0" length="0">
      <dxf>
        <alignment vertical="top" wrapText="1" readingOrder="0"/>
      </dxf>
    </rfmt>
    <rfmt sheetId="2" sqref="H1106" start="0" length="0">
      <dxf>
        <alignment vertical="top" wrapText="1" readingOrder="0"/>
      </dxf>
    </rfmt>
    <rfmt sheetId="2" sqref="H1107" start="0" length="0">
      <dxf>
        <alignment vertical="top" wrapText="1" readingOrder="0"/>
      </dxf>
    </rfmt>
    <rfmt sheetId="2" sqref="H1108" start="0" length="0">
      <dxf>
        <alignment vertical="top" wrapText="1" readingOrder="0"/>
      </dxf>
    </rfmt>
    <rfmt sheetId="2" sqref="H1109" start="0" length="0">
      <dxf>
        <alignment vertical="top" wrapText="1" readingOrder="0"/>
      </dxf>
    </rfmt>
    <rfmt sheetId="2" sqref="H1110" start="0" length="0">
      <dxf>
        <alignment vertical="top" wrapText="1" readingOrder="0"/>
      </dxf>
    </rfmt>
    <rfmt sheetId="2" sqref="H1111" start="0" length="0">
      <dxf>
        <alignment vertical="top" wrapText="1" readingOrder="0"/>
      </dxf>
    </rfmt>
    <rfmt sheetId="2" sqref="H1112" start="0" length="0">
      <dxf>
        <alignment vertical="top" wrapText="1" readingOrder="0"/>
      </dxf>
    </rfmt>
    <rfmt sheetId="2" sqref="H1113" start="0" length="0">
      <dxf>
        <alignment vertical="top" wrapText="1" readingOrder="0"/>
      </dxf>
    </rfmt>
    <rfmt sheetId="2" sqref="H1114" start="0" length="0">
      <dxf>
        <alignment vertical="top" wrapText="1" readingOrder="0"/>
      </dxf>
    </rfmt>
    <rfmt sheetId="2" sqref="H1115" start="0" length="0">
      <dxf>
        <alignment vertical="top" wrapText="1" readingOrder="0"/>
      </dxf>
    </rfmt>
    <rfmt sheetId="2" sqref="H1116" start="0" length="0">
      <dxf>
        <alignment vertical="top" wrapText="1" readingOrder="0"/>
      </dxf>
    </rfmt>
    <rfmt sheetId="2" sqref="H1117" start="0" length="0">
      <dxf>
        <alignment vertical="top" wrapText="1" readingOrder="0"/>
      </dxf>
    </rfmt>
    <rfmt sheetId="2" sqref="H1118" start="0" length="0">
      <dxf>
        <alignment vertical="top" wrapText="1" readingOrder="0"/>
      </dxf>
    </rfmt>
    <rfmt sheetId="2" sqref="H1119" start="0" length="0">
      <dxf>
        <alignment vertical="top" wrapText="1" readingOrder="0"/>
      </dxf>
    </rfmt>
    <rfmt sheetId="2" sqref="H1120" start="0" length="0">
      <dxf>
        <alignment vertical="top" wrapText="1" readingOrder="0"/>
      </dxf>
    </rfmt>
    <rfmt sheetId="2" sqref="H1121" start="0" length="0">
      <dxf>
        <alignment vertical="top" wrapText="1" readingOrder="0"/>
      </dxf>
    </rfmt>
    <rfmt sheetId="2" sqref="H1122" start="0" length="0">
      <dxf>
        <alignment vertical="top" wrapText="1" readingOrder="0"/>
      </dxf>
    </rfmt>
    <rfmt sheetId="2" sqref="H1123" start="0" length="0">
      <dxf>
        <alignment vertical="top" wrapText="1" readingOrder="0"/>
      </dxf>
    </rfmt>
    <rfmt sheetId="2" sqref="H1124" start="0" length="0">
      <dxf>
        <alignment vertical="top" wrapText="1" readingOrder="0"/>
      </dxf>
    </rfmt>
    <rfmt sheetId="2" sqref="H1125" start="0" length="0">
      <dxf>
        <alignment vertical="top" wrapText="1" readingOrder="0"/>
      </dxf>
    </rfmt>
    <rfmt sheetId="2" sqref="H1126" start="0" length="0">
      <dxf>
        <alignment vertical="top" wrapText="1" readingOrder="0"/>
      </dxf>
    </rfmt>
    <rfmt sheetId="2" sqref="H1127" start="0" length="0">
      <dxf>
        <alignment vertical="top" wrapText="1" readingOrder="0"/>
      </dxf>
    </rfmt>
    <rfmt sheetId="2" sqref="H1128" start="0" length="0">
      <dxf>
        <alignment vertical="top" wrapText="1" readingOrder="0"/>
      </dxf>
    </rfmt>
    <rfmt sheetId="2" sqref="H1129" start="0" length="0">
      <dxf>
        <alignment vertical="top" wrapText="1" readingOrder="0"/>
      </dxf>
    </rfmt>
    <rfmt sheetId="2" sqref="H1130" start="0" length="0">
      <dxf>
        <alignment vertical="top" wrapText="1" readingOrder="0"/>
      </dxf>
    </rfmt>
    <rfmt sheetId="2" sqref="H1131" start="0" length="0">
      <dxf>
        <alignment vertical="top" wrapText="1" readingOrder="0"/>
      </dxf>
    </rfmt>
    <rfmt sheetId="2" sqref="H1132" start="0" length="0">
      <dxf>
        <alignment vertical="top" wrapText="1" readingOrder="0"/>
      </dxf>
    </rfmt>
    <rfmt sheetId="2" sqref="H1133" start="0" length="0">
      <dxf>
        <alignment vertical="top" wrapText="1" readingOrder="0"/>
      </dxf>
    </rfmt>
    <rfmt sheetId="2" sqref="H1134" start="0" length="0">
      <dxf>
        <alignment vertical="top" wrapText="1" readingOrder="0"/>
      </dxf>
    </rfmt>
    <rfmt sheetId="2" sqref="H1135" start="0" length="0">
      <dxf>
        <alignment vertical="top" wrapText="1" readingOrder="0"/>
      </dxf>
    </rfmt>
    <rfmt sheetId="2" sqref="H1136" start="0" length="0">
      <dxf>
        <alignment vertical="top" wrapText="1" readingOrder="0"/>
      </dxf>
    </rfmt>
    <rfmt sheetId="2" sqref="H1137" start="0" length="0">
      <dxf>
        <alignment vertical="top" wrapText="1" readingOrder="0"/>
      </dxf>
    </rfmt>
    <rfmt sheetId="2" sqref="H1138" start="0" length="0">
      <dxf>
        <alignment vertical="top" wrapText="1" readingOrder="0"/>
      </dxf>
    </rfmt>
    <rfmt sheetId="2" sqref="H1139" start="0" length="0">
      <dxf>
        <alignment vertical="top" wrapText="1" readingOrder="0"/>
      </dxf>
    </rfmt>
    <rfmt sheetId="2" sqref="H1140" start="0" length="0">
      <dxf>
        <alignment vertical="top" wrapText="1" readingOrder="0"/>
      </dxf>
    </rfmt>
    <rfmt sheetId="2" sqref="H1141" start="0" length="0">
      <dxf>
        <alignment vertical="top" wrapText="1" readingOrder="0"/>
      </dxf>
    </rfmt>
    <rfmt sheetId="2" sqref="H1142" start="0" length="0">
      <dxf>
        <alignment vertical="top" wrapText="1" readingOrder="0"/>
      </dxf>
    </rfmt>
    <rfmt sheetId="2" sqref="H1143" start="0" length="0">
      <dxf>
        <alignment vertical="top" wrapText="1" readingOrder="0"/>
      </dxf>
    </rfmt>
    <rfmt sheetId="2" sqref="H1144" start="0" length="0">
      <dxf>
        <alignment vertical="top" wrapText="1" readingOrder="0"/>
      </dxf>
    </rfmt>
    <rfmt sheetId="2" sqref="H1145" start="0" length="0">
      <dxf>
        <alignment vertical="top" wrapText="1" readingOrder="0"/>
      </dxf>
    </rfmt>
    <rfmt sheetId="2" sqref="H1146" start="0" length="0">
      <dxf>
        <alignment vertical="top" wrapText="1" readingOrder="0"/>
      </dxf>
    </rfmt>
    <rfmt sheetId="2" sqref="H1147" start="0" length="0">
      <dxf>
        <alignment vertical="top" wrapText="1" readingOrder="0"/>
      </dxf>
    </rfmt>
    <rfmt sheetId="2" sqref="H1148" start="0" length="0">
      <dxf>
        <alignment vertical="top" wrapText="1" readingOrder="0"/>
      </dxf>
    </rfmt>
    <rfmt sheetId="2" sqref="H1149" start="0" length="0">
      <dxf>
        <alignment vertical="top" wrapText="1" readingOrder="0"/>
      </dxf>
    </rfmt>
    <rfmt sheetId="2" sqref="H1150" start="0" length="0">
      <dxf>
        <alignment vertical="top" wrapText="1" readingOrder="0"/>
      </dxf>
    </rfmt>
    <rfmt sheetId="2" sqref="H1151" start="0" length="0">
      <dxf>
        <alignment vertical="top" wrapText="1" readingOrder="0"/>
      </dxf>
    </rfmt>
    <rfmt sheetId="2" sqref="H1152" start="0" length="0">
      <dxf>
        <alignment vertical="top" wrapText="1" readingOrder="0"/>
      </dxf>
    </rfmt>
    <rfmt sheetId="2" sqref="H1153" start="0" length="0">
      <dxf>
        <alignment vertical="top" wrapText="1" readingOrder="0"/>
      </dxf>
    </rfmt>
    <rfmt sheetId="2" sqref="H1154" start="0" length="0">
      <dxf>
        <alignment vertical="top" wrapText="1" readingOrder="0"/>
      </dxf>
    </rfmt>
    <rfmt sheetId="2" sqref="H1155" start="0" length="0">
      <dxf>
        <alignment vertical="top" wrapText="1" readingOrder="0"/>
      </dxf>
    </rfmt>
    <rfmt sheetId="2" sqref="H1156" start="0" length="0">
      <dxf>
        <alignment vertical="top" wrapText="1" readingOrder="0"/>
      </dxf>
    </rfmt>
    <rfmt sheetId="2" sqref="H1157" start="0" length="0">
      <dxf>
        <alignment vertical="top" wrapText="1" readingOrder="0"/>
      </dxf>
    </rfmt>
    <rfmt sheetId="2" sqref="H1158" start="0" length="0">
      <dxf>
        <alignment vertical="top" wrapText="1" readingOrder="0"/>
      </dxf>
    </rfmt>
    <rfmt sheetId="2" sqref="H1159" start="0" length="0">
      <dxf>
        <alignment vertical="top" wrapText="1" readingOrder="0"/>
      </dxf>
    </rfmt>
    <rfmt sheetId="2" sqref="H1160" start="0" length="0">
      <dxf>
        <alignment vertical="top" wrapText="1" readingOrder="0"/>
      </dxf>
    </rfmt>
    <rfmt sheetId="2" sqref="H1161" start="0" length="0">
      <dxf>
        <alignment vertical="top" wrapText="1" readingOrder="0"/>
      </dxf>
    </rfmt>
    <rfmt sheetId="2" sqref="H1162" start="0" length="0">
      <dxf>
        <alignment vertical="top" wrapText="1" readingOrder="0"/>
      </dxf>
    </rfmt>
    <rfmt sheetId="2" sqref="H1163" start="0" length="0">
      <dxf>
        <alignment vertical="top" wrapText="1" readingOrder="0"/>
      </dxf>
    </rfmt>
    <rfmt sheetId="2" sqref="H1164" start="0" length="0">
      <dxf>
        <alignment vertical="top" wrapText="1" readingOrder="0"/>
      </dxf>
    </rfmt>
    <rfmt sheetId="2" sqref="H1165" start="0" length="0">
      <dxf>
        <alignment vertical="top" wrapText="1" readingOrder="0"/>
      </dxf>
    </rfmt>
    <rfmt sheetId="2" sqref="H1166" start="0" length="0">
      <dxf>
        <alignment vertical="top" wrapText="1" readingOrder="0"/>
      </dxf>
    </rfmt>
    <rfmt sheetId="2" sqref="H1167" start="0" length="0">
      <dxf>
        <alignment vertical="top" wrapText="1" readingOrder="0"/>
      </dxf>
    </rfmt>
    <rfmt sheetId="2" sqref="H1168" start="0" length="0">
      <dxf>
        <alignment vertical="top" wrapText="1" readingOrder="0"/>
      </dxf>
    </rfmt>
    <rfmt sheetId="2" sqref="H1169" start="0" length="0">
      <dxf>
        <alignment vertical="top" wrapText="1" readingOrder="0"/>
      </dxf>
    </rfmt>
    <rfmt sheetId="2" sqref="H1170" start="0" length="0">
      <dxf>
        <alignment vertical="top" wrapText="1" readingOrder="0"/>
      </dxf>
    </rfmt>
    <rfmt sheetId="2" sqref="H1171" start="0" length="0">
      <dxf>
        <alignment vertical="top" wrapText="1" readingOrder="0"/>
      </dxf>
    </rfmt>
    <rfmt sheetId="2" sqref="H1172" start="0" length="0">
      <dxf>
        <alignment vertical="top" wrapText="1" readingOrder="0"/>
      </dxf>
    </rfmt>
    <rfmt sheetId="2" sqref="H1173" start="0" length="0">
      <dxf>
        <alignment vertical="top" wrapText="1" readingOrder="0"/>
      </dxf>
    </rfmt>
    <rfmt sheetId="2" sqref="H1174" start="0" length="0">
      <dxf>
        <alignment vertical="top" wrapText="1" readingOrder="0"/>
      </dxf>
    </rfmt>
    <rfmt sheetId="2" sqref="H1175" start="0" length="0">
      <dxf>
        <alignment vertical="top" wrapText="1" readingOrder="0"/>
      </dxf>
    </rfmt>
    <rfmt sheetId="2" sqref="H1176" start="0" length="0">
      <dxf>
        <alignment vertical="top" wrapText="1" readingOrder="0"/>
      </dxf>
    </rfmt>
    <rfmt sheetId="2" sqref="H1177" start="0" length="0">
      <dxf>
        <alignment vertical="top" wrapText="1" readingOrder="0"/>
      </dxf>
    </rfmt>
    <rfmt sheetId="2" sqref="H1178" start="0" length="0">
      <dxf>
        <alignment vertical="top" wrapText="1" readingOrder="0"/>
      </dxf>
    </rfmt>
    <rfmt sheetId="2" sqref="H1179" start="0" length="0">
      <dxf>
        <alignment vertical="top" wrapText="1" readingOrder="0"/>
      </dxf>
    </rfmt>
    <rfmt sheetId="2" sqref="H1180" start="0" length="0">
      <dxf>
        <alignment vertical="top" wrapText="1" readingOrder="0"/>
      </dxf>
    </rfmt>
    <rfmt sheetId="2" sqref="H1181" start="0" length="0">
      <dxf>
        <alignment vertical="top" wrapText="1" readingOrder="0"/>
      </dxf>
    </rfmt>
    <rfmt sheetId="2" sqref="H1182" start="0" length="0">
      <dxf>
        <alignment vertical="top" wrapText="1" readingOrder="0"/>
      </dxf>
    </rfmt>
    <rfmt sheetId="2" sqref="H1183" start="0" length="0">
      <dxf>
        <alignment vertical="top" wrapText="1" readingOrder="0"/>
      </dxf>
    </rfmt>
    <rfmt sheetId="2" sqref="H1184" start="0" length="0">
      <dxf>
        <alignment vertical="top" wrapText="1" readingOrder="0"/>
      </dxf>
    </rfmt>
    <rfmt sheetId="2" sqref="H1185" start="0" length="0">
      <dxf>
        <alignment vertical="top" wrapText="1" readingOrder="0"/>
      </dxf>
    </rfmt>
    <rfmt sheetId="2" sqref="H1186" start="0" length="0">
      <dxf>
        <alignment vertical="top" wrapText="1" readingOrder="0"/>
      </dxf>
    </rfmt>
    <rfmt sheetId="2" sqref="H1187" start="0" length="0">
      <dxf>
        <alignment vertical="top" wrapText="1" readingOrder="0"/>
      </dxf>
    </rfmt>
    <rfmt sheetId="2" sqref="H1188" start="0" length="0">
      <dxf>
        <alignment vertical="top" wrapText="1" readingOrder="0"/>
      </dxf>
    </rfmt>
    <rfmt sheetId="2" sqref="H1189" start="0" length="0">
      <dxf>
        <alignment vertical="top" wrapText="1" readingOrder="0"/>
      </dxf>
    </rfmt>
    <rfmt sheetId="2" sqref="H1190" start="0" length="0">
      <dxf>
        <alignment vertical="top" wrapText="1" readingOrder="0"/>
      </dxf>
    </rfmt>
    <rfmt sheetId="2" sqref="H1191" start="0" length="0">
      <dxf>
        <alignment vertical="top" wrapText="1" readingOrder="0"/>
      </dxf>
    </rfmt>
    <rfmt sheetId="2" sqref="H1192" start="0" length="0">
      <dxf>
        <alignment vertical="top" wrapText="1" readingOrder="0"/>
      </dxf>
    </rfmt>
    <rfmt sheetId="2" sqref="H1193" start="0" length="0">
      <dxf>
        <alignment vertical="top" wrapText="1" readingOrder="0"/>
      </dxf>
    </rfmt>
    <rfmt sheetId="2" sqref="H1194" start="0" length="0">
      <dxf>
        <alignment vertical="top" wrapText="1" readingOrder="0"/>
      </dxf>
    </rfmt>
    <rfmt sheetId="2" sqref="H1195" start="0" length="0">
      <dxf>
        <alignment vertical="top" wrapText="1" readingOrder="0"/>
      </dxf>
    </rfmt>
    <rfmt sheetId="2" sqref="H1196" start="0" length="0">
      <dxf>
        <alignment vertical="top" wrapText="1" readingOrder="0"/>
      </dxf>
    </rfmt>
    <rfmt sheetId="2" sqref="H1197" start="0" length="0">
      <dxf>
        <alignment vertical="top" wrapText="1" readingOrder="0"/>
      </dxf>
    </rfmt>
    <rfmt sheetId="2" sqref="H1198" start="0" length="0">
      <dxf>
        <alignment vertical="top" wrapText="1" readingOrder="0"/>
      </dxf>
    </rfmt>
    <rfmt sheetId="2" sqref="H1199" start="0" length="0">
      <dxf>
        <alignment vertical="top" wrapText="1" readingOrder="0"/>
      </dxf>
    </rfmt>
    <rfmt sheetId="2" sqref="H1200" start="0" length="0">
      <dxf>
        <alignment vertical="top" wrapText="1" readingOrder="0"/>
      </dxf>
    </rfmt>
    <rfmt sheetId="2" sqref="H1201" start="0" length="0">
      <dxf>
        <alignment vertical="top" wrapText="1" readingOrder="0"/>
      </dxf>
    </rfmt>
    <rfmt sheetId="2" sqref="H1202" start="0" length="0">
      <dxf>
        <alignment vertical="top" wrapText="1" readingOrder="0"/>
      </dxf>
    </rfmt>
    <rfmt sheetId="2" sqref="H1203" start="0" length="0">
      <dxf>
        <alignment vertical="top" wrapText="1" readingOrder="0"/>
      </dxf>
    </rfmt>
    <rfmt sheetId="2" sqref="H1204" start="0" length="0">
      <dxf>
        <alignment vertical="top" wrapText="1" readingOrder="0"/>
      </dxf>
    </rfmt>
    <rfmt sheetId="2" sqref="H1205" start="0" length="0">
      <dxf>
        <alignment vertical="top" wrapText="1" readingOrder="0"/>
      </dxf>
    </rfmt>
    <rfmt sheetId="2" sqref="H1206" start="0" length="0">
      <dxf>
        <alignment vertical="top" wrapText="1" readingOrder="0"/>
      </dxf>
    </rfmt>
    <rfmt sheetId="2" sqref="H1207" start="0" length="0">
      <dxf>
        <alignment vertical="top" wrapText="1" readingOrder="0"/>
      </dxf>
    </rfmt>
    <rfmt sheetId="2" sqref="H1208" start="0" length="0">
      <dxf>
        <alignment vertical="top" wrapText="1" readingOrder="0"/>
      </dxf>
    </rfmt>
    <rfmt sheetId="2" sqref="H1209" start="0" length="0">
      <dxf>
        <alignment vertical="top" wrapText="1" readingOrder="0"/>
      </dxf>
    </rfmt>
    <rfmt sheetId="2" sqref="H1210" start="0" length="0">
      <dxf>
        <alignment vertical="top" wrapText="1" readingOrder="0"/>
      </dxf>
    </rfmt>
    <rfmt sheetId="2" sqref="H1211" start="0" length="0">
      <dxf>
        <alignment vertical="top" wrapText="1" readingOrder="0"/>
      </dxf>
    </rfmt>
    <rfmt sheetId="2" sqref="H1212" start="0" length="0">
      <dxf>
        <alignment vertical="top" wrapText="1" readingOrder="0"/>
      </dxf>
    </rfmt>
    <rfmt sheetId="2" sqref="H1213" start="0" length="0">
      <dxf>
        <alignment vertical="top" wrapText="1" readingOrder="0"/>
      </dxf>
    </rfmt>
    <rfmt sheetId="2" sqref="H1214" start="0" length="0">
      <dxf>
        <alignment vertical="top" wrapText="1" readingOrder="0"/>
      </dxf>
    </rfmt>
    <rfmt sheetId="2" sqref="H1215" start="0" length="0">
      <dxf>
        <alignment vertical="top" wrapText="1" readingOrder="0"/>
      </dxf>
    </rfmt>
    <rfmt sheetId="2" sqref="H1216" start="0" length="0">
      <dxf>
        <alignment vertical="top" wrapText="1" readingOrder="0"/>
      </dxf>
    </rfmt>
    <rfmt sheetId="2" sqref="H1217" start="0" length="0">
      <dxf>
        <alignment vertical="top" wrapText="1" readingOrder="0"/>
      </dxf>
    </rfmt>
    <rfmt sheetId="2" sqref="H1218" start="0" length="0">
      <dxf>
        <alignment vertical="top" wrapText="1" readingOrder="0"/>
      </dxf>
    </rfmt>
    <rfmt sheetId="2" sqref="H1219" start="0" length="0">
      <dxf>
        <alignment vertical="top" wrapText="1" readingOrder="0"/>
      </dxf>
    </rfmt>
    <rfmt sheetId="2" sqref="H1220" start="0" length="0">
      <dxf>
        <alignment vertical="top" wrapText="1" readingOrder="0"/>
      </dxf>
    </rfmt>
    <rfmt sheetId="2" sqref="H1221" start="0" length="0">
      <dxf>
        <alignment vertical="top" wrapText="1" readingOrder="0"/>
      </dxf>
    </rfmt>
    <rfmt sheetId="2" sqref="H1222" start="0" length="0">
      <dxf>
        <alignment vertical="top" wrapText="1" readingOrder="0"/>
      </dxf>
    </rfmt>
    <rfmt sheetId="2" sqref="H1223" start="0" length="0">
      <dxf>
        <alignment vertical="top" wrapText="1" readingOrder="0"/>
      </dxf>
    </rfmt>
    <rfmt sheetId="2" sqref="H1224" start="0" length="0">
      <dxf>
        <alignment vertical="top" wrapText="1" readingOrder="0"/>
      </dxf>
    </rfmt>
    <rfmt sheetId="2" sqref="H1225" start="0" length="0">
      <dxf>
        <alignment vertical="top" wrapText="1" readingOrder="0"/>
      </dxf>
    </rfmt>
    <rfmt sheetId="2" sqref="H1226" start="0" length="0">
      <dxf>
        <alignment vertical="top" wrapText="1" readingOrder="0"/>
      </dxf>
    </rfmt>
    <rfmt sheetId="2" sqref="H1227" start="0" length="0">
      <dxf>
        <alignment vertical="top" wrapText="1" readingOrder="0"/>
      </dxf>
    </rfmt>
    <rfmt sheetId="2" sqref="H1228" start="0" length="0">
      <dxf>
        <alignment vertical="top" wrapText="1" readingOrder="0"/>
      </dxf>
    </rfmt>
    <rfmt sheetId="2" sqref="H1229" start="0" length="0">
      <dxf>
        <alignment vertical="top" wrapText="1" readingOrder="0"/>
      </dxf>
    </rfmt>
    <rfmt sheetId="2" sqref="H1230" start="0" length="0">
      <dxf>
        <alignment vertical="top" wrapText="1" readingOrder="0"/>
      </dxf>
    </rfmt>
    <rfmt sheetId="2" sqref="H1231" start="0" length="0">
      <dxf>
        <alignment vertical="top" wrapText="1" readingOrder="0"/>
      </dxf>
    </rfmt>
    <rfmt sheetId="2" sqref="H1232" start="0" length="0">
      <dxf>
        <alignment vertical="top" wrapText="1" readingOrder="0"/>
      </dxf>
    </rfmt>
    <rfmt sheetId="2" sqref="H1233" start="0" length="0">
      <dxf>
        <alignment vertical="top" wrapText="1" readingOrder="0"/>
      </dxf>
    </rfmt>
    <rfmt sheetId="2" sqref="H1234" start="0" length="0">
      <dxf>
        <alignment vertical="top" wrapText="1" readingOrder="0"/>
      </dxf>
    </rfmt>
    <rfmt sheetId="2" sqref="H1235" start="0" length="0">
      <dxf>
        <alignment vertical="top" wrapText="1" readingOrder="0"/>
      </dxf>
    </rfmt>
    <rfmt sheetId="2" sqref="H1236" start="0" length="0">
      <dxf>
        <alignment vertical="top" wrapText="1" readingOrder="0"/>
      </dxf>
    </rfmt>
    <rfmt sheetId="2" sqref="H1237" start="0" length="0">
      <dxf>
        <alignment vertical="top" wrapText="1" readingOrder="0"/>
      </dxf>
    </rfmt>
    <rfmt sheetId="2" sqref="H1238" start="0" length="0">
      <dxf>
        <alignment vertical="top" wrapText="1" readingOrder="0"/>
      </dxf>
    </rfmt>
    <rfmt sheetId="2" sqref="H1239" start="0" length="0">
      <dxf>
        <alignment vertical="top" wrapText="1" readingOrder="0"/>
      </dxf>
    </rfmt>
    <rfmt sheetId="2" sqref="H1240" start="0" length="0">
      <dxf>
        <alignment vertical="top" wrapText="1" readingOrder="0"/>
      </dxf>
    </rfmt>
    <rfmt sheetId="2" sqref="H1241" start="0" length="0">
      <dxf>
        <alignment vertical="top" wrapText="1" readingOrder="0"/>
      </dxf>
    </rfmt>
    <rfmt sheetId="2" sqref="H1242" start="0" length="0">
      <dxf>
        <alignment vertical="top" wrapText="1" readingOrder="0"/>
      </dxf>
    </rfmt>
    <rfmt sheetId="2" sqref="H1243" start="0" length="0">
      <dxf>
        <alignment vertical="top" wrapText="1" readingOrder="0"/>
      </dxf>
    </rfmt>
    <rfmt sheetId="2" sqref="H1244" start="0" length="0">
      <dxf>
        <alignment vertical="top" wrapText="1" readingOrder="0"/>
      </dxf>
    </rfmt>
  </rrc>
  <rrc rId="1622" sId="2" ref="H1:H1048576" action="deleteCol">
    <undo index="0" exp="area" ref3D="1" dr="$A$2:$XFD$3" dn="Z_C431141F_117F_49C7_B3E7_D4961D1E781E_.wvu.PrintTitles" sId="2"/>
    <undo index="0" exp="area" ref3D="1" dr="$A$2:$XFD$3" dn="Заголовки_для_печати" sId="2"/>
    <undo index="0" exp="area" ref3D="1" dr="$A$2:$XFD$3" dn="Z_EED4C4C4_2768_4906_8D20_11DE2EB8B1AD_.wvu.PrintTitles" sId="2"/>
    <undo index="0" exp="area" ref3D="1" dr="$A$2:$XFD$3" dn="Z_C08C5C12_FFBC_4F4C_9138_5D34ADCEB223_.wvu.PrintTitles" sId="2"/>
    <undo index="0" exp="area" ref3D="1" dr="$A$2:$XFD$3" dn="Z_6C4C0A1E_9F55_46A5_9256_CBEA636F78CA_.wvu.PrintTitles" sId="2"/>
    <undo index="0" exp="area" ref3D="1" dr="$A$2:$XFD$3" dn="Z_63624039_79B7_4B53_8C9B_62AEAD1FE854_.wvu.PrintTitles" sId="2"/>
    <undo index="0" exp="area" ref3D="1" dr="$A$2:$XFD$3" dn="Z_237E48EE_855D_4E22_A215_D7BA155C0632_.wvu.PrintTitles" sId="2"/>
    <undo index="0" exp="area" ref3D="1" dr="$A$2:$XFD$3" dn="Z_0807BC37_3C63_4F33_8764_08C0EDADAA6D_.wvu.PrintTitles" sId="2"/>
    <rfmt sheetId="2" xfDxf="1" sqref="H1:H1048576" start="0" length="0">
      <dxf>
        <font>
          <sz val="12"/>
          <name val="Times New Roman"/>
          <scheme val="none"/>
        </font>
      </dxf>
    </rfmt>
    <rfmt sheetId="2" sqref="H4" start="0" length="0">
      <dxf>
        <alignment vertical="top" wrapText="1" readingOrder="0"/>
      </dxf>
    </rfmt>
    <rfmt sheetId="2" sqref="H5" start="0" length="0">
      <dxf>
        <alignment vertical="top" wrapText="1" readingOrder="0"/>
      </dxf>
    </rfmt>
    <rfmt sheetId="2" sqref="H6" start="0" length="0">
      <dxf>
        <alignment vertical="top" wrapText="1" readingOrder="0"/>
      </dxf>
    </rfmt>
    <rfmt sheetId="2" sqref="H7" start="0" length="0">
      <dxf>
        <alignment vertical="top" wrapText="1" readingOrder="0"/>
      </dxf>
    </rfmt>
    <rfmt sheetId="2" sqref="H8" start="0" length="0">
      <dxf>
        <alignment vertical="top" wrapText="1" readingOrder="0"/>
      </dxf>
    </rfmt>
    <rfmt sheetId="2" sqref="H9" start="0" length="0">
      <dxf>
        <alignment vertical="top" wrapText="1" readingOrder="0"/>
      </dxf>
    </rfmt>
    <rfmt sheetId="2" sqref="H10" start="0" length="0">
      <dxf>
        <alignment vertical="top" wrapText="1" readingOrder="0"/>
      </dxf>
    </rfmt>
    <rfmt sheetId="2" sqref="H11" start="0" length="0">
      <dxf>
        <alignment vertical="top" wrapText="1" readingOrder="0"/>
      </dxf>
    </rfmt>
    <rfmt sheetId="2" sqref="H12" start="0" length="0">
      <dxf>
        <alignment vertical="top" wrapText="1" readingOrder="0"/>
      </dxf>
    </rfmt>
    <rfmt sheetId="2" sqref="H13" start="0" length="0">
      <dxf>
        <alignment vertical="top" wrapText="1" readingOrder="0"/>
      </dxf>
    </rfmt>
    <rfmt sheetId="2" sqref="H14" start="0" length="0">
      <dxf>
        <alignment vertical="top" wrapText="1" readingOrder="0"/>
      </dxf>
    </rfmt>
    <rfmt sheetId="2" sqref="H15" start="0" length="0">
      <dxf>
        <alignment vertical="top" wrapText="1" readingOrder="0"/>
      </dxf>
    </rfmt>
    <rfmt sheetId="2" sqref="H16" start="0" length="0">
      <dxf>
        <alignment vertical="top" wrapText="1" readingOrder="0"/>
      </dxf>
    </rfmt>
    <rfmt sheetId="2" sqref="H17" start="0" length="0">
      <dxf>
        <alignment vertical="top" wrapText="1" readingOrder="0"/>
      </dxf>
    </rfmt>
    <rfmt sheetId="2" sqref="H18" start="0" length="0">
      <dxf>
        <alignment vertical="top" wrapText="1" readingOrder="0"/>
      </dxf>
    </rfmt>
    <rfmt sheetId="2" sqref="H1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2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3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4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5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6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7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8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8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99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0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1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2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3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4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5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6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7" start="0" length="0">
      <dxf>
        <font>
          <sz val="12"/>
          <color indexed="8"/>
          <name val="Times New Roman"/>
          <scheme val="none"/>
        </font>
        <alignment vertical="top" wrapText="1" readingOrder="0"/>
      </dxf>
    </rfmt>
    <rfmt sheetId="2" sqref="H108" start="0" length="0">
      <dxf>
        <alignment vertical="top" wrapText="1" readingOrder="0"/>
      </dxf>
    </rfmt>
    <rfmt sheetId="2" sqref="H109" start="0" length="0">
      <dxf>
        <alignment vertical="top" wrapText="1" readingOrder="0"/>
      </dxf>
    </rfmt>
    <rfmt sheetId="2" sqref="H110" start="0" length="0">
      <dxf>
        <alignment vertical="top" wrapText="1" readingOrder="0"/>
      </dxf>
    </rfmt>
    <rfmt sheetId="2" sqref="H111" start="0" length="0">
      <dxf>
        <alignment vertical="top" wrapText="1" readingOrder="0"/>
      </dxf>
    </rfmt>
    <rfmt sheetId="2" sqref="H112" start="0" length="0">
      <dxf>
        <alignment vertical="top" wrapText="1" readingOrder="0"/>
      </dxf>
    </rfmt>
    <rfmt sheetId="2" sqref="H113" start="0" length="0">
      <dxf>
        <alignment vertical="top" wrapText="1" readingOrder="0"/>
      </dxf>
    </rfmt>
    <rfmt sheetId="2" sqref="H114" start="0" length="0">
      <dxf>
        <alignment vertical="top" wrapText="1" readingOrder="0"/>
      </dxf>
    </rfmt>
    <rfmt sheetId="2" sqref="H115" start="0" length="0">
      <dxf>
        <alignment vertical="top" wrapText="1" readingOrder="0"/>
      </dxf>
    </rfmt>
    <rfmt sheetId="2" sqref="H116" start="0" length="0">
      <dxf>
        <alignment vertical="top" wrapText="1" readingOrder="0"/>
      </dxf>
    </rfmt>
    <rfmt sheetId="2" sqref="H117" start="0" length="0">
      <dxf>
        <alignment vertical="top" wrapText="1" readingOrder="0"/>
      </dxf>
    </rfmt>
    <rfmt sheetId="2" sqref="H118" start="0" length="0">
      <dxf>
        <alignment vertical="top" wrapText="1" readingOrder="0"/>
      </dxf>
    </rfmt>
    <rfmt sheetId="2" sqref="H119" start="0" length="0">
      <dxf>
        <alignment vertical="top" wrapText="1" readingOrder="0"/>
      </dxf>
    </rfmt>
    <rfmt sheetId="2" sqref="H120" start="0" length="0">
      <dxf>
        <alignment vertical="top" wrapText="1" readingOrder="0"/>
      </dxf>
    </rfmt>
    <rfmt sheetId="2" sqref="H121" start="0" length="0">
      <dxf>
        <alignment vertical="top" wrapText="1" readingOrder="0"/>
      </dxf>
    </rfmt>
    <rfmt sheetId="2" sqref="H122" start="0" length="0">
      <dxf>
        <alignment vertical="top" wrapText="1" readingOrder="0"/>
      </dxf>
    </rfmt>
    <rfmt sheetId="2" sqref="H123" start="0" length="0">
      <dxf>
        <alignment vertical="top" wrapText="1" readingOrder="0"/>
      </dxf>
    </rfmt>
    <rfmt sheetId="2" sqref="H124" start="0" length="0">
      <dxf>
        <alignment vertical="top" wrapText="1" readingOrder="0"/>
      </dxf>
    </rfmt>
    <rfmt sheetId="2" sqref="H125" start="0" length="0">
      <dxf>
        <alignment vertical="top" wrapText="1" readingOrder="0"/>
      </dxf>
    </rfmt>
    <rfmt sheetId="2" sqref="H126" start="0" length="0">
      <dxf>
        <alignment vertical="top" wrapText="1" readingOrder="0"/>
      </dxf>
    </rfmt>
    <rfmt sheetId="2" sqref="H127" start="0" length="0">
      <dxf>
        <alignment vertical="top" wrapText="1" readingOrder="0"/>
      </dxf>
    </rfmt>
    <rfmt sheetId="2" sqref="H128" start="0" length="0">
      <dxf>
        <alignment vertical="top" wrapText="1" readingOrder="0"/>
      </dxf>
    </rfmt>
    <rfmt sheetId="2" sqref="H129" start="0" length="0">
      <dxf>
        <alignment vertical="top" wrapText="1" readingOrder="0"/>
      </dxf>
    </rfmt>
    <rfmt sheetId="2" sqref="H130" start="0" length="0">
      <dxf>
        <alignment vertical="top" wrapText="1" readingOrder="0"/>
      </dxf>
    </rfmt>
    <rfmt sheetId="2" sqref="H131" start="0" length="0">
      <dxf>
        <alignment vertical="top" wrapText="1" readingOrder="0"/>
      </dxf>
    </rfmt>
    <rfmt sheetId="2" sqref="H132" start="0" length="0">
      <dxf>
        <alignment vertical="top" wrapText="1" readingOrder="0"/>
      </dxf>
    </rfmt>
    <rfmt sheetId="2" sqref="H133" start="0" length="0">
      <dxf>
        <alignment vertical="top" wrapText="1" readingOrder="0"/>
      </dxf>
    </rfmt>
    <rfmt sheetId="2" sqref="H134" start="0" length="0">
      <dxf>
        <alignment vertical="top" wrapText="1" readingOrder="0"/>
      </dxf>
    </rfmt>
    <rfmt sheetId="2" sqref="H135" start="0" length="0">
      <dxf>
        <alignment vertical="top" wrapText="1" readingOrder="0"/>
      </dxf>
    </rfmt>
    <rfmt sheetId="2" sqref="H136" start="0" length="0">
      <dxf>
        <alignment vertical="top" wrapText="1" readingOrder="0"/>
      </dxf>
    </rfmt>
    <rfmt sheetId="2" sqref="H137" start="0" length="0">
      <dxf>
        <alignment vertical="top" wrapText="1" readingOrder="0"/>
      </dxf>
    </rfmt>
    <rfmt sheetId="2" sqref="H138" start="0" length="0">
      <dxf>
        <alignment vertical="top" wrapText="1" readingOrder="0"/>
      </dxf>
    </rfmt>
    <rcc rId="0" sId="2" dxf="1">
      <nc r="H139">
        <v>25665.899000000005</v>
      </nc>
      <ndxf>
        <alignment vertical="top" wrapText="1" readingOrder="0"/>
      </ndxf>
    </rcc>
    <rcc rId="0" sId="2" dxf="1">
      <nc r="H140">
        <v>24602.014999999999</v>
      </nc>
      <ndxf>
        <alignment vertical="top" wrapText="1" readingOrder="0"/>
      </ndxf>
    </rcc>
    <rcc rId="0" sId="2" dxf="1">
      <nc r="H141">
        <f>+H139-H140</f>
      </nc>
      <ndxf>
        <alignment vertical="top" wrapText="1" readingOrder="0"/>
      </ndxf>
    </rcc>
    <rfmt sheetId="2" sqref="H142" start="0" length="0">
      <dxf>
        <alignment vertical="top" wrapText="1" readingOrder="0"/>
      </dxf>
    </rfmt>
    <rfmt sheetId="2" sqref="H143" start="0" length="0">
      <dxf>
        <alignment vertical="top" wrapText="1" readingOrder="0"/>
      </dxf>
    </rfmt>
    <rfmt sheetId="2" sqref="H144" start="0" length="0">
      <dxf>
        <alignment vertical="top" wrapText="1" readingOrder="0"/>
      </dxf>
    </rfmt>
    <rfmt sheetId="2" sqref="H145" start="0" length="0">
      <dxf>
        <alignment vertical="top" wrapText="1" readingOrder="0"/>
      </dxf>
    </rfmt>
    <rfmt sheetId="2" sqref="H146" start="0" length="0">
      <dxf>
        <alignment vertical="top" wrapText="1" readingOrder="0"/>
      </dxf>
    </rfmt>
    <rfmt sheetId="2" sqref="H147" start="0" length="0">
      <dxf>
        <alignment vertical="top" wrapText="1" readingOrder="0"/>
      </dxf>
    </rfmt>
    <rfmt sheetId="2" sqref="H148" start="0" length="0">
      <dxf>
        <alignment vertical="top" wrapText="1" readingOrder="0"/>
      </dxf>
    </rfmt>
    <rfmt sheetId="2" sqref="H149" start="0" length="0">
      <dxf>
        <alignment vertical="top" wrapText="1" readingOrder="0"/>
      </dxf>
    </rfmt>
    <rfmt sheetId="2" sqref="H150" start="0" length="0">
      <dxf>
        <alignment vertical="top" wrapText="1" readingOrder="0"/>
      </dxf>
    </rfmt>
    <rfmt sheetId="2" sqref="H151" start="0" length="0">
      <dxf>
        <alignment vertical="top" wrapText="1" readingOrder="0"/>
      </dxf>
    </rfmt>
    <rfmt sheetId="2" sqref="H152" start="0" length="0">
      <dxf>
        <alignment vertical="top" wrapText="1" readingOrder="0"/>
      </dxf>
    </rfmt>
    <rfmt sheetId="2" sqref="H153" start="0" length="0">
      <dxf>
        <alignment vertical="top" wrapText="1" readingOrder="0"/>
      </dxf>
    </rfmt>
    <rfmt sheetId="2" sqref="H154" start="0" length="0">
      <dxf>
        <alignment vertical="top" wrapText="1" readingOrder="0"/>
      </dxf>
    </rfmt>
    <rfmt sheetId="2" sqref="H155" start="0" length="0">
      <dxf>
        <alignment vertical="top" wrapText="1" readingOrder="0"/>
      </dxf>
    </rfmt>
    <rfmt sheetId="2" sqref="H156" start="0" length="0">
      <dxf>
        <alignment vertical="top" wrapText="1" readingOrder="0"/>
      </dxf>
    </rfmt>
    <rfmt sheetId="2" sqref="H157" start="0" length="0">
      <dxf>
        <alignment vertical="top" wrapText="1" readingOrder="0"/>
      </dxf>
    </rfmt>
    <rfmt sheetId="2" sqref="H158" start="0" length="0">
      <dxf>
        <alignment vertical="top" wrapText="1" readingOrder="0"/>
      </dxf>
    </rfmt>
    <rfmt sheetId="2" sqref="H159" start="0" length="0">
      <dxf>
        <alignment vertical="top" wrapText="1" readingOrder="0"/>
      </dxf>
    </rfmt>
    <rfmt sheetId="2" sqref="H160" start="0" length="0">
      <dxf>
        <alignment vertical="top" wrapText="1" readingOrder="0"/>
      </dxf>
    </rfmt>
    <rfmt sheetId="2" sqref="H161" start="0" length="0">
      <dxf>
        <alignment vertical="top" wrapText="1" readingOrder="0"/>
      </dxf>
    </rfmt>
    <rfmt sheetId="2" sqref="H162" start="0" length="0">
      <dxf>
        <alignment vertical="top" wrapText="1" readingOrder="0"/>
      </dxf>
    </rfmt>
    <rfmt sheetId="2" sqref="H163" start="0" length="0">
      <dxf>
        <alignment vertical="top" wrapText="1" readingOrder="0"/>
      </dxf>
    </rfmt>
    <rfmt sheetId="2" sqref="H164" start="0" length="0">
      <dxf>
        <alignment vertical="top" wrapText="1" readingOrder="0"/>
      </dxf>
    </rfmt>
    <rfmt sheetId="2" sqref="H165" start="0" length="0">
      <dxf>
        <alignment vertical="top" wrapText="1" readingOrder="0"/>
      </dxf>
    </rfmt>
    <rfmt sheetId="2" sqref="H166" start="0" length="0">
      <dxf>
        <alignment vertical="top" wrapText="1" readingOrder="0"/>
      </dxf>
    </rfmt>
    <rfmt sheetId="2" sqref="H167" start="0" length="0">
      <dxf>
        <alignment vertical="top" wrapText="1" readingOrder="0"/>
      </dxf>
    </rfmt>
    <rfmt sheetId="2" sqref="H168" start="0" length="0">
      <dxf>
        <alignment vertical="top" wrapText="1" readingOrder="0"/>
      </dxf>
    </rfmt>
    <rfmt sheetId="2" sqref="H169" start="0" length="0">
      <dxf>
        <alignment vertical="top" wrapText="1" readingOrder="0"/>
      </dxf>
    </rfmt>
    <rfmt sheetId="2" sqref="H170" start="0" length="0">
      <dxf>
        <alignment vertical="top" wrapText="1" readingOrder="0"/>
      </dxf>
    </rfmt>
    <rfmt sheetId="2" sqref="H171" start="0" length="0">
      <dxf>
        <alignment vertical="top" wrapText="1" readingOrder="0"/>
      </dxf>
    </rfmt>
    <rfmt sheetId="2" sqref="H172" start="0" length="0">
      <dxf>
        <alignment vertical="top" wrapText="1" readingOrder="0"/>
      </dxf>
    </rfmt>
    <rfmt sheetId="2" sqref="H173" start="0" length="0">
      <dxf>
        <alignment vertical="top" wrapText="1" readingOrder="0"/>
      </dxf>
    </rfmt>
    <rfmt sheetId="2" sqref="H174" start="0" length="0">
      <dxf>
        <alignment vertical="top" wrapText="1" readingOrder="0"/>
      </dxf>
    </rfmt>
    <rfmt sheetId="2" sqref="H175" start="0" length="0">
      <dxf>
        <alignment vertical="top" wrapText="1" readingOrder="0"/>
      </dxf>
    </rfmt>
    <rfmt sheetId="2" sqref="H176" start="0" length="0">
      <dxf>
        <alignment vertical="top" wrapText="1" readingOrder="0"/>
      </dxf>
    </rfmt>
    <rfmt sheetId="2" sqref="H177" start="0" length="0">
      <dxf>
        <alignment vertical="top" wrapText="1" readingOrder="0"/>
      </dxf>
    </rfmt>
    <rfmt sheetId="2" sqref="H178" start="0" length="0">
      <dxf>
        <alignment vertical="top" wrapText="1" readingOrder="0"/>
      </dxf>
    </rfmt>
    <rfmt sheetId="2" sqref="H179" start="0" length="0">
      <dxf>
        <alignment vertical="top" wrapText="1" readingOrder="0"/>
      </dxf>
    </rfmt>
    <rfmt sheetId="2" sqref="H180" start="0" length="0">
      <dxf>
        <alignment vertical="top" wrapText="1" readingOrder="0"/>
      </dxf>
    </rfmt>
    <rfmt sheetId="2" sqref="H181" start="0" length="0">
      <dxf>
        <alignment vertical="top" wrapText="1" readingOrder="0"/>
      </dxf>
    </rfmt>
    <rfmt sheetId="2" sqref="H182" start="0" length="0">
      <dxf>
        <alignment vertical="top" wrapText="1" readingOrder="0"/>
      </dxf>
    </rfmt>
    <rfmt sheetId="2" sqref="H183" start="0" length="0">
      <dxf>
        <alignment vertical="top" wrapText="1" readingOrder="0"/>
      </dxf>
    </rfmt>
    <rfmt sheetId="2" sqref="H184" start="0" length="0">
      <dxf>
        <alignment vertical="top" wrapText="1" readingOrder="0"/>
      </dxf>
    </rfmt>
    <rfmt sheetId="2" sqref="H185" start="0" length="0">
      <dxf>
        <alignment vertical="top" wrapText="1" readingOrder="0"/>
      </dxf>
    </rfmt>
    <rfmt sheetId="2" sqref="H186" start="0" length="0">
      <dxf>
        <alignment vertical="top" wrapText="1" readingOrder="0"/>
      </dxf>
    </rfmt>
    <rfmt sheetId="2" sqref="H187" start="0" length="0">
      <dxf>
        <alignment vertical="top" wrapText="1" readingOrder="0"/>
      </dxf>
    </rfmt>
    <rfmt sheetId="2" sqref="H188" start="0" length="0">
      <dxf>
        <alignment vertical="top" wrapText="1" readingOrder="0"/>
      </dxf>
    </rfmt>
    <rfmt sheetId="2" sqref="H189" start="0" length="0">
      <dxf>
        <alignment vertical="top" wrapText="1" readingOrder="0"/>
      </dxf>
    </rfmt>
    <rfmt sheetId="2" sqref="H190" start="0" length="0">
      <dxf>
        <alignment vertical="top" wrapText="1" readingOrder="0"/>
      </dxf>
    </rfmt>
    <rfmt sheetId="2" sqref="H191" start="0" length="0">
      <dxf>
        <alignment vertical="top" wrapText="1" readingOrder="0"/>
      </dxf>
    </rfmt>
    <rfmt sheetId="2" sqref="H192" start="0" length="0">
      <dxf>
        <alignment vertical="top" wrapText="1" readingOrder="0"/>
      </dxf>
    </rfmt>
    <rfmt sheetId="2" sqref="H193" start="0" length="0">
      <dxf>
        <alignment vertical="top" wrapText="1" readingOrder="0"/>
      </dxf>
    </rfmt>
    <rfmt sheetId="2" sqref="H194" start="0" length="0">
      <dxf>
        <alignment vertical="top" wrapText="1" readingOrder="0"/>
      </dxf>
    </rfmt>
    <rfmt sheetId="2" sqref="H195" start="0" length="0">
      <dxf>
        <alignment vertical="top" wrapText="1" readingOrder="0"/>
      </dxf>
    </rfmt>
    <rfmt sheetId="2" sqref="H196" start="0" length="0">
      <dxf>
        <alignment vertical="top" wrapText="1" readingOrder="0"/>
      </dxf>
    </rfmt>
    <rfmt sheetId="2" sqref="H197" start="0" length="0">
      <dxf>
        <alignment vertical="top" wrapText="1" readingOrder="0"/>
      </dxf>
    </rfmt>
    <rfmt sheetId="2" sqref="H198" start="0" length="0">
      <dxf>
        <alignment vertical="top" wrapText="1" readingOrder="0"/>
      </dxf>
    </rfmt>
    <rfmt sheetId="2" sqref="H199" start="0" length="0">
      <dxf>
        <alignment vertical="top" wrapText="1" readingOrder="0"/>
      </dxf>
    </rfmt>
    <rfmt sheetId="2" sqref="H200" start="0" length="0">
      <dxf>
        <alignment vertical="top" wrapText="1" readingOrder="0"/>
      </dxf>
    </rfmt>
    <rfmt sheetId="2" sqref="H201" start="0" length="0">
      <dxf>
        <alignment vertical="top" wrapText="1" readingOrder="0"/>
      </dxf>
    </rfmt>
    <rfmt sheetId="2" sqref="H202" start="0" length="0">
      <dxf>
        <alignment vertical="top" wrapText="1" readingOrder="0"/>
      </dxf>
    </rfmt>
    <rfmt sheetId="2" sqref="H203" start="0" length="0">
      <dxf>
        <alignment vertical="top" wrapText="1" readingOrder="0"/>
      </dxf>
    </rfmt>
    <rfmt sheetId="2" sqref="H204" start="0" length="0">
      <dxf>
        <alignment vertical="top" wrapText="1" readingOrder="0"/>
      </dxf>
    </rfmt>
    <rfmt sheetId="2" sqref="H205" start="0" length="0">
      <dxf>
        <alignment vertical="top" wrapText="1" readingOrder="0"/>
      </dxf>
    </rfmt>
    <rfmt sheetId="2" sqref="H206" start="0" length="0">
      <dxf>
        <alignment vertical="top" wrapText="1" readingOrder="0"/>
      </dxf>
    </rfmt>
    <rfmt sheetId="2" sqref="H207" start="0" length="0">
      <dxf>
        <alignment vertical="top" wrapText="1" readingOrder="0"/>
      </dxf>
    </rfmt>
    <rfmt sheetId="2" sqref="H208" start="0" length="0">
      <dxf>
        <alignment vertical="top" wrapText="1" readingOrder="0"/>
      </dxf>
    </rfmt>
    <rfmt sheetId="2" sqref="H209" start="0" length="0">
      <dxf>
        <alignment vertical="top" wrapText="1" readingOrder="0"/>
      </dxf>
    </rfmt>
    <rfmt sheetId="2" sqref="H210" start="0" length="0">
      <dxf>
        <alignment vertical="top" wrapText="1" readingOrder="0"/>
      </dxf>
    </rfmt>
    <rfmt sheetId="2" sqref="H211" start="0" length="0">
      <dxf>
        <alignment vertical="top" wrapText="1" readingOrder="0"/>
      </dxf>
    </rfmt>
    <rfmt sheetId="2" sqref="H212" start="0" length="0">
      <dxf>
        <alignment vertical="top" wrapText="1" readingOrder="0"/>
      </dxf>
    </rfmt>
    <rfmt sheetId="2" sqref="H213" start="0" length="0">
      <dxf>
        <alignment vertical="top" wrapText="1" readingOrder="0"/>
      </dxf>
    </rfmt>
    <rfmt sheetId="2" sqref="H214" start="0" length="0">
      <dxf>
        <alignment vertical="top" wrapText="1" readingOrder="0"/>
      </dxf>
    </rfmt>
    <rfmt sheetId="2" sqref="H215" start="0" length="0">
      <dxf>
        <alignment vertical="top" wrapText="1" readingOrder="0"/>
      </dxf>
    </rfmt>
    <rfmt sheetId="2" sqref="H216" start="0" length="0">
      <dxf>
        <alignment vertical="top" wrapText="1" readingOrder="0"/>
      </dxf>
    </rfmt>
    <rfmt sheetId="2" sqref="H217" start="0" length="0">
      <dxf>
        <alignment vertical="top" wrapText="1" readingOrder="0"/>
      </dxf>
    </rfmt>
    <rfmt sheetId="2" sqref="H218" start="0" length="0">
      <dxf>
        <alignment vertical="top" wrapText="1" readingOrder="0"/>
      </dxf>
    </rfmt>
    <rfmt sheetId="2" sqref="H219" start="0" length="0">
      <dxf>
        <alignment vertical="top" wrapText="1" readingOrder="0"/>
      </dxf>
    </rfmt>
    <rfmt sheetId="2" sqref="H220" start="0" length="0">
      <dxf>
        <alignment vertical="top" wrapText="1" readingOrder="0"/>
      </dxf>
    </rfmt>
    <rfmt sheetId="2" sqref="H221" start="0" length="0">
      <dxf>
        <alignment vertical="top" wrapText="1" readingOrder="0"/>
      </dxf>
    </rfmt>
    <rfmt sheetId="2" sqref="H222" start="0" length="0">
      <dxf>
        <alignment vertical="top" wrapText="1" readingOrder="0"/>
      </dxf>
    </rfmt>
    <rfmt sheetId="2" sqref="H223" start="0" length="0">
      <dxf>
        <alignment vertical="top" wrapText="1" readingOrder="0"/>
      </dxf>
    </rfmt>
    <rfmt sheetId="2" sqref="H224" start="0" length="0">
      <dxf>
        <alignment vertical="top" wrapText="1" readingOrder="0"/>
      </dxf>
    </rfmt>
    <rfmt sheetId="2" sqref="H225" start="0" length="0">
      <dxf>
        <alignment vertical="top" wrapText="1" readingOrder="0"/>
      </dxf>
    </rfmt>
    <rfmt sheetId="2" sqref="H226" start="0" length="0">
      <dxf>
        <alignment vertical="top" wrapText="1" readingOrder="0"/>
      </dxf>
    </rfmt>
    <rfmt sheetId="2" sqref="H227" start="0" length="0">
      <dxf>
        <alignment vertical="top" wrapText="1" readingOrder="0"/>
      </dxf>
    </rfmt>
    <rfmt sheetId="2" sqref="H228" start="0" length="0">
      <dxf>
        <alignment vertical="top" wrapText="1" readingOrder="0"/>
      </dxf>
    </rfmt>
    <rfmt sheetId="2" sqref="H229" start="0" length="0">
      <dxf>
        <alignment vertical="top" wrapText="1" readingOrder="0"/>
      </dxf>
    </rfmt>
    <rfmt sheetId="2" sqref="H230" start="0" length="0">
      <dxf>
        <alignment vertical="top" wrapText="1" readingOrder="0"/>
      </dxf>
    </rfmt>
    <rfmt sheetId="2" sqref="H231" start="0" length="0">
      <dxf>
        <alignment vertical="top" wrapText="1" readingOrder="0"/>
      </dxf>
    </rfmt>
    <rfmt sheetId="2" sqref="H232" start="0" length="0">
      <dxf>
        <alignment vertical="top" wrapText="1" readingOrder="0"/>
      </dxf>
    </rfmt>
    <rfmt sheetId="2" sqref="H233" start="0" length="0">
      <dxf>
        <alignment vertical="top" wrapText="1" readingOrder="0"/>
      </dxf>
    </rfmt>
    <rfmt sheetId="2" sqref="H234" start="0" length="0">
      <dxf>
        <alignment vertical="top" wrapText="1" readingOrder="0"/>
      </dxf>
    </rfmt>
    <rfmt sheetId="2" sqref="H235" start="0" length="0">
      <dxf>
        <alignment vertical="top" wrapText="1" readingOrder="0"/>
      </dxf>
    </rfmt>
    <rfmt sheetId="2" sqref="H236" start="0" length="0">
      <dxf>
        <alignment vertical="top" wrapText="1" readingOrder="0"/>
      </dxf>
    </rfmt>
    <rfmt sheetId="2" sqref="H237" start="0" length="0">
      <dxf>
        <alignment vertical="top" wrapText="1" readingOrder="0"/>
      </dxf>
    </rfmt>
    <rfmt sheetId="2" sqref="H238" start="0" length="0">
      <dxf>
        <alignment vertical="top" wrapText="1" readingOrder="0"/>
      </dxf>
    </rfmt>
    <rfmt sheetId="2" sqref="H239" start="0" length="0">
      <dxf>
        <alignment vertical="top" wrapText="1" readingOrder="0"/>
      </dxf>
    </rfmt>
    <rfmt sheetId="2" sqref="H240" start="0" length="0">
      <dxf>
        <alignment vertical="top" wrapText="1" readingOrder="0"/>
      </dxf>
    </rfmt>
    <rfmt sheetId="2" sqref="H241" start="0" length="0">
      <dxf>
        <alignment vertical="top" wrapText="1" readingOrder="0"/>
      </dxf>
    </rfmt>
    <rfmt sheetId="2" sqref="H242" start="0" length="0">
      <dxf>
        <alignment vertical="top" wrapText="1" readingOrder="0"/>
      </dxf>
    </rfmt>
    <rfmt sheetId="2" sqref="H243" start="0" length="0">
      <dxf>
        <alignment vertical="top" wrapText="1" readingOrder="0"/>
      </dxf>
    </rfmt>
    <rfmt sheetId="2" sqref="H244" start="0" length="0">
      <dxf>
        <alignment vertical="top" wrapText="1" readingOrder="0"/>
      </dxf>
    </rfmt>
    <rfmt sheetId="2" sqref="H245" start="0" length="0">
      <dxf>
        <alignment vertical="top" wrapText="1" readingOrder="0"/>
      </dxf>
    </rfmt>
    <rfmt sheetId="2" sqref="H246" start="0" length="0">
      <dxf>
        <alignment vertical="top" wrapText="1" readingOrder="0"/>
      </dxf>
    </rfmt>
    <rfmt sheetId="2" sqref="H247" start="0" length="0">
      <dxf>
        <alignment vertical="top" wrapText="1" readingOrder="0"/>
      </dxf>
    </rfmt>
    <rfmt sheetId="2" sqref="H248" start="0" length="0">
      <dxf>
        <alignment vertical="top" wrapText="1" readingOrder="0"/>
      </dxf>
    </rfmt>
    <rfmt sheetId="2" sqref="H249" start="0" length="0">
      <dxf>
        <alignment vertical="top" wrapText="1" readingOrder="0"/>
      </dxf>
    </rfmt>
    <rfmt sheetId="2" sqref="H250" start="0" length="0">
      <dxf>
        <alignment vertical="top" wrapText="1" readingOrder="0"/>
      </dxf>
    </rfmt>
    <rfmt sheetId="2" sqref="H251" start="0" length="0">
      <dxf>
        <alignment vertical="top" wrapText="1" readingOrder="0"/>
      </dxf>
    </rfmt>
    <rfmt sheetId="2" sqref="H252" start="0" length="0">
      <dxf>
        <alignment vertical="top" wrapText="1" readingOrder="0"/>
      </dxf>
    </rfmt>
    <rfmt sheetId="2" sqref="H253" start="0" length="0">
      <dxf>
        <alignment vertical="top" wrapText="1" readingOrder="0"/>
      </dxf>
    </rfmt>
    <rfmt sheetId="2" sqref="H254" start="0" length="0">
      <dxf>
        <alignment vertical="top" wrapText="1" readingOrder="0"/>
      </dxf>
    </rfmt>
    <rfmt sheetId="2" sqref="H255" start="0" length="0">
      <dxf>
        <alignment vertical="top" wrapText="1" readingOrder="0"/>
      </dxf>
    </rfmt>
    <rfmt sheetId="2" sqref="H256" start="0" length="0">
      <dxf>
        <alignment vertical="top" wrapText="1" readingOrder="0"/>
      </dxf>
    </rfmt>
    <rfmt sheetId="2" sqref="H257" start="0" length="0">
      <dxf>
        <alignment vertical="top" wrapText="1" readingOrder="0"/>
      </dxf>
    </rfmt>
    <rfmt sheetId="2" sqref="H258" start="0" length="0">
      <dxf>
        <alignment vertical="top" wrapText="1" readingOrder="0"/>
      </dxf>
    </rfmt>
    <rfmt sheetId="2" sqref="H259" start="0" length="0">
      <dxf>
        <alignment vertical="top" wrapText="1" readingOrder="0"/>
      </dxf>
    </rfmt>
    <rfmt sheetId="2" sqref="H260" start="0" length="0">
      <dxf>
        <alignment vertical="top" wrapText="1" readingOrder="0"/>
      </dxf>
    </rfmt>
    <rfmt sheetId="2" sqref="H261" start="0" length="0">
      <dxf>
        <alignment vertical="top" wrapText="1" readingOrder="0"/>
      </dxf>
    </rfmt>
    <rfmt sheetId="2" sqref="H262" start="0" length="0">
      <dxf>
        <alignment vertical="top" wrapText="1" readingOrder="0"/>
      </dxf>
    </rfmt>
    <rfmt sheetId="2" sqref="H263" start="0" length="0">
      <dxf>
        <alignment vertical="top" wrapText="1" readingOrder="0"/>
      </dxf>
    </rfmt>
    <rfmt sheetId="2" sqref="H264" start="0" length="0">
      <dxf>
        <alignment vertical="top" wrapText="1" readingOrder="0"/>
      </dxf>
    </rfmt>
    <rfmt sheetId="2" sqref="H265" start="0" length="0">
      <dxf>
        <alignment vertical="top" wrapText="1" readingOrder="0"/>
      </dxf>
    </rfmt>
    <rfmt sheetId="2" sqref="H266" start="0" length="0">
      <dxf>
        <alignment vertical="top" wrapText="1" readingOrder="0"/>
      </dxf>
    </rfmt>
    <rfmt sheetId="2" sqref="H267" start="0" length="0">
      <dxf>
        <alignment vertical="top" wrapText="1" readingOrder="0"/>
      </dxf>
    </rfmt>
    <rfmt sheetId="2" sqref="H268" start="0" length="0">
      <dxf>
        <alignment vertical="top" wrapText="1" readingOrder="0"/>
      </dxf>
    </rfmt>
    <rfmt sheetId="2" sqref="H269" start="0" length="0">
      <dxf>
        <alignment vertical="top" wrapText="1" readingOrder="0"/>
      </dxf>
    </rfmt>
    <rfmt sheetId="2" sqref="H270" start="0" length="0">
      <dxf>
        <alignment vertical="top" wrapText="1" readingOrder="0"/>
      </dxf>
    </rfmt>
    <rfmt sheetId="2" sqref="H271" start="0" length="0">
      <dxf>
        <alignment vertical="top" wrapText="1" readingOrder="0"/>
      </dxf>
    </rfmt>
    <rfmt sheetId="2" sqref="H272" start="0" length="0">
      <dxf>
        <alignment vertical="top" wrapText="1" readingOrder="0"/>
      </dxf>
    </rfmt>
    <rfmt sheetId="2" sqref="H273" start="0" length="0">
      <dxf>
        <alignment vertical="top" wrapText="1" readingOrder="0"/>
      </dxf>
    </rfmt>
    <rfmt sheetId="2" sqref="H274" start="0" length="0">
      <dxf>
        <alignment vertical="top" wrapText="1" readingOrder="0"/>
      </dxf>
    </rfmt>
    <rfmt sheetId="2" sqref="H275" start="0" length="0">
      <dxf>
        <alignment vertical="top" wrapText="1" readingOrder="0"/>
      </dxf>
    </rfmt>
    <rfmt sheetId="2" sqref="H276" start="0" length="0">
      <dxf>
        <alignment vertical="top" wrapText="1" readingOrder="0"/>
      </dxf>
    </rfmt>
    <rfmt sheetId="2" sqref="H277" start="0" length="0">
      <dxf>
        <alignment vertical="top" wrapText="1" readingOrder="0"/>
      </dxf>
    </rfmt>
    <rfmt sheetId="2" sqref="H278" start="0" length="0">
      <dxf>
        <alignment vertical="top" wrapText="1" readingOrder="0"/>
      </dxf>
    </rfmt>
    <rfmt sheetId="2" sqref="H279" start="0" length="0">
      <dxf>
        <alignment vertical="top" wrapText="1" readingOrder="0"/>
      </dxf>
    </rfmt>
    <rfmt sheetId="2" sqref="H280" start="0" length="0">
      <dxf>
        <alignment vertical="top" wrapText="1" readingOrder="0"/>
      </dxf>
    </rfmt>
    <rfmt sheetId="2" sqref="H281" start="0" length="0">
      <dxf>
        <alignment vertical="top" wrapText="1" readingOrder="0"/>
      </dxf>
    </rfmt>
    <rfmt sheetId="2" sqref="H282" start="0" length="0">
      <dxf>
        <alignment vertical="top" wrapText="1" readingOrder="0"/>
      </dxf>
    </rfmt>
    <rfmt sheetId="2" sqref="H283" start="0" length="0">
      <dxf>
        <alignment vertical="top" wrapText="1" readingOrder="0"/>
      </dxf>
    </rfmt>
    <rfmt sheetId="2" sqref="H284" start="0" length="0">
      <dxf>
        <alignment vertical="top" wrapText="1" readingOrder="0"/>
      </dxf>
    </rfmt>
    <rfmt sheetId="2" sqref="H285" start="0" length="0">
      <dxf>
        <alignment vertical="top" wrapText="1" readingOrder="0"/>
      </dxf>
    </rfmt>
    <rfmt sheetId="2" sqref="H286" start="0" length="0">
      <dxf>
        <alignment vertical="top" wrapText="1" readingOrder="0"/>
      </dxf>
    </rfmt>
    <rfmt sheetId="2" sqref="H287" start="0" length="0">
      <dxf>
        <alignment vertical="top" wrapText="1" readingOrder="0"/>
      </dxf>
    </rfmt>
    <rfmt sheetId="2" sqref="H288" start="0" length="0">
      <dxf>
        <alignment vertical="top" wrapText="1" readingOrder="0"/>
      </dxf>
    </rfmt>
    <rfmt sheetId="2" sqref="H289" start="0" length="0">
      <dxf>
        <alignment vertical="top" wrapText="1" readingOrder="0"/>
      </dxf>
    </rfmt>
    <rfmt sheetId="2" sqref="H290" start="0" length="0">
      <dxf>
        <alignment vertical="top" wrapText="1" readingOrder="0"/>
      </dxf>
    </rfmt>
    <rfmt sheetId="2" sqref="H291" start="0" length="0">
      <dxf>
        <alignment vertical="top" wrapText="1" readingOrder="0"/>
      </dxf>
    </rfmt>
    <rfmt sheetId="2" sqref="H292" start="0" length="0">
      <dxf>
        <alignment vertical="top" wrapText="1" readingOrder="0"/>
      </dxf>
    </rfmt>
    <rfmt sheetId="2" sqref="H293" start="0" length="0">
      <dxf>
        <alignment vertical="top" wrapText="1" readingOrder="0"/>
      </dxf>
    </rfmt>
    <rfmt sheetId="2" sqref="H294" start="0" length="0">
      <dxf>
        <alignment vertical="top" wrapText="1" readingOrder="0"/>
      </dxf>
    </rfmt>
    <rfmt sheetId="2" sqref="H295" start="0" length="0">
      <dxf>
        <alignment vertical="top" wrapText="1" readingOrder="0"/>
      </dxf>
    </rfmt>
    <rfmt sheetId="2" sqref="H296" start="0" length="0">
      <dxf>
        <alignment vertical="top" wrapText="1" readingOrder="0"/>
      </dxf>
    </rfmt>
    <rfmt sheetId="2" sqref="H297" start="0" length="0">
      <dxf>
        <alignment vertical="top" wrapText="1" readingOrder="0"/>
      </dxf>
    </rfmt>
    <rfmt sheetId="2" sqref="H298" start="0" length="0">
      <dxf>
        <alignment vertical="top" wrapText="1" readingOrder="0"/>
      </dxf>
    </rfmt>
    <rfmt sheetId="2" sqref="H299" start="0" length="0">
      <dxf>
        <alignment vertical="top" wrapText="1" readingOrder="0"/>
      </dxf>
    </rfmt>
    <rfmt sheetId="2" sqref="H300" start="0" length="0">
      <dxf>
        <alignment vertical="top" wrapText="1" readingOrder="0"/>
      </dxf>
    </rfmt>
    <rfmt sheetId="2" sqref="H301" start="0" length="0">
      <dxf>
        <alignment vertical="top" wrapText="1" readingOrder="0"/>
      </dxf>
    </rfmt>
    <rfmt sheetId="2" sqref="H302" start="0" length="0">
      <dxf>
        <alignment vertical="top" wrapText="1" readingOrder="0"/>
      </dxf>
    </rfmt>
    <rfmt sheetId="2" sqref="H303" start="0" length="0">
      <dxf>
        <alignment vertical="top" wrapText="1" readingOrder="0"/>
      </dxf>
    </rfmt>
    <rfmt sheetId="2" sqref="H304" start="0" length="0">
      <dxf>
        <alignment vertical="top" wrapText="1" readingOrder="0"/>
      </dxf>
    </rfmt>
    <rfmt sheetId="2" sqref="H305" start="0" length="0">
      <dxf>
        <alignment vertical="top" wrapText="1" readingOrder="0"/>
      </dxf>
    </rfmt>
    <rfmt sheetId="2" sqref="H306" start="0" length="0">
      <dxf>
        <alignment vertical="top" wrapText="1" readingOrder="0"/>
      </dxf>
    </rfmt>
    <rfmt sheetId="2" sqref="H307" start="0" length="0">
      <dxf>
        <alignment vertical="top" wrapText="1" readingOrder="0"/>
      </dxf>
    </rfmt>
    <rfmt sheetId="2" sqref="H308" start="0" length="0">
      <dxf>
        <alignment vertical="top" wrapText="1" readingOrder="0"/>
      </dxf>
    </rfmt>
    <rfmt sheetId="2" sqref="H309" start="0" length="0">
      <dxf>
        <alignment vertical="top" wrapText="1" readingOrder="0"/>
      </dxf>
    </rfmt>
    <rfmt sheetId="2" sqref="H310" start="0" length="0">
      <dxf>
        <alignment vertical="top" wrapText="1" readingOrder="0"/>
      </dxf>
    </rfmt>
    <rfmt sheetId="2" sqref="H311" start="0" length="0">
      <dxf>
        <alignment vertical="top" wrapText="1" readingOrder="0"/>
      </dxf>
    </rfmt>
    <rfmt sheetId="2" sqref="H312" start="0" length="0">
      <dxf>
        <alignment vertical="top" wrapText="1" readingOrder="0"/>
      </dxf>
    </rfmt>
    <rfmt sheetId="2" sqref="H313" start="0" length="0">
      <dxf>
        <alignment vertical="top" wrapText="1" readingOrder="0"/>
      </dxf>
    </rfmt>
    <rfmt sheetId="2" sqref="H314" start="0" length="0">
      <dxf>
        <alignment vertical="top" wrapText="1" readingOrder="0"/>
      </dxf>
    </rfmt>
    <rfmt sheetId="2" sqref="H315" start="0" length="0">
      <dxf>
        <alignment vertical="top" wrapText="1" readingOrder="0"/>
      </dxf>
    </rfmt>
    <rfmt sheetId="2" sqref="H316" start="0" length="0">
      <dxf>
        <alignment vertical="top" wrapText="1" readingOrder="0"/>
      </dxf>
    </rfmt>
    <rfmt sheetId="2" sqref="H317" start="0" length="0">
      <dxf>
        <alignment vertical="top" wrapText="1" readingOrder="0"/>
      </dxf>
    </rfmt>
    <rfmt sheetId="2" sqref="H318" start="0" length="0">
      <dxf>
        <alignment vertical="top" wrapText="1" readingOrder="0"/>
      </dxf>
    </rfmt>
    <rfmt sheetId="2" sqref="H319" start="0" length="0">
      <dxf>
        <alignment vertical="top" wrapText="1" readingOrder="0"/>
      </dxf>
    </rfmt>
    <rfmt sheetId="2" sqref="H320" start="0" length="0">
      <dxf>
        <alignment vertical="top" wrapText="1" readingOrder="0"/>
      </dxf>
    </rfmt>
    <rfmt sheetId="2" sqref="H321" start="0" length="0">
      <dxf>
        <alignment vertical="top" wrapText="1" readingOrder="0"/>
      </dxf>
    </rfmt>
    <rfmt sheetId="2" sqref="H322" start="0" length="0">
      <dxf>
        <alignment vertical="top" wrapText="1" readingOrder="0"/>
      </dxf>
    </rfmt>
    <rfmt sheetId="2" sqref="H323" start="0" length="0">
      <dxf>
        <alignment vertical="top" wrapText="1" readingOrder="0"/>
      </dxf>
    </rfmt>
    <rfmt sheetId="2" sqref="H324" start="0" length="0">
      <dxf>
        <alignment vertical="top" wrapText="1" readingOrder="0"/>
      </dxf>
    </rfmt>
    <rfmt sheetId="2" sqref="H325" start="0" length="0">
      <dxf>
        <alignment vertical="top" wrapText="1" readingOrder="0"/>
      </dxf>
    </rfmt>
    <rfmt sheetId="2" sqref="H326" start="0" length="0">
      <dxf>
        <alignment vertical="top" wrapText="1" readingOrder="0"/>
      </dxf>
    </rfmt>
    <rfmt sheetId="2" sqref="H327" start="0" length="0">
      <dxf>
        <alignment vertical="top" wrapText="1" readingOrder="0"/>
      </dxf>
    </rfmt>
    <rfmt sheetId="2" sqref="H328" start="0" length="0">
      <dxf>
        <alignment vertical="top" wrapText="1" readingOrder="0"/>
      </dxf>
    </rfmt>
    <rfmt sheetId="2" sqref="H329" start="0" length="0">
      <dxf>
        <alignment vertical="top" wrapText="1" readingOrder="0"/>
      </dxf>
    </rfmt>
    <rfmt sheetId="2" sqref="H330" start="0" length="0">
      <dxf>
        <alignment vertical="top" wrapText="1" readingOrder="0"/>
      </dxf>
    </rfmt>
    <rfmt sheetId="2" sqref="H331" start="0" length="0">
      <dxf>
        <alignment vertical="top" wrapText="1" readingOrder="0"/>
      </dxf>
    </rfmt>
    <rfmt sheetId="2" sqref="H332" start="0" length="0">
      <dxf>
        <alignment vertical="top" wrapText="1" readingOrder="0"/>
      </dxf>
    </rfmt>
    <rfmt sheetId="2" sqref="H333" start="0" length="0">
      <dxf>
        <alignment vertical="top" wrapText="1" readingOrder="0"/>
      </dxf>
    </rfmt>
    <rfmt sheetId="2" sqref="H334" start="0" length="0">
      <dxf>
        <alignment vertical="top" wrapText="1" readingOrder="0"/>
      </dxf>
    </rfmt>
    <rfmt sheetId="2" sqref="H335" start="0" length="0">
      <dxf>
        <alignment vertical="top" wrapText="1" readingOrder="0"/>
      </dxf>
    </rfmt>
    <rfmt sheetId="2" sqref="H336" start="0" length="0">
      <dxf>
        <alignment vertical="top" wrapText="1" readingOrder="0"/>
      </dxf>
    </rfmt>
    <rfmt sheetId="2" sqref="H337" start="0" length="0">
      <dxf>
        <alignment vertical="top" wrapText="1" readingOrder="0"/>
      </dxf>
    </rfmt>
    <rfmt sheetId="2" sqref="H338" start="0" length="0">
      <dxf>
        <alignment vertical="top" wrapText="1" readingOrder="0"/>
      </dxf>
    </rfmt>
    <rfmt sheetId="2" sqref="H339" start="0" length="0">
      <dxf>
        <alignment vertical="top" wrapText="1" readingOrder="0"/>
      </dxf>
    </rfmt>
    <rfmt sheetId="2" sqref="H340" start="0" length="0">
      <dxf>
        <alignment vertical="top" wrapText="1" readingOrder="0"/>
      </dxf>
    </rfmt>
    <rfmt sheetId="2" sqref="H341" start="0" length="0">
      <dxf>
        <alignment vertical="top" wrapText="1" readingOrder="0"/>
      </dxf>
    </rfmt>
    <rfmt sheetId="2" sqref="H342" start="0" length="0">
      <dxf>
        <alignment vertical="top" wrapText="1" readingOrder="0"/>
      </dxf>
    </rfmt>
    <rfmt sheetId="2" sqref="H343" start="0" length="0">
      <dxf>
        <alignment vertical="top" wrapText="1" readingOrder="0"/>
      </dxf>
    </rfmt>
    <rfmt sheetId="2" sqref="H344" start="0" length="0">
      <dxf>
        <alignment vertical="top" wrapText="1" readingOrder="0"/>
      </dxf>
    </rfmt>
    <rfmt sheetId="2" sqref="H345" start="0" length="0">
      <dxf>
        <alignment vertical="top" wrapText="1" readingOrder="0"/>
      </dxf>
    </rfmt>
    <rfmt sheetId="2" sqref="H346" start="0" length="0">
      <dxf>
        <alignment vertical="top" wrapText="1" readingOrder="0"/>
      </dxf>
    </rfmt>
    <rfmt sheetId="2" sqref="H347" start="0" length="0">
      <dxf>
        <alignment vertical="top" wrapText="1" readingOrder="0"/>
      </dxf>
    </rfmt>
    <rfmt sheetId="2" sqref="H348" start="0" length="0">
      <dxf>
        <alignment vertical="top" wrapText="1" readingOrder="0"/>
      </dxf>
    </rfmt>
    <rfmt sheetId="2" sqref="H349" start="0" length="0">
      <dxf>
        <alignment vertical="top" wrapText="1" readingOrder="0"/>
      </dxf>
    </rfmt>
    <rfmt sheetId="2" sqref="H350" start="0" length="0">
      <dxf>
        <alignment vertical="top" wrapText="1" readingOrder="0"/>
      </dxf>
    </rfmt>
    <rfmt sheetId="2" sqref="H351" start="0" length="0">
      <dxf>
        <alignment vertical="top" wrapText="1" readingOrder="0"/>
      </dxf>
    </rfmt>
    <rfmt sheetId="2" sqref="H352" start="0" length="0">
      <dxf>
        <alignment vertical="top" wrapText="1" readingOrder="0"/>
      </dxf>
    </rfmt>
    <rfmt sheetId="2" sqref="H353" start="0" length="0">
      <dxf>
        <alignment vertical="top" wrapText="1" readingOrder="0"/>
      </dxf>
    </rfmt>
    <rfmt sheetId="2" sqref="H354" start="0" length="0">
      <dxf>
        <alignment vertical="top" wrapText="1" readingOrder="0"/>
      </dxf>
    </rfmt>
    <rfmt sheetId="2" sqref="H355" start="0" length="0">
      <dxf>
        <alignment vertical="top" wrapText="1" readingOrder="0"/>
      </dxf>
    </rfmt>
    <rfmt sheetId="2" sqref="H356" start="0" length="0">
      <dxf>
        <alignment vertical="top" wrapText="1" readingOrder="0"/>
      </dxf>
    </rfmt>
    <rfmt sheetId="2" sqref="H357" start="0" length="0">
      <dxf>
        <alignment vertical="top" wrapText="1" readingOrder="0"/>
      </dxf>
    </rfmt>
    <rfmt sheetId="2" sqref="H358" start="0" length="0">
      <dxf>
        <alignment vertical="top" wrapText="1" readingOrder="0"/>
      </dxf>
    </rfmt>
    <rfmt sheetId="2" sqref="H359" start="0" length="0">
      <dxf>
        <alignment vertical="top" wrapText="1" readingOrder="0"/>
      </dxf>
    </rfmt>
    <rfmt sheetId="2" sqref="H360" start="0" length="0">
      <dxf>
        <alignment vertical="top" wrapText="1" readingOrder="0"/>
      </dxf>
    </rfmt>
    <rfmt sheetId="2" sqref="H361" start="0" length="0">
      <dxf>
        <alignment vertical="top" wrapText="1" readingOrder="0"/>
      </dxf>
    </rfmt>
    <rfmt sheetId="2" sqref="H362" start="0" length="0">
      <dxf>
        <alignment vertical="top" wrapText="1" readingOrder="0"/>
      </dxf>
    </rfmt>
    <rfmt sheetId="2" sqref="H363" start="0" length="0">
      <dxf>
        <alignment vertical="top" wrapText="1" readingOrder="0"/>
      </dxf>
    </rfmt>
    <rfmt sheetId="2" sqref="H364" start="0" length="0">
      <dxf>
        <alignment vertical="top" wrapText="1" readingOrder="0"/>
      </dxf>
    </rfmt>
    <rfmt sheetId="2" sqref="H365" start="0" length="0">
      <dxf>
        <alignment vertical="top" wrapText="1" readingOrder="0"/>
      </dxf>
    </rfmt>
    <rfmt sheetId="2" sqref="H366" start="0" length="0">
      <dxf>
        <alignment vertical="top" wrapText="1" readingOrder="0"/>
      </dxf>
    </rfmt>
    <rfmt sheetId="2" sqref="H367" start="0" length="0">
      <dxf>
        <alignment vertical="top" wrapText="1" readingOrder="0"/>
      </dxf>
    </rfmt>
    <rfmt sheetId="2" sqref="H368" start="0" length="0">
      <dxf>
        <alignment vertical="top" wrapText="1" readingOrder="0"/>
      </dxf>
    </rfmt>
    <rfmt sheetId="2" sqref="H369" start="0" length="0">
      <dxf>
        <alignment vertical="top" wrapText="1" readingOrder="0"/>
      </dxf>
    </rfmt>
    <rfmt sheetId="2" sqref="H370" start="0" length="0">
      <dxf>
        <alignment vertical="top" wrapText="1" readingOrder="0"/>
      </dxf>
    </rfmt>
    <rfmt sheetId="2" sqref="H371" start="0" length="0">
      <dxf>
        <alignment vertical="top" wrapText="1" readingOrder="0"/>
      </dxf>
    </rfmt>
    <rfmt sheetId="2" sqref="H372" start="0" length="0">
      <dxf>
        <alignment vertical="top" wrapText="1" readingOrder="0"/>
      </dxf>
    </rfmt>
    <rfmt sheetId="2" sqref="H373" start="0" length="0">
      <dxf>
        <alignment vertical="top" wrapText="1" readingOrder="0"/>
      </dxf>
    </rfmt>
    <rfmt sheetId="2" sqref="H374" start="0" length="0">
      <dxf>
        <alignment vertical="top" wrapText="1" readingOrder="0"/>
      </dxf>
    </rfmt>
    <rfmt sheetId="2" sqref="H375" start="0" length="0">
      <dxf>
        <alignment vertical="top" wrapText="1" readingOrder="0"/>
      </dxf>
    </rfmt>
    <rfmt sheetId="2" sqref="H376" start="0" length="0">
      <dxf>
        <alignment vertical="top" wrapText="1" readingOrder="0"/>
      </dxf>
    </rfmt>
    <rfmt sheetId="2" sqref="H377" start="0" length="0">
      <dxf>
        <alignment vertical="top" wrapText="1" readingOrder="0"/>
      </dxf>
    </rfmt>
    <rfmt sheetId="2" sqref="H378" start="0" length="0">
      <dxf>
        <alignment vertical="top" wrapText="1" readingOrder="0"/>
      </dxf>
    </rfmt>
    <rfmt sheetId="2" sqref="H379" start="0" length="0">
      <dxf>
        <alignment vertical="top" wrapText="1" readingOrder="0"/>
      </dxf>
    </rfmt>
    <rfmt sheetId="2" sqref="H380" start="0" length="0">
      <dxf>
        <alignment vertical="top" wrapText="1" readingOrder="0"/>
      </dxf>
    </rfmt>
    <rfmt sheetId="2" sqref="H381" start="0" length="0">
      <dxf>
        <alignment vertical="top" wrapText="1" readingOrder="0"/>
      </dxf>
    </rfmt>
    <rfmt sheetId="2" sqref="H382" start="0" length="0">
      <dxf>
        <alignment vertical="top" wrapText="1" readingOrder="0"/>
      </dxf>
    </rfmt>
    <rfmt sheetId="2" sqref="H383" start="0" length="0">
      <dxf>
        <alignment vertical="top" wrapText="1" readingOrder="0"/>
      </dxf>
    </rfmt>
    <rfmt sheetId="2" sqref="H384" start="0" length="0">
      <dxf>
        <alignment vertical="top" wrapText="1" readingOrder="0"/>
      </dxf>
    </rfmt>
    <rfmt sheetId="2" sqref="H385" start="0" length="0">
      <dxf>
        <alignment vertical="top" wrapText="1" readingOrder="0"/>
      </dxf>
    </rfmt>
    <rfmt sheetId="2" sqref="H386" start="0" length="0">
      <dxf>
        <alignment vertical="top" wrapText="1" readingOrder="0"/>
      </dxf>
    </rfmt>
    <rfmt sheetId="2" sqref="H387" start="0" length="0">
      <dxf>
        <alignment vertical="top" wrapText="1" readingOrder="0"/>
      </dxf>
    </rfmt>
    <rfmt sheetId="2" sqref="H388" start="0" length="0">
      <dxf>
        <alignment vertical="top" wrapText="1" readingOrder="0"/>
      </dxf>
    </rfmt>
    <rfmt sheetId="2" sqref="H389" start="0" length="0">
      <dxf>
        <alignment vertical="top" wrapText="1" readingOrder="0"/>
      </dxf>
    </rfmt>
    <rfmt sheetId="2" sqref="H390" start="0" length="0">
      <dxf>
        <alignment vertical="top" wrapText="1" readingOrder="0"/>
      </dxf>
    </rfmt>
    <rfmt sheetId="2" sqref="H391" start="0" length="0">
      <dxf>
        <alignment vertical="top" wrapText="1" readingOrder="0"/>
      </dxf>
    </rfmt>
    <rfmt sheetId="2" sqref="H392" start="0" length="0">
      <dxf>
        <alignment vertical="top" wrapText="1" readingOrder="0"/>
      </dxf>
    </rfmt>
    <rfmt sheetId="2" sqref="H393" start="0" length="0">
      <dxf>
        <alignment vertical="top" wrapText="1" readingOrder="0"/>
      </dxf>
    </rfmt>
    <rfmt sheetId="2" sqref="H394" start="0" length="0">
      <dxf>
        <alignment vertical="top" wrapText="1" readingOrder="0"/>
      </dxf>
    </rfmt>
    <rfmt sheetId="2" sqref="H395" start="0" length="0">
      <dxf>
        <alignment vertical="top" wrapText="1" readingOrder="0"/>
      </dxf>
    </rfmt>
    <rfmt sheetId="2" sqref="H396" start="0" length="0">
      <dxf>
        <alignment vertical="top" wrapText="1" readingOrder="0"/>
      </dxf>
    </rfmt>
    <rfmt sheetId="2" sqref="H397" start="0" length="0">
      <dxf>
        <alignment vertical="top" wrapText="1" readingOrder="0"/>
      </dxf>
    </rfmt>
    <rfmt sheetId="2" sqref="H398" start="0" length="0">
      <dxf>
        <alignment vertical="top" wrapText="1" readingOrder="0"/>
      </dxf>
    </rfmt>
    <rfmt sheetId="2" sqref="H399" start="0" length="0">
      <dxf>
        <alignment vertical="top" wrapText="1" readingOrder="0"/>
      </dxf>
    </rfmt>
    <rfmt sheetId="2" sqref="H400" start="0" length="0">
      <dxf>
        <alignment vertical="top" wrapText="1" readingOrder="0"/>
      </dxf>
    </rfmt>
    <rfmt sheetId="2" sqref="H401" start="0" length="0">
      <dxf>
        <alignment vertical="top" wrapText="1" readingOrder="0"/>
      </dxf>
    </rfmt>
    <rfmt sheetId="2" sqref="H402" start="0" length="0">
      <dxf>
        <alignment vertical="top" wrapText="1" readingOrder="0"/>
      </dxf>
    </rfmt>
    <rfmt sheetId="2" sqref="H403" start="0" length="0">
      <dxf>
        <alignment vertical="top" wrapText="1" readingOrder="0"/>
      </dxf>
    </rfmt>
    <rfmt sheetId="2" sqref="H404" start="0" length="0">
      <dxf>
        <alignment vertical="top" wrapText="1" readingOrder="0"/>
      </dxf>
    </rfmt>
    <rfmt sheetId="2" sqref="H405" start="0" length="0">
      <dxf>
        <alignment vertical="top" wrapText="1" readingOrder="0"/>
      </dxf>
    </rfmt>
    <rfmt sheetId="2" sqref="H406" start="0" length="0">
      <dxf>
        <alignment vertical="top" wrapText="1" readingOrder="0"/>
      </dxf>
    </rfmt>
    <rfmt sheetId="2" sqref="H407" start="0" length="0">
      <dxf>
        <alignment vertical="top" wrapText="1" readingOrder="0"/>
      </dxf>
    </rfmt>
    <rfmt sheetId="2" sqref="H408" start="0" length="0">
      <dxf>
        <alignment vertical="top" wrapText="1" readingOrder="0"/>
      </dxf>
    </rfmt>
    <rfmt sheetId="2" sqref="H409" start="0" length="0">
      <dxf>
        <alignment vertical="top" wrapText="1" readingOrder="0"/>
      </dxf>
    </rfmt>
    <rfmt sheetId="2" sqref="H410" start="0" length="0">
      <dxf>
        <alignment vertical="top" wrapText="1" readingOrder="0"/>
      </dxf>
    </rfmt>
    <rfmt sheetId="2" sqref="H411" start="0" length="0">
      <dxf>
        <alignment vertical="top" wrapText="1" readingOrder="0"/>
      </dxf>
    </rfmt>
    <rfmt sheetId="2" sqref="H412" start="0" length="0">
      <dxf>
        <alignment vertical="top" wrapText="1" readingOrder="0"/>
      </dxf>
    </rfmt>
    <rfmt sheetId="2" sqref="H413" start="0" length="0">
      <dxf>
        <alignment vertical="top" wrapText="1" readingOrder="0"/>
      </dxf>
    </rfmt>
    <rfmt sheetId="2" sqref="H414" start="0" length="0">
      <dxf>
        <alignment vertical="top" wrapText="1" readingOrder="0"/>
      </dxf>
    </rfmt>
    <rfmt sheetId="2" sqref="H415" start="0" length="0">
      <dxf>
        <alignment vertical="top" wrapText="1" readingOrder="0"/>
      </dxf>
    </rfmt>
    <rfmt sheetId="2" sqref="H416" start="0" length="0">
      <dxf>
        <alignment vertical="top" wrapText="1" readingOrder="0"/>
      </dxf>
    </rfmt>
    <rfmt sheetId="2" sqref="H417" start="0" length="0">
      <dxf>
        <alignment vertical="top" wrapText="1" readingOrder="0"/>
      </dxf>
    </rfmt>
    <rfmt sheetId="2" sqref="H418" start="0" length="0">
      <dxf>
        <alignment vertical="top" wrapText="1" readingOrder="0"/>
      </dxf>
    </rfmt>
    <rfmt sheetId="2" sqref="H419" start="0" length="0">
      <dxf>
        <alignment vertical="top" wrapText="1" readingOrder="0"/>
      </dxf>
    </rfmt>
    <rfmt sheetId="2" sqref="H420" start="0" length="0">
      <dxf>
        <alignment vertical="top" wrapText="1" readingOrder="0"/>
      </dxf>
    </rfmt>
    <rfmt sheetId="2" sqref="H421" start="0" length="0">
      <dxf>
        <alignment vertical="top" wrapText="1" readingOrder="0"/>
      </dxf>
    </rfmt>
    <rfmt sheetId="2" sqref="H422" start="0" length="0">
      <dxf>
        <alignment vertical="top" wrapText="1" readingOrder="0"/>
      </dxf>
    </rfmt>
    <rfmt sheetId="2" sqref="H423" start="0" length="0">
      <dxf>
        <alignment vertical="top" wrapText="1" readingOrder="0"/>
      </dxf>
    </rfmt>
    <rfmt sheetId="2" sqref="H424" start="0" length="0">
      <dxf>
        <alignment vertical="top" wrapText="1" readingOrder="0"/>
      </dxf>
    </rfmt>
    <rfmt sheetId="2" sqref="H425" start="0" length="0">
      <dxf>
        <alignment vertical="top" wrapText="1" readingOrder="0"/>
      </dxf>
    </rfmt>
    <rfmt sheetId="2" sqref="H426" start="0" length="0">
      <dxf>
        <alignment vertical="top" wrapText="1" readingOrder="0"/>
      </dxf>
    </rfmt>
    <rfmt sheetId="2" sqref="H427" start="0" length="0">
      <dxf>
        <alignment vertical="top" wrapText="1" readingOrder="0"/>
      </dxf>
    </rfmt>
    <rfmt sheetId="2" sqref="H428" start="0" length="0">
      <dxf>
        <alignment vertical="top" wrapText="1" readingOrder="0"/>
      </dxf>
    </rfmt>
    <rfmt sheetId="2" sqref="H429" start="0" length="0">
      <dxf>
        <alignment vertical="top" wrapText="1" readingOrder="0"/>
      </dxf>
    </rfmt>
    <rfmt sheetId="2" sqref="H430" start="0" length="0">
      <dxf>
        <alignment vertical="top" wrapText="1" readingOrder="0"/>
      </dxf>
    </rfmt>
    <rfmt sheetId="2" sqref="H431" start="0" length="0">
      <dxf>
        <alignment vertical="top" wrapText="1" readingOrder="0"/>
      </dxf>
    </rfmt>
    <rfmt sheetId="2" sqref="H432" start="0" length="0">
      <dxf>
        <alignment vertical="top" wrapText="1" readingOrder="0"/>
      </dxf>
    </rfmt>
    <rfmt sheetId="2" sqref="H433" start="0" length="0">
      <dxf>
        <alignment vertical="top" wrapText="1" readingOrder="0"/>
      </dxf>
    </rfmt>
    <rfmt sheetId="2" sqref="H434" start="0" length="0">
      <dxf>
        <alignment vertical="top" wrapText="1" readingOrder="0"/>
      </dxf>
    </rfmt>
    <rfmt sheetId="2" sqref="H435" start="0" length="0">
      <dxf>
        <alignment vertical="top" wrapText="1" readingOrder="0"/>
      </dxf>
    </rfmt>
    <rfmt sheetId="2" sqref="H436" start="0" length="0">
      <dxf>
        <alignment vertical="top" wrapText="1" readingOrder="0"/>
      </dxf>
    </rfmt>
    <rfmt sheetId="2" sqref="H437" start="0" length="0">
      <dxf>
        <alignment vertical="top" wrapText="1" readingOrder="0"/>
      </dxf>
    </rfmt>
    <rfmt sheetId="2" sqref="H438" start="0" length="0">
      <dxf>
        <alignment vertical="top" wrapText="1" readingOrder="0"/>
      </dxf>
    </rfmt>
    <rfmt sheetId="2" sqref="H439" start="0" length="0">
      <dxf>
        <alignment vertical="top" wrapText="1" readingOrder="0"/>
      </dxf>
    </rfmt>
    <rfmt sheetId="2" sqref="H440" start="0" length="0">
      <dxf>
        <alignment vertical="top" wrapText="1" readingOrder="0"/>
      </dxf>
    </rfmt>
    <rfmt sheetId="2" sqref="H441" start="0" length="0">
      <dxf>
        <alignment vertical="top" wrapText="1" readingOrder="0"/>
      </dxf>
    </rfmt>
    <rfmt sheetId="2" sqref="H442" start="0" length="0">
      <dxf>
        <alignment vertical="top" wrapText="1" readingOrder="0"/>
      </dxf>
    </rfmt>
    <rfmt sheetId="2" sqref="H443" start="0" length="0">
      <dxf>
        <alignment vertical="top" wrapText="1" readingOrder="0"/>
      </dxf>
    </rfmt>
    <rfmt sheetId="2" sqref="H444" start="0" length="0">
      <dxf>
        <alignment vertical="top" wrapText="1" readingOrder="0"/>
      </dxf>
    </rfmt>
    <rfmt sheetId="2" sqref="H445" start="0" length="0">
      <dxf>
        <alignment vertical="top" wrapText="1" readingOrder="0"/>
      </dxf>
    </rfmt>
    <rfmt sheetId="2" sqref="H446" start="0" length="0">
      <dxf>
        <alignment vertical="top" wrapText="1" readingOrder="0"/>
      </dxf>
    </rfmt>
    <rfmt sheetId="2" sqref="H447" start="0" length="0">
      <dxf>
        <alignment vertical="top" wrapText="1" readingOrder="0"/>
      </dxf>
    </rfmt>
    <rfmt sheetId="2" sqref="H448" start="0" length="0">
      <dxf>
        <alignment vertical="top" wrapText="1" readingOrder="0"/>
      </dxf>
    </rfmt>
    <rfmt sheetId="2" sqref="H449" start="0" length="0">
      <dxf>
        <alignment vertical="top" wrapText="1" readingOrder="0"/>
      </dxf>
    </rfmt>
    <rfmt sheetId="2" sqref="H450" start="0" length="0">
      <dxf>
        <alignment vertical="top" wrapText="1" readingOrder="0"/>
      </dxf>
    </rfmt>
    <rfmt sheetId="2" sqref="H451" start="0" length="0">
      <dxf>
        <alignment vertical="top" wrapText="1" readingOrder="0"/>
      </dxf>
    </rfmt>
    <rfmt sheetId="2" sqref="H452" start="0" length="0">
      <dxf>
        <alignment vertical="top" wrapText="1" readingOrder="0"/>
      </dxf>
    </rfmt>
    <rfmt sheetId="2" sqref="H453" start="0" length="0">
      <dxf>
        <alignment vertical="top" wrapText="1" readingOrder="0"/>
      </dxf>
    </rfmt>
    <rfmt sheetId="2" sqref="H454" start="0" length="0">
      <dxf>
        <alignment vertical="top" wrapText="1" readingOrder="0"/>
      </dxf>
    </rfmt>
    <rfmt sheetId="2" sqref="H455" start="0" length="0">
      <dxf>
        <alignment vertical="top" wrapText="1" readingOrder="0"/>
      </dxf>
    </rfmt>
    <rfmt sheetId="2" sqref="H456" start="0" length="0">
      <dxf>
        <alignment vertical="top" wrapText="1" readingOrder="0"/>
      </dxf>
    </rfmt>
    <rfmt sheetId="2" sqref="H457" start="0" length="0">
      <dxf>
        <alignment vertical="top" wrapText="1" readingOrder="0"/>
      </dxf>
    </rfmt>
    <rfmt sheetId="2" sqref="H458" start="0" length="0">
      <dxf>
        <alignment vertical="top" wrapText="1" readingOrder="0"/>
      </dxf>
    </rfmt>
    <rfmt sheetId="2" sqref="H459" start="0" length="0">
      <dxf>
        <alignment vertical="top" wrapText="1" readingOrder="0"/>
      </dxf>
    </rfmt>
    <rfmt sheetId="2" sqref="H460" start="0" length="0">
      <dxf>
        <alignment vertical="top" wrapText="1" readingOrder="0"/>
      </dxf>
    </rfmt>
    <rfmt sheetId="2" sqref="H461" start="0" length="0">
      <dxf>
        <alignment vertical="top" wrapText="1" readingOrder="0"/>
      </dxf>
    </rfmt>
    <rfmt sheetId="2" sqref="H462" start="0" length="0">
      <dxf>
        <alignment vertical="top" wrapText="1" readingOrder="0"/>
      </dxf>
    </rfmt>
    <rfmt sheetId="2" sqref="H463" start="0" length="0">
      <dxf>
        <alignment vertical="top" wrapText="1" readingOrder="0"/>
      </dxf>
    </rfmt>
    <rfmt sheetId="2" sqref="H464" start="0" length="0">
      <dxf>
        <alignment vertical="top" wrapText="1" readingOrder="0"/>
      </dxf>
    </rfmt>
    <rfmt sheetId="2" sqref="H465" start="0" length="0">
      <dxf>
        <alignment vertical="top" wrapText="1" readingOrder="0"/>
      </dxf>
    </rfmt>
    <rfmt sheetId="2" sqref="H466" start="0" length="0">
      <dxf>
        <alignment vertical="top" wrapText="1" readingOrder="0"/>
      </dxf>
    </rfmt>
    <rfmt sheetId="2" sqref="H467" start="0" length="0">
      <dxf>
        <alignment vertical="top" wrapText="1" readingOrder="0"/>
      </dxf>
    </rfmt>
    <rfmt sheetId="2" sqref="H468" start="0" length="0">
      <dxf>
        <alignment vertical="top" wrapText="1" readingOrder="0"/>
      </dxf>
    </rfmt>
    <rfmt sheetId="2" sqref="H469" start="0" length="0">
      <dxf>
        <alignment vertical="top" wrapText="1" readingOrder="0"/>
      </dxf>
    </rfmt>
    <rfmt sheetId="2" sqref="H470" start="0" length="0">
      <dxf>
        <alignment vertical="top" wrapText="1" readingOrder="0"/>
      </dxf>
    </rfmt>
    <rfmt sheetId="2" sqref="H471" start="0" length="0">
      <dxf>
        <alignment vertical="top" wrapText="1" readingOrder="0"/>
      </dxf>
    </rfmt>
    <rfmt sheetId="2" sqref="H472" start="0" length="0">
      <dxf>
        <alignment vertical="top" wrapText="1" readingOrder="0"/>
      </dxf>
    </rfmt>
    <rfmt sheetId="2" sqref="H473" start="0" length="0">
      <dxf>
        <alignment vertical="top" wrapText="1" readingOrder="0"/>
      </dxf>
    </rfmt>
    <rfmt sheetId="2" sqref="H474" start="0" length="0">
      <dxf>
        <alignment vertical="top" wrapText="1" readingOrder="0"/>
      </dxf>
    </rfmt>
    <rfmt sheetId="2" sqref="H475" start="0" length="0">
      <dxf>
        <alignment vertical="top" wrapText="1" readingOrder="0"/>
      </dxf>
    </rfmt>
    <rfmt sheetId="2" sqref="H476" start="0" length="0">
      <dxf>
        <alignment vertical="top" wrapText="1" readingOrder="0"/>
      </dxf>
    </rfmt>
    <rfmt sheetId="2" sqref="H477" start="0" length="0">
      <dxf>
        <alignment vertical="top" wrapText="1" readingOrder="0"/>
      </dxf>
    </rfmt>
    <rfmt sheetId="2" sqref="H478" start="0" length="0">
      <dxf>
        <alignment vertical="top" wrapText="1" readingOrder="0"/>
      </dxf>
    </rfmt>
    <rfmt sheetId="2" sqref="H479" start="0" length="0">
      <dxf>
        <alignment vertical="top" wrapText="1" readingOrder="0"/>
      </dxf>
    </rfmt>
    <rfmt sheetId="2" sqref="H480" start="0" length="0">
      <dxf>
        <alignment vertical="top" wrapText="1" readingOrder="0"/>
      </dxf>
    </rfmt>
    <rfmt sheetId="2" sqref="H481" start="0" length="0">
      <dxf>
        <alignment vertical="top" wrapText="1" readingOrder="0"/>
      </dxf>
    </rfmt>
    <rfmt sheetId="2" sqref="H482" start="0" length="0">
      <dxf>
        <alignment vertical="top" wrapText="1" readingOrder="0"/>
      </dxf>
    </rfmt>
    <rfmt sheetId="2" sqref="H483" start="0" length="0">
      <dxf>
        <alignment vertical="top" wrapText="1" readingOrder="0"/>
      </dxf>
    </rfmt>
    <rfmt sheetId="2" sqref="H484" start="0" length="0">
      <dxf>
        <alignment vertical="top" wrapText="1" readingOrder="0"/>
      </dxf>
    </rfmt>
    <rfmt sheetId="2" sqref="H485" start="0" length="0">
      <dxf>
        <alignment vertical="top" wrapText="1" readingOrder="0"/>
      </dxf>
    </rfmt>
    <rfmt sheetId="2" sqref="H486" start="0" length="0">
      <dxf>
        <alignment vertical="top" wrapText="1" readingOrder="0"/>
      </dxf>
    </rfmt>
    <rfmt sheetId="2" sqref="H487" start="0" length="0">
      <dxf>
        <alignment vertical="top" wrapText="1" readingOrder="0"/>
      </dxf>
    </rfmt>
    <rfmt sheetId="2" sqref="H488" start="0" length="0">
      <dxf>
        <alignment vertical="top" wrapText="1" readingOrder="0"/>
      </dxf>
    </rfmt>
    <rfmt sheetId="2" sqref="H489" start="0" length="0">
      <dxf>
        <alignment vertical="top" wrapText="1" readingOrder="0"/>
      </dxf>
    </rfmt>
    <rfmt sheetId="2" sqref="H490" start="0" length="0">
      <dxf>
        <alignment vertical="top" wrapText="1" readingOrder="0"/>
      </dxf>
    </rfmt>
    <rfmt sheetId="2" sqref="H491" start="0" length="0">
      <dxf>
        <alignment vertical="top" wrapText="1" readingOrder="0"/>
      </dxf>
    </rfmt>
    <rfmt sheetId="2" sqref="H492" start="0" length="0">
      <dxf>
        <alignment vertical="top" wrapText="1" readingOrder="0"/>
      </dxf>
    </rfmt>
    <rfmt sheetId="2" sqref="H493" start="0" length="0">
      <dxf>
        <alignment vertical="top" wrapText="1" readingOrder="0"/>
      </dxf>
    </rfmt>
    <rfmt sheetId="2" sqref="H494" start="0" length="0">
      <dxf>
        <alignment vertical="top" wrapText="1" readingOrder="0"/>
      </dxf>
    </rfmt>
    <rfmt sheetId="2" sqref="H495" start="0" length="0">
      <dxf>
        <alignment vertical="top" wrapText="1" readingOrder="0"/>
      </dxf>
    </rfmt>
    <rfmt sheetId="2" sqref="H496" start="0" length="0">
      <dxf>
        <alignment vertical="top" wrapText="1" readingOrder="0"/>
      </dxf>
    </rfmt>
    <rfmt sheetId="2" sqref="H497" start="0" length="0">
      <dxf>
        <alignment vertical="top" wrapText="1" readingOrder="0"/>
      </dxf>
    </rfmt>
    <rfmt sheetId="2" sqref="H498" start="0" length="0">
      <dxf>
        <alignment vertical="top" wrapText="1" readingOrder="0"/>
      </dxf>
    </rfmt>
    <rfmt sheetId="2" sqref="H499" start="0" length="0">
      <dxf>
        <alignment vertical="top" wrapText="1" readingOrder="0"/>
      </dxf>
    </rfmt>
    <rfmt sheetId="2" sqref="H500" start="0" length="0">
      <dxf>
        <alignment vertical="top" wrapText="1" readingOrder="0"/>
      </dxf>
    </rfmt>
    <rfmt sheetId="2" sqref="H501" start="0" length="0">
      <dxf>
        <alignment vertical="top" wrapText="1" readingOrder="0"/>
      </dxf>
    </rfmt>
    <rfmt sheetId="2" sqref="H502" start="0" length="0">
      <dxf>
        <alignment vertical="top" wrapText="1" readingOrder="0"/>
      </dxf>
    </rfmt>
    <rfmt sheetId="2" sqref="H503" start="0" length="0">
      <dxf>
        <alignment vertical="top" wrapText="1" readingOrder="0"/>
      </dxf>
    </rfmt>
    <rfmt sheetId="2" sqref="H504" start="0" length="0">
      <dxf>
        <alignment vertical="top" wrapText="1" readingOrder="0"/>
      </dxf>
    </rfmt>
    <rfmt sheetId="2" sqref="H505" start="0" length="0">
      <dxf>
        <alignment vertical="top" wrapText="1" readingOrder="0"/>
      </dxf>
    </rfmt>
    <rfmt sheetId="2" sqref="H506" start="0" length="0">
      <dxf>
        <alignment vertical="top" wrapText="1" readingOrder="0"/>
      </dxf>
    </rfmt>
    <rfmt sheetId="2" sqref="H507" start="0" length="0">
      <dxf>
        <alignment vertical="top" wrapText="1" readingOrder="0"/>
      </dxf>
    </rfmt>
    <rfmt sheetId="2" sqref="H508" start="0" length="0">
      <dxf>
        <alignment vertical="top" wrapText="1" readingOrder="0"/>
      </dxf>
    </rfmt>
    <rfmt sheetId="2" sqref="H509" start="0" length="0">
      <dxf>
        <alignment vertical="top" wrapText="1" readingOrder="0"/>
      </dxf>
    </rfmt>
    <rfmt sheetId="2" sqref="H510" start="0" length="0">
      <dxf>
        <alignment vertical="top" wrapText="1" readingOrder="0"/>
      </dxf>
    </rfmt>
    <rfmt sheetId="2" sqref="H511" start="0" length="0">
      <dxf>
        <alignment vertical="top" wrapText="1" readingOrder="0"/>
      </dxf>
    </rfmt>
    <rfmt sheetId="2" sqref="H512" start="0" length="0">
      <dxf>
        <alignment vertical="top" wrapText="1" readingOrder="0"/>
      </dxf>
    </rfmt>
    <rfmt sheetId="2" sqref="H513" start="0" length="0">
      <dxf>
        <alignment vertical="top" wrapText="1" readingOrder="0"/>
      </dxf>
    </rfmt>
    <rfmt sheetId="2" sqref="H514" start="0" length="0">
      <dxf>
        <alignment vertical="top" wrapText="1" readingOrder="0"/>
      </dxf>
    </rfmt>
    <rfmt sheetId="2" sqref="H515" start="0" length="0">
      <dxf>
        <alignment vertical="top" wrapText="1" readingOrder="0"/>
      </dxf>
    </rfmt>
    <rfmt sheetId="2" sqref="H516" start="0" length="0">
      <dxf>
        <alignment vertical="top" wrapText="1" readingOrder="0"/>
      </dxf>
    </rfmt>
    <rfmt sheetId="2" sqref="H517" start="0" length="0">
      <dxf>
        <alignment vertical="top" wrapText="1" readingOrder="0"/>
      </dxf>
    </rfmt>
    <rfmt sheetId="2" sqref="H518" start="0" length="0">
      <dxf>
        <alignment vertical="top" wrapText="1" readingOrder="0"/>
      </dxf>
    </rfmt>
    <rfmt sheetId="2" sqref="H519" start="0" length="0">
      <dxf>
        <alignment vertical="top" wrapText="1" readingOrder="0"/>
      </dxf>
    </rfmt>
    <rfmt sheetId="2" sqref="H520" start="0" length="0">
      <dxf>
        <alignment vertical="top" wrapText="1" readingOrder="0"/>
      </dxf>
    </rfmt>
    <rfmt sheetId="2" sqref="H521" start="0" length="0">
      <dxf>
        <alignment vertical="top" wrapText="1" readingOrder="0"/>
      </dxf>
    </rfmt>
    <rfmt sheetId="2" sqref="H522" start="0" length="0">
      <dxf>
        <alignment vertical="top" wrapText="1" readingOrder="0"/>
      </dxf>
    </rfmt>
    <rfmt sheetId="2" sqref="H523" start="0" length="0">
      <dxf>
        <alignment vertical="top" wrapText="1" readingOrder="0"/>
      </dxf>
    </rfmt>
    <rfmt sheetId="2" sqref="H524" start="0" length="0">
      <dxf>
        <alignment vertical="top" wrapText="1" readingOrder="0"/>
      </dxf>
    </rfmt>
    <rfmt sheetId="2" sqref="H525" start="0" length="0">
      <dxf>
        <alignment vertical="top" wrapText="1" readingOrder="0"/>
      </dxf>
    </rfmt>
    <rfmt sheetId="2" sqref="H526" start="0" length="0">
      <dxf>
        <alignment vertical="top" wrapText="1" readingOrder="0"/>
      </dxf>
    </rfmt>
    <rfmt sheetId="2" sqref="H527" start="0" length="0">
      <dxf>
        <alignment vertical="top" wrapText="1" readingOrder="0"/>
      </dxf>
    </rfmt>
    <rfmt sheetId="2" sqref="H528" start="0" length="0">
      <dxf>
        <alignment vertical="top" wrapText="1" readingOrder="0"/>
      </dxf>
    </rfmt>
    <rfmt sheetId="2" sqref="H529" start="0" length="0">
      <dxf>
        <alignment vertical="top" wrapText="1" readingOrder="0"/>
      </dxf>
    </rfmt>
    <rfmt sheetId="2" sqref="H530" start="0" length="0">
      <dxf>
        <alignment vertical="top" wrapText="1" readingOrder="0"/>
      </dxf>
    </rfmt>
    <rfmt sheetId="2" sqref="H531" start="0" length="0">
      <dxf>
        <alignment vertical="top" wrapText="1" readingOrder="0"/>
      </dxf>
    </rfmt>
    <rfmt sheetId="2" sqref="H532" start="0" length="0">
      <dxf>
        <alignment vertical="top" wrapText="1" readingOrder="0"/>
      </dxf>
    </rfmt>
    <rfmt sheetId="2" sqref="H533" start="0" length="0">
      <dxf>
        <alignment vertical="top" wrapText="1" readingOrder="0"/>
      </dxf>
    </rfmt>
    <rfmt sheetId="2" sqref="H534" start="0" length="0">
      <dxf>
        <alignment vertical="top" wrapText="1" readingOrder="0"/>
      </dxf>
    </rfmt>
    <rfmt sheetId="2" sqref="H535" start="0" length="0">
      <dxf>
        <alignment vertical="top" wrapText="1" readingOrder="0"/>
      </dxf>
    </rfmt>
    <rfmt sheetId="2" sqref="H536" start="0" length="0">
      <dxf>
        <alignment vertical="top" wrapText="1" readingOrder="0"/>
      </dxf>
    </rfmt>
    <rfmt sheetId="2" sqref="H537" start="0" length="0">
      <dxf>
        <alignment vertical="top" wrapText="1" readingOrder="0"/>
      </dxf>
    </rfmt>
    <rfmt sheetId="2" sqref="H538" start="0" length="0">
      <dxf>
        <alignment vertical="top" wrapText="1" readingOrder="0"/>
      </dxf>
    </rfmt>
    <rfmt sheetId="2" sqref="H539" start="0" length="0">
      <dxf>
        <alignment vertical="top" wrapText="1" readingOrder="0"/>
      </dxf>
    </rfmt>
    <rfmt sheetId="2" sqref="H540" start="0" length="0">
      <dxf>
        <alignment vertical="top" wrapText="1" readingOrder="0"/>
      </dxf>
    </rfmt>
    <rfmt sheetId="2" sqref="H541" start="0" length="0">
      <dxf>
        <alignment vertical="top" wrapText="1" readingOrder="0"/>
      </dxf>
    </rfmt>
    <rfmt sheetId="2" sqref="H542" start="0" length="0">
      <dxf>
        <alignment vertical="top" wrapText="1" readingOrder="0"/>
      </dxf>
    </rfmt>
    <rfmt sheetId="2" sqref="H543" start="0" length="0">
      <dxf>
        <alignment vertical="top" wrapText="1" readingOrder="0"/>
      </dxf>
    </rfmt>
    <rfmt sheetId="2" sqref="H544" start="0" length="0">
      <dxf>
        <alignment vertical="top" wrapText="1" readingOrder="0"/>
      </dxf>
    </rfmt>
    <rfmt sheetId="2" sqref="H545" start="0" length="0">
      <dxf>
        <alignment vertical="top" wrapText="1" readingOrder="0"/>
      </dxf>
    </rfmt>
    <rfmt sheetId="2" sqref="H546" start="0" length="0">
      <dxf>
        <alignment vertical="top" wrapText="1" readingOrder="0"/>
      </dxf>
    </rfmt>
    <rfmt sheetId="2" sqref="H547" start="0" length="0">
      <dxf>
        <alignment vertical="top" wrapText="1" readingOrder="0"/>
      </dxf>
    </rfmt>
    <rfmt sheetId="2" sqref="H548" start="0" length="0">
      <dxf>
        <alignment vertical="top" wrapText="1" readingOrder="0"/>
      </dxf>
    </rfmt>
    <rfmt sheetId="2" sqref="H549" start="0" length="0">
      <dxf>
        <alignment vertical="top" wrapText="1" readingOrder="0"/>
      </dxf>
    </rfmt>
    <rfmt sheetId="2" sqref="H550" start="0" length="0">
      <dxf>
        <alignment vertical="top" wrapText="1" readingOrder="0"/>
      </dxf>
    </rfmt>
    <rfmt sheetId="2" sqref="H551" start="0" length="0">
      <dxf>
        <alignment vertical="top" wrapText="1" readingOrder="0"/>
      </dxf>
    </rfmt>
    <rfmt sheetId="2" sqref="H552" start="0" length="0">
      <dxf>
        <alignment vertical="top" wrapText="1" readingOrder="0"/>
      </dxf>
    </rfmt>
    <rfmt sheetId="2" sqref="H553" start="0" length="0">
      <dxf>
        <alignment vertical="top" wrapText="1" readingOrder="0"/>
      </dxf>
    </rfmt>
    <rfmt sheetId="2" sqref="H554" start="0" length="0">
      <dxf>
        <alignment vertical="top" wrapText="1" readingOrder="0"/>
      </dxf>
    </rfmt>
    <rfmt sheetId="2" sqref="H555" start="0" length="0">
      <dxf>
        <alignment vertical="top" wrapText="1" readingOrder="0"/>
      </dxf>
    </rfmt>
    <rfmt sheetId="2" sqref="H556" start="0" length="0">
      <dxf>
        <alignment vertical="top" wrapText="1" readingOrder="0"/>
      </dxf>
    </rfmt>
    <rfmt sheetId="2" sqref="H557" start="0" length="0">
      <dxf>
        <alignment vertical="top" wrapText="1" readingOrder="0"/>
      </dxf>
    </rfmt>
    <rfmt sheetId="2" sqref="H558" start="0" length="0">
      <dxf>
        <alignment vertical="top" wrapText="1" readingOrder="0"/>
      </dxf>
    </rfmt>
    <rfmt sheetId="2" sqref="H559" start="0" length="0">
      <dxf>
        <alignment vertical="top" wrapText="1" readingOrder="0"/>
      </dxf>
    </rfmt>
    <rfmt sheetId="2" sqref="H560" start="0" length="0">
      <dxf>
        <alignment vertical="top" wrapText="1" readingOrder="0"/>
      </dxf>
    </rfmt>
    <rfmt sheetId="2" sqref="H561" start="0" length="0">
      <dxf>
        <alignment vertical="top" wrapText="1" readingOrder="0"/>
      </dxf>
    </rfmt>
    <rfmt sheetId="2" sqref="H562" start="0" length="0">
      <dxf>
        <alignment vertical="top" wrapText="1" readingOrder="0"/>
      </dxf>
    </rfmt>
    <rfmt sheetId="2" sqref="H563" start="0" length="0">
      <dxf>
        <alignment vertical="top" wrapText="1" readingOrder="0"/>
      </dxf>
    </rfmt>
    <rfmt sheetId="2" sqref="H564" start="0" length="0">
      <dxf>
        <alignment vertical="top" wrapText="1" readingOrder="0"/>
      </dxf>
    </rfmt>
    <rfmt sheetId="2" sqref="H565" start="0" length="0">
      <dxf>
        <alignment vertical="top" wrapText="1" readingOrder="0"/>
      </dxf>
    </rfmt>
    <rfmt sheetId="2" sqref="H566" start="0" length="0">
      <dxf>
        <alignment vertical="top" wrapText="1" readingOrder="0"/>
      </dxf>
    </rfmt>
    <rfmt sheetId="2" sqref="H567" start="0" length="0">
      <dxf>
        <alignment vertical="top" wrapText="1" readingOrder="0"/>
      </dxf>
    </rfmt>
    <rfmt sheetId="2" sqref="H568" start="0" length="0">
      <dxf>
        <alignment vertical="top" wrapText="1" readingOrder="0"/>
      </dxf>
    </rfmt>
    <rfmt sheetId="2" sqref="H569" start="0" length="0">
      <dxf>
        <alignment vertical="top" wrapText="1" readingOrder="0"/>
      </dxf>
    </rfmt>
    <rfmt sheetId="2" sqref="H570" start="0" length="0">
      <dxf>
        <alignment vertical="top" wrapText="1" readingOrder="0"/>
      </dxf>
    </rfmt>
    <rfmt sheetId="2" sqref="H571" start="0" length="0">
      <dxf>
        <alignment vertical="top" wrapText="1" readingOrder="0"/>
      </dxf>
    </rfmt>
    <rfmt sheetId="2" sqref="H572" start="0" length="0">
      <dxf>
        <alignment vertical="top" wrapText="1" readingOrder="0"/>
      </dxf>
    </rfmt>
    <rfmt sheetId="2" sqref="H573" start="0" length="0">
      <dxf>
        <alignment vertical="top" wrapText="1" readingOrder="0"/>
      </dxf>
    </rfmt>
    <rfmt sheetId="2" sqref="H574" start="0" length="0">
      <dxf>
        <alignment vertical="top" wrapText="1" readingOrder="0"/>
      </dxf>
    </rfmt>
    <rfmt sheetId="2" sqref="H575" start="0" length="0">
      <dxf>
        <alignment vertical="top" wrapText="1" readingOrder="0"/>
      </dxf>
    </rfmt>
    <rfmt sheetId="2" sqref="H576" start="0" length="0">
      <dxf>
        <alignment vertical="top" wrapText="1" readingOrder="0"/>
      </dxf>
    </rfmt>
    <rfmt sheetId="2" sqref="H577" start="0" length="0">
      <dxf>
        <alignment vertical="top" wrapText="1" readingOrder="0"/>
      </dxf>
    </rfmt>
    <rfmt sheetId="2" sqref="H578" start="0" length="0">
      <dxf>
        <alignment vertical="top" wrapText="1" readingOrder="0"/>
      </dxf>
    </rfmt>
    <rfmt sheetId="2" sqref="H579" start="0" length="0">
      <dxf>
        <alignment vertical="top" wrapText="1" readingOrder="0"/>
      </dxf>
    </rfmt>
    <rfmt sheetId="2" sqref="H580" start="0" length="0">
      <dxf>
        <alignment vertical="top" wrapText="1" readingOrder="0"/>
      </dxf>
    </rfmt>
    <rfmt sheetId="2" sqref="H581" start="0" length="0">
      <dxf>
        <alignment vertical="top" wrapText="1" readingOrder="0"/>
      </dxf>
    </rfmt>
    <rfmt sheetId="2" sqref="H582" start="0" length="0">
      <dxf>
        <alignment vertical="top" wrapText="1" readingOrder="0"/>
      </dxf>
    </rfmt>
    <rfmt sheetId="2" sqref="H583" start="0" length="0">
      <dxf>
        <alignment vertical="top" wrapText="1" readingOrder="0"/>
      </dxf>
    </rfmt>
    <rfmt sheetId="2" sqref="H584" start="0" length="0">
      <dxf>
        <alignment vertical="top" wrapText="1" readingOrder="0"/>
      </dxf>
    </rfmt>
    <rfmt sheetId="2" sqref="H585" start="0" length="0">
      <dxf>
        <alignment vertical="top" wrapText="1" readingOrder="0"/>
      </dxf>
    </rfmt>
    <rfmt sheetId="2" sqref="H586" start="0" length="0">
      <dxf>
        <alignment vertical="top" wrapText="1" readingOrder="0"/>
      </dxf>
    </rfmt>
    <rfmt sheetId="2" sqref="H587" start="0" length="0">
      <dxf>
        <alignment vertical="top" wrapText="1" readingOrder="0"/>
      </dxf>
    </rfmt>
    <rfmt sheetId="2" sqref="H588" start="0" length="0">
      <dxf>
        <alignment vertical="top" wrapText="1" readingOrder="0"/>
      </dxf>
    </rfmt>
    <rfmt sheetId="2" sqref="H589" start="0" length="0">
      <dxf>
        <alignment vertical="top" wrapText="1" readingOrder="0"/>
      </dxf>
    </rfmt>
    <rfmt sheetId="2" sqref="H590" start="0" length="0">
      <dxf>
        <alignment vertical="top" wrapText="1" readingOrder="0"/>
      </dxf>
    </rfmt>
    <rfmt sheetId="2" sqref="H591" start="0" length="0">
      <dxf>
        <alignment vertical="top" wrapText="1" readingOrder="0"/>
      </dxf>
    </rfmt>
    <rfmt sheetId="2" sqref="H592" start="0" length="0">
      <dxf>
        <alignment vertical="top" wrapText="1" readingOrder="0"/>
      </dxf>
    </rfmt>
    <rfmt sheetId="2" sqref="H593" start="0" length="0">
      <dxf>
        <alignment vertical="top" wrapText="1" readingOrder="0"/>
      </dxf>
    </rfmt>
    <rfmt sheetId="2" sqref="H594" start="0" length="0">
      <dxf>
        <alignment vertical="top" wrapText="1" readingOrder="0"/>
      </dxf>
    </rfmt>
    <rfmt sheetId="2" sqref="H595" start="0" length="0">
      <dxf>
        <alignment vertical="top" wrapText="1" readingOrder="0"/>
      </dxf>
    </rfmt>
    <rfmt sheetId="2" sqref="H596" start="0" length="0">
      <dxf>
        <alignment vertical="top" wrapText="1" readingOrder="0"/>
      </dxf>
    </rfmt>
    <rfmt sheetId="2" sqref="H597" start="0" length="0">
      <dxf>
        <alignment vertical="top" wrapText="1" readingOrder="0"/>
      </dxf>
    </rfmt>
    <rfmt sheetId="2" sqref="H598" start="0" length="0">
      <dxf>
        <alignment vertical="top" wrapText="1" readingOrder="0"/>
      </dxf>
    </rfmt>
    <rfmt sheetId="2" sqref="H599" start="0" length="0">
      <dxf>
        <alignment vertical="top" wrapText="1" readingOrder="0"/>
      </dxf>
    </rfmt>
    <rfmt sheetId="2" sqref="H600" start="0" length="0">
      <dxf>
        <alignment vertical="top" wrapText="1" readingOrder="0"/>
      </dxf>
    </rfmt>
    <rfmt sheetId="2" sqref="H601" start="0" length="0">
      <dxf>
        <alignment vertical="top" wrapText="1" readingOrder="0"/>
      </dxf>
    </rfmt>
    <rfmt sheetId="2" sqref="H602" start="0" length="0">
      <dxf>
        <alignment vertical="top" wrapText="1" readingOrder="0"/>
      </dxf>
    </rfmt>
    <rfmt sheetId="2" sqref="H603" start="0" length="0">
      <dxf>
        <alignment vertical="top" wrapText="1" readingOrder="0"/>
      </dxf>
    </rfmt>
    <rfmt sheetId="2" sqref="H604" start="0" length="0">
      <dxf>
        <alignment vertical="top" wrapText="1" readingOrder="0"/>
      </dxf>
    </rfmt>
    <rfmt sheetId="2" sqref="H605" start="0" length="0">
      <dxf>
        <alignment vertical="top" wrapText="1" readingOrder="0"/>
      </dxf>
    </rfmt>
    <rfmt sheetId="2" sqref="H606" start="0" length="0">
      <dxf>
        <alignment vertical="top" wrapText="1" readingOrder="0"/>
      </dxf>
    </rfmt>
    <rfmt sheetId="2" sqref="H607" start="0" length="0">
      <dxf>
        <alignment vertical="top" wrapText="1" readingOrder="0"/>
      </dxf>
    </rfmt>
    <rfmt sheetId="2" sqref="H608" start="0" length="0">
      <dxf>
        <alignment vertical="top" wrapText="1" readingOrder="0"/>
      </dxf>
    </rfmt>
    <rfmt sheetId="2" sqref="H609" start="0" length="0">
      <dxf>
        <alignment vertical="top" wrapText="1" readingOrder="0"/>
      </dxf>
    </rfmt>
    <rfmt sheetId="2" sqref="H610" start="0" length="0">
      <dxf>
        <alignment vertical="top" wrapText="1" readingOrder="0"/>
      </dxf>
    </rfmt>
    <rfmt sheetId="2" sqref="H611" start="0" length="0">
      <dxf>
        <alignment vertical="top" wrapText="1" readingOrder="0"/>
      </dxf>
    </rfmt>
    <rfmt sheetId="2" sqref="H612" start="0" length="0">
      <dxf>
        <alignment vertical="top" wrapText="1" readingOrder="0"/>
      </dxf>
    </rfmt>
    <rfmt sheetId="2" sqref="H613" start="0" length="0">
      <dxf>
        <alignment vertical="top" wrapText="1" readingOrder="0"/>
      </dxf>
    </rfmt>
    <rfmt sheetId="2" sqref="H614" start="0" length="0">
      <dxf>
        <alignment vertical="top" wrapText="1" readingOrder="0"/>
      </dxf>
    </rfmt>
    <rfmt sheetId="2" sqref="H615" start="0" length="0">
      <dxf>
        <alignment vertical="top" wrapText="1" readingOrder="0"/>
      </dxf>
    </rfmt>
    <rfmt sheetId="2" sqref="H616" start="0" length="0">
      <dxf>
        <alignment vertical="top" wrapText="1" readingOrder="0"/>
      </dxf>
    </rfmt>
    <rfmt sheetId="2" sqref="H617" start="0" length="0">
      <dxf>
        <alignment vertical="top" wrapText="1" readingOrder="0"/>
      </dxf>
    </rfmt>
    <rfmt sheetId="2" sqref="H618" start="0" length="0">
      <dxf>
        <alignment vertical="top" wrapText="1" readingOrder="0"/>
      </dxf>
    </rfmt>
    <rfmt sheetId="2" sqref="H619" start="0" length="0">
      <dxf>
        <alignment vertical="top" wrapText="1" readingOrder="0"/>
      </dxf>
    </rfmt>
    <rfmt sheetId="2" sqref="H620" start="0" length="0">
      <dxf>
        <alignment vertical="top" wrapText="1" readingOrder="0"/>
      </dxf>
    </rfmt>
    <rfmt sheetId="2" sqref="H621" start="0" length="0">
      <dxf>
        <alignment vertical="top" wrapText="1" readingOrder="0"/>
      </dxf>
    </rfmt>
    <rfmt sheetId="2" sqref="H622" start="0" length="0">
      <dxf>
        <alignment vertical="top" wrapText="1" readingOrder="0"/>
      </dxf>
    </rfmt>
    <rfmt sheetId="2" sqref="H623" start="0" length="0">
      <dxf>
        <alignment vertical="top" wrapText="1" readingOrder="0"/>
      </dxf>
    </rfmt>
    <rfmt sheetId="2" sqref="H624" start="0" length="0">
      <dxf>
        <alignment vertical="top" wrapText="1" readingOrder="0"/>
      </dxf>
    </rfmt>
    <rfmt sheetId="2" sqref="H625" start="0" length="0">
      <dxf>
        <alignment vertical="top" wrapText="1" readingOrder="0"/>
      </dxf>
    </rfmt>
    <rfmt sheetId="2" sqref="H626" start="0" length="0">
      <dxf>
        <alignment vertical="top" wrapText="1" readingOrder="0"/>
      </dxf>
    </rfmt>
    <rfmt sheetId="2" sqref="H627" start="0" length="0">
      <dxf>
        <alignment vertical="top" wrapText="1" readingOrder="0"/>
      </dxf>
    </rfmt>
    <rfmt sheetId="2" sqref="H628" start="0" length="0">
      <dxf>
        <alignment vertical="top" wrapText="1" readingOrder="0"/>
      </dxf>
    </rfmt>
    <rfmt sheetId="2" sqref="H629" start="0" length="0">
      <dxf>
        <alignment vertical="top" wrapText="1" readingOrder="0"/>
      </dxf>
    </rfmt>
    <rfmt sheetId="2" sqref="H630" start="0" length="0">
      <dxf>
        <alignment vertical="top" wrapText="1" readingOrder="0"/>
      </dxf>
    </rfmt>
    <rfmt sheetId="2" sqref="H631" start="0" length="0">
      <dxf>
        <alignment vertical="top" wrapText="1" readingOrder="0"/>
      </dxf>
    </rfmt>
    <rfmt sheetId="2" sqref="H632" start="0" length="0">
      <dxf>
        <alignment vertical="top" wrapText="1" readingOrder="0"/>
      </dxf>
    </rfmt>
    <rfmt sheetId="2" sqref="H633" start="0" length="0">
      <dxf>
        <alignment vertical="top" wrapText="1" readingOrder="0"/>
      </dxf>
    </rfmt>
    <rfmt sheetId="2" sqref="H634" start="0" length="0">
      <dxf>
        <alignment vertical="top" wrapText="1" readingOrder="0"/>
      </dxf>
    </rfmt>
    <rfmt sheetId="2" sqref="H635" start="0" length="0">
      <dxf>
        <alignment vertical="top" wrapText="1" readingOrder="0"/>
      </dxf>
    </rfmt>
    <rfmt sheetId="2" sqref="H636" start="0" length="0">
      <dxf>
        <alignment vertical="top" wrapText="1" readingOrder="0"/>
      </dxf>
    </rfmt>
    <rfmt sheetId="2" sqref="H637" start="0" length="0">
      <dxf>
        <alignment vertical="top" wrapText="1" readingOrder="0"/>
      </dxf>
    </rfmt>
    <rfmt sheetId="2" sqref="H638" start="0" length="0">
      <dxf>
        <alignment vertical="top" wrapText="1" readingOrder="0"/>
      </dxf>
    </rfmt>
    <rfmt sheetId="2" sqref="H639" start="0" length="0">
      <dxf>
        <alignment vertical="top" wrapText="1" readingOrder="0"/>
      </dxf>
    </rfmt>
    <rfmt sheetId="2" sqref="H640" start="0" length="0">
      <dxf>
        <alignment vertical="top" wrapText="1" readingOrder="0"/>
      </dxf>
    </rfmt>
    <rfmt sheetId="2" sqref="H641" start="0" length="0">
      <dxf>
        <alignment vertical="top" wrapText="1" readingOrder="0"/>
      </dxf>
    </rfmt>
    <rfmt sheetId="2" sqref="H642" start="0" length="0">
      <dxf>
        <alignment vertical="top" wrapText="1" readingOrder="0"/>
      </dxf>
    </rfmt>
    <rfmt sheetId="2" sqref="H643" start="0" length="0">
      <dxf>
        <alignment vertical="top" wrapText="1" readingOrder="0"/>
      </dxf>
    </rfmt>
    <rfmt sheetId="2" sqref="H644" start="0" length="0">
      <dxf>
        <alignment vertical="top" wrapText="1" readingOrder="0"/>
      </dxf>
    </rfmt>
    <rfmt sheetId="2" sqref="H645" start="0" length="0">
      <dxf>
        <alignment vertical="top" wrapText="1" readingOrder="0"/>
      </dxf>
    </rfmt>
    <rfmt sheetId="2" sqref="H646" start="0" length="0">
      <dxf>
        <alignment vertical="top" wrapText="1" readingOrder="0"/>
      </dxf>
    </rfmt>
    <rfmt sheetId="2" sqref="H647" start="0" length="0">
      <dxf>
        <alignment vertical="top" wrapText="1" readingOrder="0"/>
      </dxf>
    </rfmt>
    <rfmt sheetId="2" sqref="H648" start="0" length="0">
      <dxf>
        <alignment vertical="top" wrapText="1" readingOrder="0"/>
      </dxf>
    </rfmt>
    <rfmt sheetId="2" sqref="H649" start="0" length="0">
      <dxf>
        <alignment vertical="top" wrapText="1" readingOrder="0"/>
      </dxf>
    </rfmt>
    <rfmt sheetId="2" sqref="H650" start="0" length="0">
      <dxf>
        <alignment vertical="top" wrapText="1" readingOrder="0"/>
      </dxf>
    </rfmt>
    <rfmt sheetId="2" sqref="H651" start="0" length="0">
      <dxf>
        <alignment vertical="top" wrapText="1" readingOrder="0"/>
      </dxf>
    </rfmt>
    <rfmt sheetId="2" sqref="H652" start="0" length="0">
      <dxf>
        <alignment vertical="top" wrapText="1" readingOrder="0"/>
      </dxf>
    </rfmt>
    <rfmt sheetId="2" sqref="H653" start="0" length="0">
      <dxf>
        <alignment vertical="top" wrapText="1" readingOrder="0"/>
      </dxf>
    </rfmt>
    <rfmt sheetId="2" sqref="H654" start="0" length="0">
      <dxf>
        <alignment vertical="top" wrapText="1" readingOrder="0"/>
      </dxf>
    </rfmt>
    <rfmt sheetId="2" sqref="H655" start="0" length="0">
      <dxf>
        <alignment vertical="top" wrapText="1" readingOrder="0"/>
      </dxf>
    </rfmt>
    <rfmt sheetId="2" sqref="H656" start="0" length="0">
      <dxf>
        <alignment vertical="top" wrapText="1" readingOrder="0"/>
      </dxf>
    </rfmt>
    <rfmt sheetId="2" sqref="H657" start="0" length="0">
      <dxf>
        <alignment vertical="top" wrapText="1" readingOrder="0"/>
      </dxf>
    </rfmt>
    <rfmt sheetId="2" sqref="H658" start="0" length="0">
      <dxf>
        <alignment vertical="top" wrapText="1" readingOrder="0"/>
      </dxf>
    </rfmt>
    <rfmt sheetId="2" sqref="H659" start="0" length="0">
      <dxf>
        <alignment vertical="top" wrapText="1" readingOrder="0"/>
      </dxf>
    </rfmt>
    <rfmt sheetId="2" sqref="H660" start="0" length="0">
      <dxf>
        <alignment vertical="top" wrapText="1" readingOrder="0"/>
      </dxf>
    </rfmt>
    <rfmt sheetId="2" sqref="H661" start="0" length="0">
      <dxf>
        <alignment vertical="top" wrapText="1" readingOrder="0"/>
      </dxf>
    </rfmt>
    <rfmt sheetId="2" sqref="H662" start="0" length="0">
      <dxf>
        <alignment vertical="top" wrapText="1" readingOrder="0"/>
      </dxf>
    </rfmt>
    <rfmt sheetId="2" sqref="H663" start="0" length="0">
      <dxf>
        <alignment vertical="top" wrapText="1" readingOrder="0"/>
      </dxf>
    </rfmt>
    <rfmt sheetId="2" sqref="H664" start="0" length="0">
      <dxf>
        <alignment vertical="top" wrapText="1" readingOrder="0"/>
      </dxf>
    </rfmt>
    <rfmt sheetId="2" sqref="H665" start="0" length="0">
      <dxf>
        <alignment vertical="top" wrapText="1" readingOrder="0"/>
      </dxf>
    </rfmt>
    <rfmt sheetId="2" sqref="H666" start="0" length="0">
      <dxf>
        <alignment vertical="top" wrapText="1" readingOrder="0"/>
      </dxf>
    </rfmt>
    <rfmt sheetId="2" sqref="H667" start="0" length="0">
      <dxf>
        <alignment vertical="top" wrapText="1" readingOrder="0"/>
      </dxf>
    </rfmt>
    <rfmt sheetId="2" sqref="H668" start="0" length="0">
      <dxf>
        <alignment vertical="top" wrapText="1" readingOrder="0"/>
      </dxf>
    </rfmt>
    <rfmt sheetId="2" sqref="H669" start="0" length="0">
      <dxf>
        <alignment vertical="top" wrapText="1" readingOrder="0"/>
      </dxf>
    </rfmt>
    <rfmt sheetId="2" sqref="H670" start="0" length="0">
      <dxf>
        <alignment vertical="top" wrapText="1" readingOrder="0"/>
      </dxf>
    </rfmt>
    <rfmt sheetId="2" sqref="H671" start="0" length="0">
      <dxf>
        <alignment vertical="top" wrapText="1" readingOrder="0"/>
      </dxf>
    </rfmt>
    <rfmt sheetId="2" sqref="H672" start="0" length="0">
      <dxf>
        <alignment vertical="top" wrapText="1" readingOrder="0"/>
      </dxf>
    </rfmt>
    <rfmt sheetId="2" sqref="H673" start="0" length="0">
      <dxf>
        <alignment vertical="top" wrapText="1" readingOrder="0"/>
      </dxf>
    </rfmt>
    <rfmt sheetId="2" sqref="H674" start="0" length="0">
      <dxf>
        <alignment vertical="top" wrapText="1" readingOrder="0"/>
      </dxf>
    </rfmt>
    <rfmt sheetId="2" sqref="H675" start="0" length="0">
      <dxf>
        <alignment vertical="top" wrapText="1" readingOrder="0"/>
      </dxf>
    </rfmt>
    <rfmt sheetId="2" sqref="H676" start="0" length="0">
      <dxf>
        <alignment vertical="top" wrapText="1" readingOrder="0"/>
      </dxf>
    </rfmt>
    <rfmt sheetId="2" sqref="H677" start="0" length="0">
      <dxf>
        <alignment vertical="top" wrapText="1" readingOrder="0"/>
      </dxf>
    </rfmt>
    <rfmt sheetId="2" sqref="H678" start="0" length="0">
      <dxf>
        <alignment vertical="top" wrapText="1" readingOrder="0"/>
      </dxf>
    </rfmt>
    <rfmt sheetId="2" sqref="H679" start="0" length="0">
      <dxf>
        <alignment vertical="top" wrapText="1" readingOrder="0"/>
      </dxf>
    </rfmt>
    <rfmt sheetId="2" sqref="H680" start="0" length="0">
      <dxf>
        <alignment vertical="top" wrapText="1" readingOrder="0"/>
      </dxf>
    </rfmt>
    <rfmt sheetId="2" sqref="H681" start="0" length="0">
      <dxf>
        <alignment vertical="top" wrapText="1" readingOrder="0"/>
      </dxf>
    </rfmt>
    <rfmt sheetId="2" sqref="H682" start="0" length="0">
      <dxf>
        <alignment vertical="top" wrapText="1" readingOrder="0"/>
      </dxf>
    </rfmt>
    <rfmt sheetId="2" sqref="H683" start="0" length="0">
      <dxf>
        <alignment vertical="top" wrapText="1" readingOrder="0"/>
      </dxf>
    </rfmt>
    <rfmt sheetId="2" sqref="H684" start="0" length="0">
      <dxf>
        <alignment vertical="top" wrapText="1" readingOrder="0"/>
      </dxf>
    </rfmt>
    <rfmt sheetId="2" sqref="H685" start="0" length="0">
      <dxf>
        <alignment vertical="top" wrapText="1" readingOrder="0"/>
      </dxf>
    </rfmt>
    <rfmt sheetId="2" sqref="H686" start="0" length="0">
      <dxf>
        <alignment vertical="top" wrapText="1" readingOrder="0"/>
      </dxf>
    </rfmt>
    <rfmt sheetId="2" sqref="H687" start="0" length="0">
      <dxf>
        <alignment vertical="top" wrapText="1" readingOrder="0"/>
      </dxf>
    </rfmt>
    <rfmt sheetId="2" sqref="H688" start="0" length="0">
      <dxf>
        <alignment vertical="top" wrapText="1" readingOrder="0"/>
      </dxf>
    </rfmt>
    <rfmt sheetId="2" sqref="H689" start="0" length="0">
      <dxf>
        <alignment vertical="top" wrapText="1" readingOrder="0"/>
      </dxf>
    </rfmt>
    <rfmt sheetId="2" sqref="H690" start="0" length="0">
      <dxf>
        <alignment vertical="top" wrapText="1" readingOrder="0"/>
      </dxf>
    </rfmt>
    <rfmt sheetId="2" sqref="H691" start="0" length="0">
      <dxf>
        <alignment vertical="top" wrapText="1" readingOrder="0"/>
      </dxf>
    </rfmt>
    <rfmt sheetId="2" sqref="H692" start="0" length="0">
      <dxf>
        <alignment vertical="top" wrapText="1" readingOrder="0"/>
      </dxf>
    </rfmt>
    <rfmt sheetId="2" sqref="H693" start="0" length="0">
      <dxf>
        <alignment vertical="top" wrapText="1" readingOrder="0"/>
      </dxf>
    </rfmt>
    <rfmt sheetId="2" sqref="H694" start="0" length="0">
      <dxf>
        <font>
          <sz val="12"/>
          <color auto="1"/>
          <name val="Times New Roman"/>
          <scheme val="none"/>
        </font>
        <alignment vertical="top" wrapText="1" readingOrder="0"/>
      </dxf>
    </rfmt>
    <rfmt sheetId="2" sqref="H695" start="0" length="0">
      <dxf>
        <alignment vertical="top" wrapText="1" readingOrder="0"/>
      </dxf>
    </rfmt>
    <rfmt sheetId="2" sqref="H696" start="0" length="0">
      <dxf>
        <alignment vertical="top" wrapText="1" readingOrder="0"/>
      </dxf>
    </rfmt>
    <rfmt sheetId="2" sqref="H697" start="0" length="0">
      <dxf>
        <alignment vertical="top" wrapText="1" readingOrder="0"/>
      </dxf>
    </rfmt>
    <rfmt sheetId="2" sqref="H698" start="0" length="0">
      <dxf>
        <alignment vertical="top" wrapText="1" readingOrder="0"/>
      </dxf>
    </rfmt>
    <rfmt sheetId="2" sqref="H699" start="0" length="0">
      <dxf>
        <alignment vertical="top" wrapText="1" readingOrder="0"/>
      </dxf>
    </rfmt>
    <rfmt sheetId="2" sqref="H700" start="0" length="0">
      <dxf>
        <alignment vertical="top" wrapText="1" readingOrder="0"/>
      </dxf>
    </rfmt>
    <rfmt sheetId="2" sqref="H701" start="0" length="0">
      <dxf>
        <alignment vertical="top" wrapText="1" readingOrder="0"/>
      </dxf>
    </rfmt>
    <rfmt sheetId="2" sqref="H702" start="0" length="0">
      <dxf>
        <alignment vertical="top" wrapText="1" readingOrder="0"/>
      </dxf>
    </rfmt>
    <rfmt sheetId="2" sqref="H703" start="0" length="0">
      <dxf>
        <alignment vertical="top" wrapText="1" readingOrder="0"/>
      </dxf>
    </rfmt>
    <rfmt sheetId="2" sqref="H704" start="0" length="0">
      <dxf>
        <alignment vertical="top" wrapText="1" readingOrder="0"/>
      </dxf>
    </rfmt>
    <rfmt sheetId="2" sqref="H705" start="0" length="0">
      <dxf>
        <alignment vertical="top" wrapText="1" readingOrder="0"/>
      </dxf>
    </rfmt>
    <rfmt sheetId="2" sqref="H706" start="0" length="0">
      <dxf>
        <alignment vertical="top" wrapText="1" readingOrder="0"/>
      </dxf>
    </rfmt>
    <rfmt sheetId="2" sqref="H707" start="0" length="0">
      <dxf>
        <alignment vertical="top" wrapText="1" readingOrder="0"/>
      </dxf>
    </rfmt>
    <rfmt sheetId="2" sqref="H708" start="0" length="0">
      <dxf>
        <alignment vertical="top" wrapText="1" readingOrder="0"/>
      </dxf>
    </rfmt>
    <rfmt sheetId="2" sqref="H709" start="0" length="0">
      <dxf>
        <alignment vertical="top" wrapText="1" readingOrder="0"/>
      </dxf>
    </rfmt>
    <rfmt sheetId="2" sqref="H710" start="0" length="0">
      <dxf>
        <alignment vertical="top" wrapText="1" readingOrder="0"/>
      </dxf>
    </rfmt>
    <rfmt sheetId="2" sqref="H711" start="0" length="0">
      <dxf>
        <alignment vertical="top" wrapText="1" readingOrder="0"/>
      </dxf>
    </rfmt>
    <rfmt sheetId="2" sqref="H712" start="0" length="0">
      <dxf>
        <alignment vertical="top" wrapText="1" readingOrder="0"/>
      </dxf>
    </rfmt>
    <rfmt sheetId="2" sqref="H713" start="0" length="0">
      <dxf>
        <alignment vertical="top" wrapText="1" readingOrder="0"/>
      </dxf>
    </rfmt>
    <rfmt sheetId="2" sqref="H714" start="0" length="0">
      <dxf>
        <alignment vertical="top" wrapText="1" readingOrder="0"/>
      </dxf>
    </rfmt>
    <rfmt sheetId="2" sqref="H715" start="0" length="0">
      <dxf>
        <alignment vertical="top" wrapText="1" readingOrder="0"/>
      </dxf>
    </rfmt>
    <rfmt sheetId="2" sqref="H716" start="0" length="0">
      <dxf>
        <alignment vertical="top" wrapText="1" readingOrder="0"/>
      </dxf>
    </rfmt>
    <rfmt sheetId="2" sqref="H717" start="0" length="0">
      <dxf>
        <alignment vertical="top" wrapText="1" readingOrder="0"/>
      </dxf>
    </rfmt>
    <rfmt sheetId="2" sqref="H718" start="0" length="0">
      <dxf>
        <alignment vertical="top" wrapText="1" readingOrder="0"/>
      </dxf>
    </rfmt>
    <rfmt sheetId="2" sqref="H719" start="0" length="0">
      <dxf>
        <alignment vertical="top" wrapText="1" readingOrder="0"/>
      </dxf>
    </rfmt>
    <rfmt sheetId="2" sqref="H720" start="0" length="0">
      <dxf>
        <alignment vertical="top" wrapText="1" readingOrder="0"/>
      </dxf>
    </rfmt>
    <rfmt sheetId="2" sqref="H721" start="0" length="0">
      <dxf>
        <alignment vertical="top" wrapText="1" readingOrder="0"/>
      </dxf>
    </rfmt>
    <rfmt sheetId="2" sqref="H722" start="0" length="0">
      <dxf>
        <alignment vertical="top" wrapText="1" readingOrder="0"/>
      </dxf>
    </rfmt>
    <rfmt sheetId="2" sqref="H723" start="0" length="0">
      <dxf>
        <alignment vertical="top" wrapText="1" readingOrder="0"/>
      </dxf>
    </rfmt>
    <rfmt sheetId="2" sqref="H724" start="0" length="0">
      <dxf>
        <alignment vertical="top" wrapText="1" readingOrder="0"/>
      </dxf>
    </rfmt>
    <rfmt sheetId="2" sqref="H725" start="0" length="0">
      <dxf>
        <alignment vertical="top" wrapText="1" readingOrder="0"/>
      </dxf>
    </rfmt>
    <rfmt sheetId="2" sqref="H726" start="0" length="0">
      <dxf>
        <alignment vertical="top" wrapText="1" readingOrder="0"/>
      </dxf>
    </rfmt>
    <rfmt sheetId="2" sqref="H727" start="0" length="0">
      <dxf>
        <alignment vertical="top" wrapText="1" readingOrder="0"/>
      </dxf>
    </rfmt>
    <rfmt sheetId="2" sqref="H728" start="0" length="0">
      <dxf>
        <alignment vertical="top" wrapText="1" readingOrder="0"/>
      </dxf>
    </rfmt>
    <rfmt sheetId="2" sqref="H729" start="0" length="0">
      <dxf>
        <alignment vertical="top" wrapText="1" readingOrder="0"/>
      </dxf>
    </rfmt>
    <rfmt sheetId="2" sqref="H730" start="0" length="0">
      <dxf>
        <alignment vertical="top" wrapText="1" readingOrder="0"/>
      </dxf>
    </rfmt>
    <rfmt sheetId="2" sqref="H731" start="0" length="0">
      <dxf>
        <alignment vertical="top" wrapText="1" readingOrder="0"/>
      </dxf>
    </rfmt>
    <rfmt sheetId="2" sqref="H732" start="0" length="0">
      <dxf>
        <alignment vertical="top" wrapText="1" readingOrder="0"/>
      </dxf>
    </rfmt>
    <rfmt sheetId="2" sqref="H733" start="0" length="0">
      <dxf>
        <alignment vertical="top" wrapText="1" readingOrder="0"/>
      </dxf>
    </rfmt>
    <rfmt sheetId="2" sqref="H734" start="0" length="0">
      <dxf>
        <alignment vertical="top" wrapText="1" readingOrder="0"/>
      </dxf>
    </rfmt>
    <rfmt sheetId="2" sqref="H735" start="0" length="0">
      <dxf>
        <alignment vertical="top" wrapText="1" readingOrder="0"/>
      </dxf>
    </rfmt>
    <rfmt sheetId="2" sqref="H736" start="0" length="0">
      <dxf>
        <alignment vertical="top" wrapText="1" readingOrder="0"/>
      </dxf>
    </rfmt>
    <rfmt sheetId="2" sqref="H737" start="0" length="0">
      <dxf>
        <alignment vertical="top" wrapText="1" readingOrder="0"/>
      </dxf>
    </rfmt>
    <rfmt sheetId="2" sqref="H738" start="0" length="0">
      <dxf>
        <alignment vertical="top" wrapText="1" readingOrder="0"/>
      </dxf>
    </rfmt>
    <rfmt sheetId="2" sqref="H739" start="0" length="0">
      <dxf>
        <alignment vertical="top" wrapText="1" readingOrder="0"/>
      </dxf>
    </rfmt>
    <rfmt sheetId="2" sqref="H740" start="0" length="0">
      <dxf>
        <alignment vertical="top" wrapText="1" readingOrder="0"/>
      </dxf>
    </rfmt>
    <rfmt sheetId="2" sqref="H741" start="0" length="0">
      <dxf>
        <alignment vertical="top" wrapText="1" readingOrder="0"/>
      </dxf>
    </rfmt>
    <rfmt sheetId="2" sqref="H742" start="0" length="0">
      <dxf>
        <alignment vertical="top" wrapText="1" readingOrder="0"/>
      </dxf>
    </rfmt>
    <rfmt sheetId="2" sqref="H743" start="0" length="0">
      <dxf>
        <alignment vertical="top" wrapText="1" readingOrder="0"/>
      </dxf>
    </rfmt>
    <rfmt sheetId="2" sqref="H744" start="0" length="0">
      <dxf>
        <alignment vertical="top" wrapText="1" readingOrder="0"/>
      </dxf>
    </rfmt>
    <rfmt sheetId="2" sqref="H745" start="0" length="0">
      <dxf>
        <alignment vertical="top" wrapText="1" readingOrder="0"/>
      </dxf>
    </rfmt>
    <rfmt sheetId="2" sqref="H746" start="0" length="0">
      <dxf>
        <alignment vertical="top" wrapText="1" readingOrder="0"/>
      </dxf>
    </rfmt>
    <rfmt sheetId="2" sqref="H747" start="0" length="0">
      <dxf>
        <alignment vertical="top" wrapText="1" readingOrder="0"/>
      </dxf>
    </rfmt>
    <rfmt sheetId="2" sqref="H748" start="0" length="0">
      <dxf>
        <alignment vertical="top" wrapText="1" readingOrder="0"/>
      </dxf>
    </rfmt>
    <rfmt sheetId="2" sqref="H749" start="0" length="0">
      <dxf>
        <alignment vertical="top" wrapText="1" readingOrder="0"/>
      </dxf>
    </rfmt>
    <rfmt sheetId="2" sqref="H750" start="0" length="0">
      <dxf>
        <alignment vertical="top" wrapText="1" readingOrder="0"/>
      </dxf>
    </rfmt>
    <rfmt sheetId="2" sqref="H751" start="0" length="0">
      <dxf>
        <alignment vertical="top" wrapText="1" readingOrder="0"/>
      </dxf>
    </rfmt>
    <rfmt sheetId="2" sqref="H752" start="0" length="0">
      <dxf>
        <alignment vertical="top" wrapText="1" readingOrder="0"/>
      </dxf>
    </rfmt>
    <rfmt sheetId="2" sqref="H753" start="0" length="0">
      <dxf>
        <alignment vertical="top" wrapText="1" readingOrder="0"/>
      </dxf>
    </rfmt>
    <rfmt sheetId="2" sqref="H754" start="0" length="0">
      <dxf>
        <alignment vertical="top" wrapText="1" readingOrder="0"/>
      </dxf>
    </rfmt>
    <rfmt sheetId="2" sqref="H755" start="0" length="0">
      <dxf>
        <alignment vertical="top" wrapText="1" readingOrder="0"/>
      </dxf>
    </rfmt>
    <rfmt sheetId="2" sqref="H756" start="0" length="0">
      <dxf>
        <alignment vertical="top" wrapText="1" readingOrder="0"/>
      </dxf>
    </rfmt>
    <rfmt sheetId="2" sqref="H757" start="0" length="0">
      <dxf>
        <alignment vertical="top" wrapText="1" readingOrder="0"/>
      </dxf>
    </rfmt>
    <rfmt sheetId="2" sqref="H758" start="0" length="0">
      <dxf>
        <font>
          <sz val="12"/>
          <color rgb="FFFF0000"/>
          <name val="Times New Roman"/>
          <scheme val="none"/>
        </font>
        <alignment vertical="top" wrapText="1" readingOrder="0"/>
      </dxf>
    </rfmt>
    <rfmt sheetId="2" sqref="H759" start="0" length="0">
      <dxf>
        <alignment vertical="top" wrapText="1" readingOrder="0"/>
      </dxf>
    </rfmt>
    <rfmt sheetId="2" sqref="H760" start="0" length="0">
      <dxf>
        <alignment vertical="top" wrapText="1" readingOrder="0"/>
      </dxf>
    </rfmt>
    <rfmt sheetId="2" sqref="H761" start="0" length="0">
      <dxf>
        <alignment vertical="top" wrapText="1" readingOrder="0"/>
      </dxf>
    </rfmt>
    <rfmt sheetId="2" sqref="H762" start="0" length="0">
      <dxf>
        <alignment vertical="top" wrapText="1" readingOrder="0"/>
      </dxf>
    </rfmt>
    <rfmt sheetId="2" sqref="H763" start="0" length="0">
      <dxf>
        <alignment vertical="top" wrapText="1" readingOrder="0"/>
      </dxf>
    </rfmt>
    <rfmt sheetId="2" sqref="H764" start="0" length="0">
      <dxf>
        <alignment vertical="top" wrapText="1" readingOrder="0"/>
      </dxf>
    </rfmt>
    <rfmt sheetId="2" sqref="H765" start="0" length="0">
      <dxf>
        <alignment vertical="top" wrapText="1" readingOrder="0"/>
      </dxf>
    </rfmt>
    <rfmt sheetId="2" sqref="H766" start="0" length="0">
      <dxf>
        <alignment vertical="top" wrapText="1" readingOrder="0"/>
      </dxf>
    </rfmt>
    <rfmt sheetId="2" sqref="H767" start="0" length="0">
      <dxf>
        <alignment vertical="top" wrapText="1" readingOrder="0"/>
      </dxf>
    </rfmt>
    <rfmt sheetId="2" sqref="H768" start="0" length="0">
      <dxf>
        <alignment vertical="top" wrapText="1" readingOrder="0"/>
      </dxf>
    </rfmt>
    <rfmt sheetId="2" sqref="H769" start="0" length="0">
      <dxf>
        <alignment vertical="top" wrapText="1" readingOrder="0"/>
      </dxf>
    </rfmt>
    <rfmt sheetId="2" sqref="H770" start="0" length="0">
      <dxf>
        <alignment vertical="top" wrapText="1" readingOrder="0"/>
      </dxf>
    </rfmt>
    <rfmt sheetId="2" sqref="H771" start="0" length="0">
      <dxf>
        <alignment vertical="top" wrapText="1" readingOrder="0"/>
      </dxf>
    </rfmt>
    <rfmt sheetId="2" sqref="H772" start="0" length="0">
      <dxf>
        <alignment vertical="top" wrapText="1" readingOrder="0"/>
      </dxf>
    </rfmt>
    <rfmt sheetId="2" sqref="H773" start="0" length="0">
      <dxf>
        <alignment vertical="top" wrapText="1" readingOrder="0"/>
      </dxf>
    </rfmt>
    <rfmt sheetId="2" sqref="H774" start="0" length="0">
      <dxf>
        <alignment vertical="top" wrapText="1" readingOrder="0"/>
      </dxf>
    </rfmt>
    <rfmt sheetId="2" sqref="H775" start="0" length="0">
      <dxf>
        <alignment vertical="top" wrapText="1" readingOrder="0"/>
      </dxf>
    </rfmt>
    <rfmt sheetId="2" sqref="H776" start="0" length="0">
      <dxf>
        <alignment vertical="top" wrapText="1" readingOrder="0"/>
      </dxf>
    </rfmt>
    <rfmt sheetId="2" sqref="H777" start="0" length="0">
      <dxf>
        <alignment vertical="top" wrapText="1" readingOrder="0"/>
      </dxf>
    </rfmt>
    <rfmt sheetId="2" sqref="H778" start="0" length="0">
      <dxf>
        <alignment vertical="top" wrapText="1" readingOrder="0"/>
      </dxf>
    </rfmt>
    <rfmt sheetId="2" sqref="H779" start="0" length="0">
      <dxf>
        <alignment vertical="top" wrapText="1" readingOrder="0"/>
      </dxf>
    </rfmt>
    <rfmt sheetId="2" sqref="H780" start="0" length="0">
      <dxf>
        <alignment vertical="top" wrapText="1" readingOrder="0"/>
      </dxf>
    </rfmt>
    <rfmt sheetId="2" sqref="H781" start="0" length="0">
      <dxf>
        <alignment vertical="top" wrapText="1" readingOrder="0"/>
      </dxf>
    </rfmt>
    <rfmt sheetId="2" sqref="H782" start="0" length="0">
      <dxf>
        <alignment vertical="top" wrapText="1" readingOrder="0"/>
      </dxf>
    </rfmt>
    <rfmt sheetId="2" sqref="H783" start="0" length="0">
      <dxf>
        <alignment vertical="top" wrapText="1" readingOrder="0"/>
      </dxf>
    </rfmt>
    <rfmt sheetId="2" sqref="H784" start="0" length="0">
      <dxf>
        <alignment vertical="top" wrapText="1" readingOrder="0"/>
      </dxf>
    </rfmt>
    <rfmt sheetId="2" sqref="H785" start="0" length="0">
      <dxf>
        <alignment vertical="top" wrapText="1" readingOrder="0"/>
      </dxf>
    </rfmt>
    <rfmt sheetId="2" sqref="H786" start="0" length="0">
      <dxf>
        <alignment vertical="top" wrapText="1" readingOrder="0"/>
      </dxf>
    </rfmt>
    <rfmt sheetId="2" sqref="H787" start="0" length="0">
      <dxf>
        <alignment vertical="top" wrapText="1" readingOrder="0"/>
      </dxf>
    </rfmt>
    <rfmt sheetId="2" sqref="H788" start="0" length="0">
      <dxf>
        <alignment vertical="top" wrapText="1" readingOrder="0"/>
      </dxf>
    </rfmt>
    <rfmt sheetId="2" sqref="H789" start="0" length="0">
      <dxf>
        <alignment vertical="top" wrapText="1" readingOrder="0"/>
      </dxf>
    </rfmt>
    <rfmt sheetId="2" sqref="H790" start="0" length="0">
      <dxf>
        <alignment vertical="top" wrapText="1" readingOrder="0"/>
      </dxf>
    </rfmt>
    <rfmt sheetId="2" sqref="H791" start="0" length="0">
      <dxf>
        <alignment vertical="top" wrapText="1" readingOrder="0"/>
      </dxf>
    </rfmt>
    <rfmt sheetId="2" sqref="H792" start="0" length="0">
      <dxf>
        <alignment vertical="top" wrapText="1" readingOrder="0"/>
      </dxf>
    </rfmt>
    <rfmt sheetId="2" sqref="H793" start="0" length="0">
      <dxf>
        <alignment vertical="top" wrapText="1" readingOrder="0"/>
      </dxf>
    </rfmt>
    <rfmt sheetId="2" sqref="H794" start="0" length="0">
      <dxf>
        <alignment vertical="top" wrapText="1" readingOrder="0"/>
      </dxf>
    </rfmt>
    <rfmt sheetId="2" sqref="H795" start="0" length="0">
      <dxf>
        <alignment vertical="top" wrapText="1" readingOrder="0"/>
      </dxf>
    </rfmt>
    <rfmt sheetId="2" sqref="H796" start="0" length="0">
      <dxf>
        <alignment vertical="top" wrapText="1" readingOrder="0"/>
      </dxf>
    </rfmt>
    <rfmt sheetId="2" sqref="H797" start="0" length="0">
      <dxf>
        <alignment vertical="top" wrapText="1" readingOrder="0"/>
      </dxf>
    </rfmt>
    <rfmt sheetId="2" sqref="H798" start="0" length="0">
      <dxf>
        <alignment vertical="top" wrapText="1" readingOrder="0"/>
      </dxf>
    </rfmt>
    <rfmt sheetId="2" sqref="H799" start="0" length="0">
      <dxf>
        <alignment vertical="top" wrapText="1" readingOrder="0"/>
      </dxf>
    </rfmt>
    <rfmt sheetId="2" sqref="H800" start="0" length="0">
      <dxf>
        <alignment vertical="top" wrapText="1" readingOrder="0"/>
      </dxf>
    </rfmt>
    <rfmt sheetId="2" sqref="H801" start="0" length="0">
      <dxf>
        <alignment vertical="top" wrapText="1" readingOrder="0"/>
      </dxf>
    </rfmt>
    <rfmt sheetId="2" sqref="H802" start="0" length="0">
      <dxf>
        <alignment vertical="top" wrapText="1" readingOrder="0"/>
      </dxf>
    </rfmt>
    <rfmt sheetId="2" sqref="H803" start="0" length="0">
      <dxf>
        <alignment vertical="top" wrapText="1" readingOrder="0"/>
      </dxf>
    </rfmt>
    <rfmt sheetId="2" sqref="H804" start="0" length="0">
      <dxf>
        <alignment vertical="top" wrapText="1" readingOrder="0"/>
      </dxf>
    </rfmt>
    <rfmt sheetId="2" sqref="H805" start="0" length="0">
      <dxf>
        <alignment vertical="top" wrapText="1" readingOrder="0"/>
      </dxf>
    </rfmt>
    <rfmt sheetId="2" sqref="H806" start="0" length="0">
      <dxf>
        <alignment vertical="top" wrapText="1" readingOrder="0"/>
      </dxf>
    </rfmt>
    <rfmt sheetId="2" sqref="H807" start="0" length="0">
      <dxf>
        <alignment vertical="top" wrapText="1" readingOrder="0"/>
      </dxf>
    </rfmt>
    <rfmt sheetId="2" sqref="H808" start="0" length="0">
      <dxf>
        <alignment vertical="top" wrapText="1" readingOrder="0"/>
      </dxf>
    </rfmt>
    <rfmt sheetId="2" sqref="H809" start="0" length="0">
      <dxf>
        <alignment vertical="top" wrapText="1" readingOrder="0"/>
      </dxf>
    </rfmt>
    <rfmt sheetId="2" sqref="H810" start="0" length="0">
      <dxf>
        <alignment vertical="top" wrapText="1" readingOrder="0"/>
      </dxf>
    </rfmt>
    <rfmt sheetId="2" sqref="H811" start="0" length="0">
      <dxf>
        <alignment vertical="top" wrapText="1" readingOrder="0"/>
      </dxf>
    </rfmt>
    <rfmt sheetId="2" sqref="H812" start="0" length="0">
      <dxf>
        <alignment vertical="top" wrapText="1" readingOrder="0"/>
      </dxf>
    </rfmt>
    <rfmt sheetId="2" sqref="H813" start="0" length="0">
      <dxf>
        <alignment vertical="top" wrapText="1" readingOrder="0"/>
      </dxf>
    </rfmt>
    <rfmt sheetId="2" sqref="H814" start="0" length="0">
      <dxf>
        <alignment vertical="top" wrapText="1" readingOrder="0"/>
      </dxf>
    </rfmt>
    <rfmt sheetId="2" sqref="H815" start="0" length="0">
      <dxf>
        <alignment vertical="top" wrapText="1" readingOrder="0"/>
      </dxf>
    </rfmt>
    <rfmt sheetId="2" sqref="H816" start="0" length="0">
      <dxf>
        <alignment vertical="top" wrapText="1" readingOrder="0"/>
      </dxf>
    </rfmt>
    <rfmt sheetId="2" sqref="H817" start="0" length="0">
      <dxf>
        <alignment vertical="top" wrapText="1" readingOrder="0"/>
      </dxf>
    </rfmt>
    <rfmt sheetId="2" sqref="H818" start="0" length="0">
      <dxf>
        <alignment vertical="top" wrapText="1" readingOrder="0"/>
      </dxf>
    </rfmt>
    <rfmt sheetId="2" sqref="H819" start="0" length="0">
      <dxf>
        <alignment vertical="top" wrapText="1" readingOrder="0"/>
      </dxf>
    </rfmt>
    <rfmt sheetId="2" sqref="H820" start="0" length="0">
      <dxf>
        <alignment vertical="top" wrapText="1" readingOrder="0"/>
      </dxf>
    </rfmt>
    <rfmt sheetId="2" sqref="H821" start="0" length="0">
      <dxf>
        <alignment vertical="top" wrapText="1" readingOrder="0"/>
      </dxf>
    </rfmt>
    <rfmt sheetId="2" sqref="H822" start="0" length="0">
      <dxf>
        <alignment vertical="top" wrapText="1" readingOrder="0"/>
      </dxf>
    </rfmt>
    <rfmt sheetId="2" sqref="H823" start="0" length="0">
      <dxf>
        <alignment vertical="top" wrapText="1" readingOrder="0"/>
      </dxf>
    </rfmt>
    <rfmt sheetId="2" sqref="H824" start="0" length="0">
      <dxf>
        <alignment vertical="top" wrapText="1" readingOrder="0"/>
      </dxf>
    </rfmt>
    <rfmt sheetId="2" sqref="H825" start="0" length="0">
      <dxf>
        <alignment vertical="top" wrapText="1" readingOrder="0"/>
      </dxf>
    </rfmt>
    <rfmt sheetId="2" sqref="H826" start="0" length="0">
      <dxf>
        <alignment vertical="top" wrapText="1" readingOrder="0"/>
      </dxf>
    </rfmt>
    <rfmt sheetId="2" sqref="H827" start="0" length="0">
      <dxf>
        <alignment vertical="top" wrapText="1" readingOrder="0"/>
      </dxf>
    </rfmt>
    <rfmt sheetId="2" sqref="H828" start="0" length="0">
      <dxf>
        <alignment vertical="top" wrapText="1" readingOrder="0"/>
      </dxf>
    </rfmt>
    <rfmt sheetId="2" sqref="H829" start="0" length="0">
      <dxf>
        <alignment vertical="top" wrapText="1" readingOrder="0"/>
      </dxf>
    </rfmt>
    <rfmt sheetId="2" sqref="H830" start="0" length="0">
      <dxf>
        <alignment vertical="top" wrapText="1" readingOrder="0"/>
      </dxf>
    </rfmt>
    <rfmt sheetId="2" sqref="H831" start="0" length="0">
      <dxf>
        <alignment vertical="top" wrapText="1" readingOrder="0"/>
      </dxf>
    </rfmt>
    <rfmt sheetId="2" sqref="H832" start="0" length="0">
      <dxf>
        <alignment vertical="top" wrapText="1" readingOrder="0"/>
      </dxf>
    </rfmt>
    <rfmt sheetId="2" sqref="H833" start="0" length="0">
      <dxf>
        <alignment vertical="top" wrapText="1" readingOrder="0"/>
      </dxf>
    </rfmt>
    <rfmt sheetId="2" sqref="H834" start="0" length="0">
      <dxf>
        <alignment vertical="top" wrapText="1" readingOrder="0"/>
      </dxf>
    </rfmt>
    <rfmt sheetId="2" sqref="H835" start="0" length="0">
      <dxf>
        <alignment vertical="top" wrapText="1" readingOrder="0"/>
      </dxf>
    </rfmt>
    <rfmt sheetId="2" sqref="H836" start="0" length="0">
      <dxf>
        <alignment vertical="top" wrapText="1" readingOrder="0"/>
      </dxf>
    </rfmt>
    <rfmt sheetId="2" sqref="H837" start="0" length="0">
      <dxf>
        <alignment vertical="top" wrapText="1" readingOrder="0"/>
      </dxf>
    </rfmt>
    <rfmt sheetId="2" sqref="H838" start="0" length="0">
      <dxf>
        <alignment vertical="top" wrapText="1" readingOrder="0"/>
      </dxf>
    </rfmt>
    <rfmt sheetId="2" sqref="H839" start="0" length="0">
      <dxf>
        <alignment vertical="top" wrapText="1" readingOrder="0"/>
      </dxf>
    </rfmt>
    <rfmt sheetId="2" sqref="H840" start="0" length="0">
      <dxf>
        <alignment vertical="top" wrapText="1" readingOrder="0"/>
      </dxf>
    </rfmt>
    <rfmt sheetId="2" sqref="H841" start="0" length="0">
      <dxf>
        <alignment vertical="top" wrapText="1" readingOrder="0"/>
      </dxf>
    </rfmt>
    <rfmt sheetId="2" sqref="H842" start="0" length="0">
      <dxf>
        <alignment vertical="top" wrapText="1" readingOrder="0"/>
      </dxf>
    </rfmt>
    <rfmt sheetId="2" sqref="H843" start="0" length="0">
      <dxf>
        <alignment vertical="top" wrapText="1" readingOrder="0"/>
      </dxf>
    </rfmt>
    <rfmt sheetId="2" sqref="H844" start="0" length="0">
      <dxf>
        <alignment vertical="top" wrapText="1" readingOrder="0"/>
      </dxf>
    </rfmt>
    <rfmt sheetId="2" sqref="H845" start="0" length="0">
      <dxf>
        <alignment vertical="top" wrapText="1" readingOrder="0"/>
      </dxf>
    </rfmt>
    <rfmt sheetId="2" sqref="H846" start="0" length="0">
      <dxf>
        <alignment vertical="top" wrapText="1" readingOrder="0"/>
      </dxf>
    </rfmt>
    <rfmt sheetId="2" sqref="H847" start="0" length="0">
      <dxf>
        <alignment vertical="top" wrapText="1" readingOrder="0"/>
      </dxf>
    </rfmt>
    <rfmt sheetId="2" sqref="H848" start="0" length="0">
      <dxf>
        <alignment vertical="top" wrapText="1" readingOrder="0"/>
      </dxf>
    </rfmt>
    <rfmt sheetId="2" sqref="H849" start="0" length="0">
      <dxf>
        <alignment vertical="top" wrapText="1" readingOrder="0"/>
      </dxf>
    </rfmt>
    <rfmt sheetId="2" sqref="H850" start="0" length="0">
      <dxf>
        <alignment vertical="top" wrapText="1" readingOrder="0"/>
      </dxf>
    </rfmt>
    <rfmt sheetId="2" sqref="H851" start="0" length="0">
      <dxf>
        <alignment vertical="top" wrapText="1" readingOrder="0"/>
      </dxf>
    </rfmt>
    <rfmt sheetId="2" sqref="H852" start="0" length="0">
      <dxf>
        <alignment vertical="top" wrapText="1" readingOrder="0"/>
      </dxf>
    </rfmt>
    <rfmt sheetId="2" sqref="H853" start="0" length="0">
      <dxf>
        <alignment vertical="top" wrapText="1" readingOrder="0"/>
      </dxf>
    </rfmt>
    <rfmt sheetId="2" sqref="H854" start="0" length="0">
      <dxf>
        <alignment vertical="top" wrapText="1" readingOrder="0"/>
      </dxf>
    </rfmt>
    <rfmt sheetId="2" sqref="H855" start="0" length="0">
      <dxf>
        <alignment vertical="top" wrapText="1" readingOrder="0"/>
      </dxf>
    </rfmt>
    <rfmt sheetId="2" sqref="H856" start="0" length="0">
      <dxf>
        <alignment vertical="top" wrapText="1" readingOrder="0"/>
      </dxf>
    </rfmt>
    <rfmt sheetId="2" sqref="H857" start="0" length="0">
      <dxf>
        <alignment vertical="top" wrapText="1" readingOrder="0"/>
      </dxf>
    </rfmt>
    <rfmt sheetId="2" sqref="H858" start="0" length="0">
      <dxf>
        <alignment vertical="top" wrapText="1" readingOrder="0"/>
      </dxf>
    </rfmt>
    <rfmt sheetId="2" sqref="H859" start="0" length="0">
      <dxf>
        <alignment vertical="top" wrapText="1" readingOrder="0"/>
      </dxf>
    </rfmt>
    <rfmt sheetId="2" sqref="H860" start="0" length="0">
      <dxf>
        <alignment vertical="top" wrapText="1" readingOrder="0"/>
      </dxf>
    </rfmt>
    <rfmt sheetId="2" sqref="H861" start="0" length="0">
      <dxf>
        <alignment vertical="top" wrapText="1" readingOrder="0"/>
      </dxf>
    </rfmt>
    <rfmt sheetId="2" sqref="H862" start="0" length="0">
      <dxf>
        <alignment vertical="top" wrapText="1" readingOrder="0"/>
      </dxf>
    </rfmt>
    <rfmt sheetId="2" sqref="H863" start="0" length="0">
      <dxf>
        <alignment vertical="top" wrapText="1" readingOrder="0"/>
      </dxf>
    </rfmt>
    <rfmt sheetId="2" sqref="H864" start="0" length="0">
      <dxf>
        <alignment vertical="top" wrapText="1" readingOrder="0"/>
      </dxf>
    </rfmt>
    <rfmt sheetId="2" sqref="H865" start="0" length="0">
      <dxf>
        <alignment vertical="top" wrapText="1" readingOrder="0"/>
      </dxf>
    </rfmt>
    <rfmt sheetId="2" sqref="H866" start="0" length="0">
      <dxf>
        <alignment vertical="top" wrapText="1" readingOrder="0"/>
      </dxf>
    </rfmt>
    <rfmt sheetId="2" sqref="H867" start="0" length="0">
      <dxf>
        <alignment vertical="top" wrapText="1" readingOrder="0"/>
      </dxf>
    </rfmt>
    <rfmt sheetId="2" sqref="H868" start="0" length="0">
      <dxf>
        <alignment vertical="top" wrapText="1" readingOrder="0"/>
      </dxf>
    </rfmt>
    <rfmt sheetId="2" sqref="H869" start="0" length="0">
      <dxf>
        <alignment vertical="top" wrapText="1" readingOrder="0"/>
      </dxf>
    </rfmt>
    <rfmt sheetId="2" sqref="H870" start="0" length="0">
      <dxf>
        <alignment vertical="top" wrapText="1" readingOrder="0"/>
      </dxf>
    </rfmt>
    <rfmt sheetId="2" sqref="H871" start="0" length="0">
      <dxf>
        <alignment vertical="top" wrapText="1" readingOrder="0"/>
      </dxf>
    </rfmt>
    <rfmt sheetId="2" sqref="H872" start="0" length="0">
      <dxf>
        <alignment vertical="top" wrapText="1" readingOrder="0"/>
      </dxf>
    </rfmt>
    <rfmt sheetId="2" sqref="H873" start="0" length="0">
      <dxf>
        <alignment vertical="top" wrapText="1" readingOrder="0"/>
      </dxf>
    </rfmt>
    <rfmt sheetId="2" sqref="H874" start="0" length="0">
      <dxf>
        <alignment vertical="top" wrapText="1" readingOrder="0"/>
      </dxf>
    </rfmt>
    <rfmt sheetId="2" sqref="H875" start="0" length="0">
      <dxf>
        <alignment vertical="top" wrapText="1" readingOrder="0"/>
      </dxf>
    </rfmt>
    <rfmt sheetId="2" sqref="H876" start="0" length="0">
      <dxf>
        <alignment vertical="top" wrapText="1" readingOrder="0"/>
      </dxf>
    </rfmt>
    <rfmt sheetId="2" sqref="H877" start="0" length="0">
      <dxf>
        <alignment vertical="top" wrapText="1" readingOrder="0"/>
      </dxf>
    </rfmt>
    <rfmt sheetId="2" sqref="H878" start="0" length="0">
      <dxf>
        <alignment vertical="top" wrapText="1" readingOrder="0"/>
      </dxf>
    </rfmt>
    <rfmt sheetId="2" sqref="H879" start="0" length="0">
      <dxf>
        <alignment vertical="top" wrapText="1" readingOrder="0"/>
      </dxf>
    </rfmt>
    <rfmt sheetId="2" sqref="H880" start="0" length="0">
      <dxf>
        <alignment vertical="top" wrapText="1" readingOrder="0"/>
      </dxf>
    </rfmt>
    <rfmt sheetId="2" sqref="H881" start="0" length="0">
      <dxf>
        <alignment vertical="top" wrapText="1" readingOrder="0"/>
      </dxf>
    </rfmt>
    <rfmt sheetId="2" sqref="H882" start="0" length="0">
      <dxf>
        <alignment vertical="top" wrapText="1" readingOrder="0"/>
      </dxf>
    </rfmt>
    <rfmt sheetId="2" sqref="H883" start="0" length="0">
      <dxf>
        <alignment vertical="top" wrapText="1" readingOrder="0"/>
      </dxf>
    </rfmt>
    <rfmt sheetId="2" sqref="H884" start="0" length="0">
      <dxf>
        <alignment vertical="top" wrapText="1" readingOrder="0"/>
      </dxf>
    </rfmt>
    <rfmt sheetId="2" sqref="H885" start="0" length="0">
      <dxf>
        <alignment vertical="top" wrapText="1" readingOrder="0"/>
      </dxf>
    </rfmt>
    <rfmt sheetId="2" sqref="H886" start="0" length="0">
      <dxf>
        <alignment vertical="top" wrapText="1" readingOrder="0"/>
      </dxf>
    </rfmt>
    <rfmt sheetId="2" sqref="H887" start="0" length="0">
      <dxf>
        <alignment vertical="top" wrapText="1" readingOrder="0"/>
      </dxf>
    </rfmt>
    <rfmt sheetId="2" sqref="H888" start="0" length="0">
      <dxf>
        <alignment vertical="top" wrapText="1" readingOrder="0"/>
      </dxf>
    </rfmt>
    <rfmt sheetId="2" sqref="H889" start="0" length="0">
      <dxf>
        <alignment vertical="top" wrapText="1" readingOrder="0"/>
      </dxf>
    </rfmt>
    <rfmt sheetId="2" sqref="H890" start="0" length="0">
      <dxf>
        <alignment vertical="top" wrapText="1" readingOrder="0"/>
      </dxf>
    </rfmt>
    <rfmt sheetId="2" sqref="H891" start="0" length="0">
      <dxf>
        <alignment vertical="top" wrapText="1" readingOrder="0"/>
      </dxf>
    </rfmt>
    <rfmt sheetId="2" sqref="H892" start="0" length="0">
      <dxf>
        <alignment vertical="top" wrapText="1" readingOrder="0"/>
      </dxf>
    </rfmt>
    <rfmt sheetId="2" sqref="H893" start="0" length="0">
      <dxf>
        <alignment vertical="top" wrapText="1" readingOrder="0"/>
      </dxf>
    </rfmt>
    <rfmt sheetId="2" sqref="H894" start="0" length="0">
      <dxf>
        <alignment vertical="top" wrapText="1" readingOrder="0"/>
      </dxf>
    </rfmt>
    <rfmt sheetId="2" sqref="H895" start="0" length="0">
      <dxf>
        <alignment vertical="top" wrapText="1" readingOrder="0"/>
      </dxf>
    </rfmt>
    <rfmt sheetId="2" sqref="H896" start="0" length="0">
      <dxf>
        <alignment vertical="top" wrapText="1" readingOrder="0"/>
      </dxf>
    </rfmt>
    <rfmt sheetId="2" sqref="H897" start="0" length="0">
      <dxf>
        <alignment vertical="top" wrapText="1" readingOrder="0"/>
      </dxf>
    </rfmt>
    <rfmt sheetId="2" sqref="H898" start="0" length="0">
      <dxf>
        <alignment vertical="top" wrapText="1" readingOrder="0"/>
      </dxf>
    </rfmt>
    <rfmt sheetId="2" sqref="H899" start="0" length="0">
      <dxf>
        <alignment vertical="top" wrapText="1" readingOrder="0"/>
      </dxf>
    </rfmt>
    <rfmt sheetId="2" sqref="H900" start="0" length="0">
      <dxf>
        <alignment vertical="top" wrapText="1" readingOrder="0"/>
      </dxf>
    </rfmt>
    <rfmt sheetId="2" sqref="H901" start="0" length="0">
      <dxf>
        <alignment vertical="top" wrapText="1" readingOrder="0"/>
      </dxf>
    </rfmt>
    <rfmt sheetId="2" sqref="H902" start="0" length="0">
      <dxf>
        <alignment vertical="top" wrapText="1" readingOrder="0"/>
      </dxf>
    </rfmt>
    <rfmt sheetId="2" sqref="H903" start="0" length="0">
      <dxf>
        <alignment vertical="top" wrapText="1" readingOrder="0"/>
      </dxf>
    </rfmt>
    <rfmt sheetId="2" sqref="H904" start="0" length="0">
      <dxf>
        <alignment vertical="top" wrapText="1" readingOrder="0"/>
      </dxf>
    </rfmt>
    <rfmt sheetId="2" sqref="H905" start="0" length="0">
      <dxf>
        <alignment vertical="top" wrapText="1" readingOrder="0"/>
      </dxf>
    </rfmt>
    <rfmt sheetId="2" sqref="H906" start="0" length="0">
      <dxf>
        <alignment vertical="top" wrapText="1" readingOrder="0"/>
      </dxf>
    </rfmt>
    <rfmt sheetId="2" sqref="H907" start="0" length="0">
      <dxf>
        <alignment vertical="top" wrapText="1" readingOrder="0"/>
      </dxf>
    </rfmt>
    <rfmt sheetId="2" sqref="H908" start="0" length="0">
      <dxf>
        <alignment vertical="top" wrapText="1" readingOrder="0"/>
      </dxf>
    </rfmt>
    <rfmt sheetId="2" sqref="H909" start="0" length="0">
      <dxf>
        <alignment vertical="top" wrapText="1" readingOrder="0"/>
      </dxf>
    </rfmt>
    <rfmt sheetId="2" sqref="H910" start="0" length="0">
      <dxf>
        <alignment vertical="top" wrapText="1" readingOrder="0"/>
      </dxf>
    </rfmt>
    <rfmt sheetId="2" sqref="H911" start="0" length="0">
      <dxf>
        <alignment vertical="top" wrapText="1" readingOrder="0"/>
      </dxf>
    </rfmt>
    <rfmt sheetId="2" sqref="H912" start="0" length="0">
      <dxf>
        <alignment vertical="top" wrapText="1" readingOrder="0"/>
      </dxf>
    </rfmt>
    <rfmt sheetId="2" sqref="H913" start="0" length="0">
      <dxf>
        <alignment vertical="top" wrapText="1" readingOrder="0"/>
      </dxf>
    </rfmt>
    <rfmt sheetId="2" sqref="H914" start="0" length="0">
      <dxf>
        <alignment vertical="top" wrapText="1" readingOrder="0"/>
      </dxf>
    </rfmt>
    <rfmt sheetId="2" sqref="H915" start="0" length="0">
      <dxf>
        <alignment vertical="top" wrapText="1" readingOrder="0"/>
      </dxf>
    </rfmt>
    <rfmt sheetId="2" sqref="H916" start="0" length="0">
      <dxf>
        <alignment vertical="top" wrapText="1" readingOrder="0"/>
      </dxf>
    </rfmt>
    <rfmt sheetId="2" sqref="H917" start="0" length="0">
      <dxf>
        <alignment vertical="top" wrapText="1" readingOrder="0"/>
      </dxf>
    </rfmt>
    <rfmt sheetId="2" sqref="H918" start="0" length="0">
      <dxf>
        <alignment vertical="top" wrapText="1" readingOrder="0"/>
      </dxf>
    </rfmt>
    <rfmt sheetId="2" sqref="H919" start="0" length="0">
      <dxf>
        <alignment vertical="top" wrapText="1" readingOrder="0"/>
      </dxf>
    </rfmt>
    <rfmt sheetId="2" sqref="H920" start="0" length="0">
      <dxf>
        <alignment vertical="top" wrapText="1" readingOrder="0"/>
      </dxf>
    </rfmt>
    <rfmt sheetId="2" sqref="H921" start="0" length="0">
      <dxf>
        <alignment vertical="top" wrapText="1" readingOrder="0"/>
      </dxf>
    </rfmt>
    <rfmt sheetId="2" sqref="H922" start="0" length="0">
      <dxf>
        <alignment vertical="top" wrapText="1" readingOrder="0"/>
      </dxf>
    </rfmt>
    <rfmt sheetId="2" sqref="H923" start="0" length="0">
      <dxf>
        <alignment vertical="top" wrapText="1" readingOrder="0"/>
      </dxf>
    </rfmt>
    <rfmt sheetId="2" sqref="H924" start="0" length="0">
      <dxf>
        <alignment vertical="top" wrapText="1" readingOrder="0"/>
      </dxf>
    </rfmt>
    <rfmt sheetId="2" sqref="H925" start="0" length="0">
      <dxf>
        <alignment vertical="top" wrapText="1" readingOrder="0"/>
      </dxf>
    </rfmt>
    <rfmt sheetId="2" sqref="H926" start="0" length="0">
      <dxf>
        <alignment vertical="top" wrapText="1" readingOrder="0"/>
      </dxf>
    </rfmt>
    <rfmt sheetId="2" sqref="H927" start="0" length="0">
      <dxf>
        <alignment vertical="top" wrapText="1" readingOrder="0"/>
      </dxf>
    </rfmt>
    <rfmt sheetId="2" sqref="H928" start="0" length="0">
      <dxf>
        <alignment vertical="top" wrapText="1" readingOrder="0"/>
      </dxf>
    </rfmt>
    <rfmt sheetId="2" sqref="H929" start="0" length="0">
      <dxf>
        <alignment vertical="top" wrapText="1" readingOrder="0"/>
      </dxf>
    </rfmt>
    <rfmt sheetId="2" sqref="H930" start="0" length="0">
      <dxf>
        <alignment vertical="top" wrapText="1" readingOrder="0"/>
      </dxf>
    </rfmt>
    <rfmt sheetId="2" sqref="H931" start="0" length="0">
      <dxf>
        <alignment vertical="top" wrapText="1" readingOrder="0"/>
      </dxf>
    </rfmt>
    <rfmt sheetId="2" sqref="H932" start="0" length="0">
      <dxf>
        <alignment vertical="top" wrapText="1" readingOrder="0"/>
      </dxf>
    </rfmt>
    <rfmt sheetId="2" sqref="H933" start="0" length="0">
      <dxf>
        <alignment vertical="top" wrapText="1" readingOrder="0"/>
      </dxf>
    </rfmt>
    <rfmt sheetId="2" sqref="H934" start="0" length="0">
      <dxf>
        <alignment vertical="top" wrapText="1" readingOrder="0"/>
      </dxf>
    </rfmt>
    <rfmt sheetId="2" sqref="H935" start="0" length="0">
      <dxf>
        <alignment vertical="top" wrapText="1" readingOrder="0"/>
      </dxf>
    </rfmt>
    <rfmt sheetId="2" sqref="H936" start="0" length="0">
      <dxf>
        <alignment vertical="top" wrapText="1" readingOrder="0"/>
      </dxf>
    </rfmt>
    <rfmt sheetId="2" sqref="H937" start="0" length="0">
      <dxf>
        <alignment vertical="top" wrapText="1" readingOrder="0"/>
      </dxf>
    </rfmt>
    <rfmt sheetId="2" sqref="H938" start="0" length="0">
      <dxf>
        <alignment vertical="top" wrapText="1" readingOrder="0"/>
      </dxf>
    </rfmt>
    <rfmt sheetId="2" sqref="H939" start="0" length="0">
      <dxf>
        <alignment vertical="top" wrapText="1" readingOrder="0"/>
      </dxf>
    </rfmt>
    <rfmt sheetId="2" sqref="H940" start="0" length="0">
      <dxf>
        <alignment vertical="top" wrapText="1" readingOrder="0"/>
      </dxf>
    </rfmt>
    <rfmt sheetId="2" sqref="H941" start="0" length="0">
      <dxf>
        <alignment vertical="top" wrapText="1" readingOrder="0"/>
      </dxf>
    </rfmt>
    <rfmt sheetId="2" sqref="H942" start="0" length="0">
      <dxf>
        <alignment vertical="top" wrapText="1" readingOrder="0"/>
      </dxf>
    </rfmt>
    <rfmt sheetId="2" sqref="H943" start="0" length="0">
      <dxf>
        <alignment vertical="top" wrapText="1" readingOrder="0"/>
      </dxf>
    </rfmt>
    <rfmt sheetId="2" sqref="H944" start="0" length="0">
      <dxf>
        <alignment vertical="top" wrapText="1" readingOrder="0"/>
      </dxf>
    </rfmt>
    <rfmt sheetId="2" sqref="H945" start="0" length="0">
      <dxf>
        <alignment vertical="top" wrapText="1" readingOrder="0"/>
      </dxf>
    </rfmt>
    <rfmt sheetId="2" sqref="H946" start="0" length="0">
      <dxf>
        <alignment vertical="top" wrapText="1" readingOrder="0"/>
      </dxf>
    </rfmt>
    <rfmt sheetId="2" sqref="H947" start="0" length="0">
      <dxf>
        <alignment vertical="top" wrapText="1" readingOrder="0"/>
      </dxf>
    </rfmt>
    <rfmt sheetId="2" sqref="H948" start="0" length="0">
      <dxf>
        <alignment vertical="top" wrapText="1" readingOrder="0"/>
      </dxf>
    </rfmt>
    <rfmt sheetId="2" sqref="H949" start="0" length="0">
      <dxf>
        <alignment vertical="top" wrapText="1" readingOrder="0"/>
      </dxf>
    </rfmt>
    <rfmt sheetId="2" sqref="H950" start="0" length="0">
      <dxf>
        <alignment vertical="top" wrapText="1" readingOrder="0"/>
      </dxf>
    </rfmt>
    <rfmt sheetId="2" sqref="H951" start="0" length="0">
      <dxf>
        <alignment vertical="top" wrapText="1" readingOrder="0"/>
      </dxf>
    </rfmt>
    <rfmt sheetId="2" sqref="H952" start="0" length="0">
      <dxf>
        <alignment vertical="top" wrapText="1" readingOrder="0"/>
      </dxf>
    </rfmt>
    <rfmt sheetId="2" sqref="H953" start="0" length="0">
      <dxf>
        <alignment vertical="top" wrapText="1" readingOrder="0"/>
      </dxf>
    </rfmt>
    <rfmt sheetId="2" sqref="H954" start="0" length="0">
      <dxf>
        <alignment vertical="top" wrapText="1" readingOrder="0"/>
      </dxf>
    </rfmt>
    <rfmt sheetId="2" sqref="H955" start="0" length="0">
      <dxf>
        <alignment vertical="top" wrapText="1" readingOrder="0"/>
      </dxf>
    </rfmt>
    <rfmt sheetId="2" sqref="H956" start="0" length="0">
      <dxf>
        <alignment vertical="top" wrapText="1" readingOrder="0"/>
      </dxf>
    </rfmt>
    <rfmt sheetId="2" sqref="H957" start="0" length="0">
      <dxf>
        <alignment vertical="top" wrapText="1" readingOrder="0"/>
      </dxf>
    </rfmt>
    <rfmt sheetId="2" sqref="H958" start="0" length="0">
      <dxf>
        <alignment vertical="top" wrapText="1" readingOrder="0"/>
      </dxf>
    </rfmt>
    <rfmt sheetId="2" sqref="H959" start="0" length="0">
      <dxf>
        <alignment vertical="top" wrapText="1" readingOrder="0"/>
      </dxf>
    </rfmt>
    <rfmt sheetId="2" sqref="H960" start="0" length="0">
      <dxf>
        <alignment vertical="top" wrapText="1" readingOrder="0"/>
      </dxf>
    </rfmt>
    <rfmt sheetId="2" sqref="H961" start="0" length="0">
      <dxf>
        <alignment vertical="top" wrapText="1" readingOrder="0"/>
      </dxf>
    </rfmt>
    <rfmt sheetId="2" sqref="H962" start="0" length="0">
      <dxf>
        <alignment vertical="top" wrapText="1" readingOrder="0"/>
      </dxf>
    </rfmt>
    <rfmt sheetId="2" sqref="H963" start="0" length="0">
      <dxf>
        <alignment vertical="top" wrapText="1" readingOrder="0"/>
      </dxf>
    </rfmt>
    <rfmt sheetId="2" sqref="H964" start="0" length="0">
      <dxf>
        <alignment vertical="top" wrapText="1" readingOrder="0"/>
      </dxf>
    </rfmt>
    <rfmt sheetId="2" sqref="H965" start="0" length="0">
      <dxf>
        <alignment vertical="top" wrapText="1" readingOrder="0"/>
      </dxf>
    </rfmt>
    <rfmt sheetId="2" sqref="H966" start="0" length="0">
      <dxf>
        <alignment vertical="top" wrapText="1" readingOrder="0"/>
      </dxf>
    </rfmt>
    <rfmt sheetId="2" sqref="H967" start="0" length="0">
      <dxf>
        <alignment vertical="top" wrapText="1" readingOrder="0"/>
      </dxf>
    </rfmt>
    <rfmt sheetId="2" sqref="H968" start="0" length="0">
      <dxf>
        <alignment vertical="top" wrapText="1" readingOrder="0"/>
      </dxf>
    </rfmt>
    <rfmt sheetId="2" sqref="H969" start="0" length="0">
      <dxf>
        <alignment vertical="top" wrapText="1" readingOrder="0"/>
      </dxf>
    </rfmt>
    <rfmt sheetId="2" sqref="H970" start="0" length="0">
      <dxf>
        <alignment vertical="top" wrapText="1" readingOrder="0"/>
      </dxf>
    </rfmt>
    <rfmt sheetId="2" sqref="H971" start="0" length="0">
      <dxf>
        <alignment vertical="top" wrapText="1" readingOrder="0"/>
      </dxf>
    </rfmt>
    <rfmt sheetId="2" sqref="H972" start="0" length="0">
      <dxf>
        <alignment vertical="top" wrapText="1" readingOrder="0"/>
      </dxf>
    </rfmt>
    <rfmt sheetId="2" sqref="H973" start="0" length="0">
      <dxf>
        <alignment vertical="top" wrapText="1" readingOrder="0"/>
      </dxf>
    </rfmt>
    <rfmt sheetId="2" sqref="H974" start="0" length="0">
      <dxf>
        <alignment vertical="top" wrapText="1" readingOrder="0"/>
      </dxf>
    </rfmt>
    <rfmt sheetId="2" sqref="H975" start="0" length="0">
      <dxf>
        <alignment vertical="top" wrapText="1" readingOrder="0"/>
      </dxf>
    </rfmt>
    <rfmt sheetId="2" sqref="H976" start="0" length="0">
      <dxf>
        <alignment vertical="top" wrapText="1" readingOrder="0"/>
      </dxf>
    </rfmt>
    <rfmt sheetId="2" sqref="H977" start="0" length="0">
      <dxf>
        <alignment vertical="top" wrapText="1" readingOrder="0"/>
      </dxf>
    </rfmt>
    <rfmt sheetId="2" sqref="H978" start="0" length="0">
      <dxf>
        <alignment vertical="top" wrapText="1" readingOrder="0"/>
      </dxf>
    </rfmt>
    <rfmt sheetId="2" sqref="H979" start="0" length="0">
      <dxf>
        <alignment vertical="top" wrapText="1" readingOrder="0"/>
      </dxf>
    </rfmt>
    <rfmt sheetId="2" sqref="H980" start="0" length="0">
      <dxf>
        <alignment vertical="top" wrapText="1" readingOrder="0"/>
      </dxf>
    </rfmt>
    <rfmt sheetId="2" sqref="H981" start="0" length="0">
      <dxf>
        <alignment vertical="top" wrapText="1" readingOrder="0"/>
      </dxf>
    </rfmt>
    <rfmt sheetId="2" sqref="H982" start="0" length="0">
      <dxf>
        <alignment vertical="top" wrapText="1" readingOrder="0"/>
      </dxf>
    </rfmt>
    <rfmt sheetId="2" sqref="H983" start="0" length="0">
      <dxf>
        <alignment vertical="top" wrapText="1" readingOrder="0"/>
      </dxf>
    </rfmt>
    <rfmt sheetId="2" sqref="H984" start="0" length="0">
      <dxf>
        <alignment vertical="top" wrapText="1" readingOrder="0"/>
      </dxf>
    </rfmt>
    <rfmt sheetId="2" sqref="H985" start="0" length="0">
      <dxf>
        <alignment vertical="top" wrapText="1" readingOrder="0"/>
      </dxf>
    </rfmt>
    <rfmt sheetId="2" sqref="H986" start="0" length="0">
      <dxf>
        <alignment vertical="top" wrapText="1" readingOrder="0"/>
      </dxf>
    </rfmt>
    <rfmt sheetId="2" sqref="H987" start="0" length="0">
      <dxf>
        <alignment vertical="top" wrapText="1" readingOrder="0"/>
      </dxf>
    </rfmt>
    <rfmt sheetId="2" sqref="H988" start="0" length="0">
      <dxf>
        <alignment vertical="top" wrapText="1" readingOrder="0"/>
      </dxf>
    </rfmt>
    <rfmt sheetId="2" sqref="H989" start="0" length="0">
      <dxf>
        <alignment vertical="top" wrapText="1" readingOrder="0"/>
      </dxf>
    </rfmt>
    <rfmt sheetId="2" sqref="H990" start="0" length="0">
      <dxf>
        <alignment vertical="top" wrapText="1" readingOrder="0"/>
      </dxf>
    </rfmt>
    <rfmt sheetId="2" sqref="H991" start="0" length="0">
      <dxf>
        <alignment vertical="top" wrapText="1" readingOrder="0"/>
      </dxf>
    </rfmt>
    <rfmt sheetId="2" sqref="H992" start="0" length="0">
      <dxf>
        <alignment vertical="top" wrapText="1" readingOrder="0"/>
      </dxf>
    </rfmt>
    <rfmt sheetId="2" sqref="H993" start="0" length="0">
      <dxf>
        <alignment vertical="top" wrapText="1" readingOrder="0"/>
      </dxf>
    </rfmt>
    <rfmt sheetId="2" sqref="H994" start="0" length="0">
      <dxf>
        <alignment vertical="top" wrapText="1" readingOrder="0"/>
      </dxf>
    </rfmt>
    <rfmt sheetId="2" sqref="H995" start="0" length="0">
      <dxf>
        <alignment vertical="top" wrapText="1" readingOrder="0"/>
      </dxf>
    </rfmt>
    <rfmt sheetId="2" sqref="H996" start="0" length="0">
      <dxf>
        <alignment vertical="top" wrapText="1" readingOrder="0"/>
      </dxf>
    </rfmt>
    <rfmt sheetId="2" sqref="H997" start="0" length="0">
      <dxf>
        <alignment vertical="top" wrapText="1" readingOrder="0"/>
      </dxf>
    </rfmt>
    <rfmt sheetId="2" sqref="H998" start="0" length="0">
      <dxf>
        <alignment vertical="top" wrapText="1" readingOrder="0"/>
      </dxf>
    </rfmt>
    <rfmt sheetId="2" sqref="H999" start="0" length="0">
      <dxf>
        <alignment vertical="top" wrapText="1" readingOrder="0"/>
      </dxf>
    </rfmt>
    <rfmt sheetId="2" sqref="H1000" start="0" length="0">
      <dxf>
        <alignment vertical="top" wrapText="1" readingOrder="0"/>
      </dxf>
    </rfmt>
    <rfmt sheetId="2" sqref="H1001" start="0" length="0">
      <dxf>
        <alignment vertical="top" wrapText="1" readingOrder="0"/>
      </dxf>
    </rfmt>
    <rfmt sheetId="2" sqref="H1002" start="0" length="0">
      <dxf>
        <alignment vertical="top" wrapText="1" readingOrder="0"/>
      </dxf>
    </rfmt>
    <rfmt sheetId="2" sqref="H1003" start="0" length="0">
      <dxf>
        <alignment vertical="top" wrapText="1" readingOrder="0"/>
      </dxf>
    </rfmt>
    <rfmt sheetId="2" sqref="H1004" start="0" length="0">
      <dxf>
        <alignment vertical="top" wrapText="1" readingOrder="0"/>
      </dxf>
    </rfmt>
    <rfmt sheetId="2" sqref="H1005" start="0" length="0">
      <dxf>
        <alignment vertical="top" wrapText="1" readingOrder="0"/>
      </dxf>
    </rfmt>
    <rfmt sheetId="2" sqref="H1006" start="0" length="0">
      <dxf>
        <alignment vertical="top" wrapText="1" readingOrder="0"/>
      </dxf>
    </rfmt>
    <rfmt sheetId="2" sqref="H1007" start="0" length="0">
      <dxf>
        <alignment vertical="top" wrapText="1" readingOrder="0"/>
      </dxf>
    </rfmt>
    <rfmt sheetId="2" sqref="H1008" start="0" length="0">
      <dxf>
        <alignment vertical="top" wrapText="1" readingOrder="0"/>
      </dxf>
    </rfmt>
    <rfmt sheetId="2" sqref="H1009" start="0" length="0">
      <dxf>
        <alignment vertical="top" wrapText="1" readingOrder="0"/>
      </dxf>
    </rfmt>
    <rfmt sheetId="2" sqref="H1010" start="0" length="0">
      <dxf>
        <alignment vertical="top" wrapText="1" readingOrder="0"/>
      </dxf>
    </rfmt>
    <rfmt sheetId="2" sqref="H1011" start="0" length="0">
      <dxf>
        <alignment vertical="top" wrapText="1" readingOrder="0"/>
      </dxf>
    </rfmt>
    <rfmt sheetId="2" sqref="H1012" start="0" length="0">
      <dxf>
        <alignment vertical="top" wrapText="1" readingOrder="0"/>
      </dxf>
    </rfmt>
    <rfmt sheetId="2" sqref="H1013" start="0" length="0">
      <dxf>
        <alignment vertical="top" wrapText="1" readingOrder="0"/>
      </dxf>
    </rfmt>
    <rfmt sheetId="2" sqref="H1014" start="0" length="0">
      <dxf>
        <alignment vertical="top" wrapText="1" readingOrder="0"/>
      </dxf>
    </rfmt>
    <rfmt sheetId="2" sqref="H1015" start="0" length="0">
      <dxf>
        <alignment vertical="top" wrapText="1" readingOrder="0"/>
      </dxf>
    </rfmt>
    <rfmt sheetId="2" sqref="H1016" start="0" length="0">
      <dxf>
        <alignment vertical="top" wrapText="1" readingOrder="0"/>
      </dxf>
    </rfmt>
    <rfmt sheetId="2" sqref="H1017" start="0" length="0">
      <dxf>
        <alignment vertical="top" wrapText="1" readingOrder="0"/>
      </dxf>
    </rfmt>
    <rfmt sheetId="2" sqref="H1018" start="0" length="0">
      <dxf>
        <alignment vertical="top" wrapText="1" readingOrder="0"/>
      </dxf>
    </rfmt>
    <rfmt sheetId="2" sqref="H1019" start="0" length="0">
      <dxf>
        <alignment vertical="top" wrapText="1" readingOrder="0"/>
      </dxf>
    </rfmt>
    <rfmt sheetId="2" sqref="H1020" start="0" length="0">
      <dxf>
        <alignment vertical="top" wrapText="1" readingOrder="0"/>
      </dxf>
    </rfmt>
    <rfmt sheetId="2" sqref="H1021" start="0" length="0">
      <dxf>
        <alignment vertical="top" wrapText="1" readingOrder="0"/>
      </dxf>
    </rfmt>
    <rfmt sheetId="2" sqref="H1022" start="0" length="0">
      <dxf>
        <alignment vertical="top" wrapText="1" readingOrder="0"/>
      </dxf>
    </rfmt>
    <rfmt sheetId="2" sqref="H1023" start="0" length="0">
      <dxf>
        <alignment vertical="top" wrapText="1" readingOrder="0"/>
      </dxf>
    </rfmt>
    <rfmt sheetId="2" sqref="H1024" start="0" length="0">
      <dxf>
        <alignment vertical="top" wrapText="1" readingOrder="0"/>
      </dxf>
    </rfmt>
    <rfmt sheetId="2" sqref="H1025" start="0" length="0">
      <dxf>
        <alignment vertical="top" wrapText="1" readingOrder="0"/>
      </dxf>
    </rfmt>
    <rfmt sheetId="2" sqref="H1026" start="0" length="0">
      <dxf>
        <alignment vertical="top" wrapText="1" readingOrder="0"/>
      </dxf>
    </rfmt>
    <rfmt sheetId="2" sqref="H1027" start="0" length="0">
      <dxf>
        <alignment vertical="top" wrapText="1" readingOrder="0"/>
      </dxf>
    </rfmt>
    <rfmt sheetId="2" sqref="H1028" start="0" length="0">
      <dxf>
        <alignment vertical="top" wrapText="1" readingOrder="0"/>
      </dxf>
    </rfmt>
    <rfmt sheetId="2" sqref="H1029" start="0" length="0">
      <dxf>
        <alignment vertical="top" wrapText="1" readingOrder="0"/>
      </dxf>
    </rfmt>
    <rfmt sheetId="2" sqref="H1030" start="0" length="0">
      <dxf>
        <alignment vertical="top" wrapText="1" readingOrder="0"/>
      </dxf>
    </rfmt>
    <rfmt sheetId="2" sqref="H1031" start="0" length="0">
      <dxf>
        <alignment vertical="top" wrapText="1" readingOrder="0"/>
      </dxf>
    </rfmt>
    <rfmt sheetId="2" sqref="H1032" start="0" length="0">
      <dxf>
        <alignment vertical="top" wrapText="1" readingOrder="0"/>
      </dxf>
    </rfmt>
    <rfmt sheetId="2" sqref="H1033" start="0" length="0">
      <dxf>
        <alignment vertical="top" wrapText="1" readingOrder="0"/>
      </dxf>
    </rfmt>
    <rfmt sheetId="2" sqref="H1034" start="0" length="0">
      <dxf>
        <alignment vertical="top" wrapText="1" readingOrder="0"/>
      </dxf>
    </rfmt>
    <rfmt sheetId="2" sqref="H1035" start="0" length="0">
      <dxf>
        <alignment vertical="top" wrapText="1" readingOrder="0"/>
      </dxf>
    </rfmt>
    <rfmt sheetId="2" sqref="H1036" start="0" length="0">
      <dxf>
        <alignment vertical="top" wrapText="1" readingOrder="0"/>
      </dxf>
    </rfmt>
    <rfmt sheetId="2" sqref="H1037" start="0" length="0">
      <dxf>
        <alignment vertical="top" wrapText="1" readingOrder="0"/>
      </dxf>
    </rfmt>
    <rfmt sheetId="2" sqref="H1038" start="0" length="0">
      <dxf>
        <alignment vertical="top" wrapText="1" readingOrder="0"/>
      </dxf>
    </rfmt>
    <rfmt sheetId="2" sqref="H1039" start="0" length="0">
      <dxf>
        <alignment vertical="top" wrapText="1" readingOrder="0"/>
      </dxf>
    </rfmt>
    <rfmt sheetId="2" sqref="H1040" start="0" length="0">
      <dxf>
        <alignment vertical="top" wrapText="1" readingOrder="0"/>
      </dxf>
    </rfmt>
    <rfmt sheetId="2" sqref="H1041" start="0" length="0">
      <dxf>
        <alignment vertical="top" wrapText="1" readingOrder="0"/>
      </dxf>
    </rfmt>
    <rfmt sheetId="2" sqref="H1042" start="0" length="0">
      <dxf>
        <alignment vertical="top" wrapText="1" readingOrder="0"/>
      </dxf>
    </rfmt>
    <rfmt sheetId="2" sqref="H1043" start="0" length="0">
      <dxf>
        <alignment vertical="top" wrapText="1" readingOrder="0"/>
      </dxf>
    </rfmt>
    <rfmt sheetId="2" sqref="H1044" start="0" length="0">
      <dxf>
        <alignment vertical="top" wrapText="1" readingOrder="0"/>
      </dxf>
    </rfmt>
    <rfmt sheetId="2" sqref="H1045" start="0" length="0">
      <dxf>
        <alignment vertical="top" wrapText="1" readingOrder="0"/>
      </dxf>
    </rfmt>
    <rfmt sheetId="2" sqref="H1046" start="0" length="0">
      <dxf>
        <alignment vertical="top" wrapText="1" readingOrder="0"/>
      </dxf>
    </rfmt>
    <rfmt sheetId="2" sqref="H1047" start="0" length="0">
      <dxf>
        <alignment vertical="top" wrapText="1" readingOrder="0"/>
      </dxf>
    </rfmt>
    <rfmt sheetId="2" sqref="H1048" start="0" length="0">
      <dxf>
        <alignment vertical="top" wrapText="1" readingOrder="0"/>
      </dxf>
    </rfmt>
    <rfmt sheetId="2" sqref="H1049" start="0" length="0">
      <dxf>
        <alignment vertical="top" wrapText="1" readingOrder="0"/>
      </dxf>
    </rfmt>
    <rfmt sheetId="2" sqref="H1050" start="0" length="0">
      <dxf>
        <alignment vertical="top" wrapText="1" readingOrder="0"/>
      </dxf>
    </rfmt>
    <rfmt sheetId="2" sqref="H1051" start="0" length="0">
      <dxf>
        <alignment vertical="top" wrapText="1" readingOrder="0"/>
      </dxf>
    </rfmt>
    <rfmt sheetId="2" sqref="H1052" start="0" length="0">
      <dxf>
        <alignment vertical="top" wrapText="1" readingOrder="0"/>
      </dxf>
    </rfmt>
    <rfmt sheetId="2" sqref="H1053" start="0" length="0">
      <dxf>
        <alignment vertical="top" wrapText="1" readingOrder="0"/>
      </dxf>
    </rfmt>
    <rfmt sheetId="2" sqref="H1054" start="0" length="0">
      <dxf>
        <alignment vertical="top" wrapText="1" readingOrder="0"/>
      </dxf>
    </rfmt>
    <rfmt sheetId="2" sqref="H1055" start="0" length="0">
      <dxf>
        <alignment vertical="top" wrapText="1" readingOrder="0"/>
      </dxf>
    </rfmt>
    <rfmt sheetId="2" sqref="H1056" start="0" length="0">
      <dxf>
        <alignment vertical="top" wrapText="1" readingOrder="0"/>
      </dxf>
    </rfmt>
    <rfmt sheetId="2" sqref="H1057" start="0" length="0">
      <dxf>
        <alignment vertical="top" wrapText="1" readingOrder="0"/>
      </dxf>
    </rfmt>
    <rfmt sheetId="2" sqref="H1058" start="0" length="0">
      <dxf>
        <alignment vertical="top" wrapText="1" readingOrder="0"/>
      </dxf>
    </rfmt>
    <rfmt sheetId="2" sqref="H1059" start="0" length="0">
      <dxf>
        <alignment vertical="top" wrapText="1" readingOrder="0"/>
      </dxf>
    </rfmt>
    <rfmt sheetId="2" sqref="H1060" start="0" length="0">
      <dxf>
        <alignment vertical="top" wrapText="1" readingOrder="0"/>
      </dxf>
    </rfmt>
    <rfmt sheetId="2" sqref="H1061" start="0" length="0">
      <dxf>
        <alignment vertical="top" wrapText="1" readingOrder="0"/>
      </dxf>
    </rfmt>
    <rfmt sheetId="2" sqref="H1062" start="0" length="0">
      <dxf>
        <alignment vertical="top" wrapText="1" readingOrder="0"/>
      </dxf>
    </rfmt>
    <rfmt sheetId="2" sqref="H1063" start="0" length="0">
      <dxf>
        <alignment vertical="top" wrapText="1" readingOrder="0"/>
      </dxf>
    </rfmt>
    <rfmt sheetId="2" sqref="H1064" start="0" length="0">
      <dxf>
        <alignment vertical="top" wrapText="1" readingOrder="0"/>
      </dxf>
    </rfmt>
    <rfmt sheetId="2" sqref="H1065" start="0" length="0">
      <dxf>
        <alignment vertical="top" wrapText="1" readingOrder="0"/>
      </dxf>
    </rfmt>
    <rfmt sheetId="2" sqref="H1066" start="0" length="0">
      <dxf>
        <alignment vertical="top" wrapText="1" readingOrder="0"/>
      </dxf>
    </rfmt>
    <rfmt sheetId="2" sqref="H1067" start="0" length="0">
      <dxf>
        <alignment vertical="top" wrapText="1" readingOrder="0"/>
      </dxf>
    </rfmt>
    <rfmt sheetId="2" sqref="H1068" start="0" length="0">
      <dxf>
        <alignment vertical="top" wrapText="1" readingOrder="0"/>
      </dxf>
    </rfmt>
    <rfmt sheetId="2" sqref="H1069" start="0" length="0">
      <dxf>
        <alignment vertical="top" wrapText="1" readingOrder="0"/>
      </dxf>
    </rfmt>
    <rfmt sheetId="2" sqref="H1070" start="0" length="0">
      <dxf>
        <alignment vertical="top" wrapText="1" readingOrder="0"/>
      </dxf>
    </rfmt>
    <rfmt sheetId="2" sqref="H1071" start="0" length="0">
      <dxf>
        <alignment vertical="top" wrapText="1" readingOrder="0"/>
      </dxf>
    </rfmt>
    <rfmt sheetId="2" sqref="H1072" start="0" length="0">
      <dxf>
        <alignment vertical="top" wrapText="1" readingOrder="0"/>
      </dxf>
    </rfmt>
    <rfmt sheetId="2" sqref="H1073" start="0" length="0">
      <dxf>
        <alignment vertical="top" wrapText="1" readingOrder="0"/>
      </dxf>
    </rfmt>
    <rfmt sheetId="2" sqref="H1074" start="0" length="0">
      <dxf>
        <alignment vertical="top" wrapText="1" readingOrder="0"/>
      </dxf>
    </rfmt>
    <rfmt sheetId="2" sqref="H1075" start="0" length="0">
      <dxf>
        <alignment vertical="top" wrapText="1" readingOrder="0"/>
      </dxf>
    </rfmt>
    <rfmt sheetId="2" sqref="H1076" start="0" length="0">
      <dxf>
        <alignment vertical="top" wrapText="1" readingOrder="0"/>
      </dxf>
    </rfmt>
    <rfmt sheetId="2" sqref="H1077" start="0" length="0">
      <dxf>
        <alignment vertical="top" wrapText="1" readingOrder="0"/>
      </dxf>
    </rfmt>
    <rfmt sheetId="2" sqref="H1078" start="0" length="0">
      <dxf>
        <alignment vertical="top" wrapText="1" readingOrder="0"/>
      </dxf>
    </rfmt>
    <rfmt sheetId="2" sqref="H1079" start="0" length="0">
      <dxf>
        <alignment vertical="top" wrapText="1" readingOrder="0"/>
      </dxf>
    </rfmt>
    <rfmt sheetId="2" sqref="H1080" start="0" length="0">
      <dxf>
        <alignment vertical="top" wrapText="1" readingOrder="0"/>
      </dxf>
    </rfmt>
    <rfmt sheetId="2" sqref="H1081" start="0" length="0">
      <dxf>
        <alignment vertical="top" wrapText="1" readingOrder="0"/>
      </dxf>
    </rfmt>
    <rfmt sheetId="2" sqref="H1082" start="0" length="0">
      <dxf>
        <alignment vertical="top" wrapText="1" readingOrder="0"/>
      </dxf>
    </rfmt>
    <rfmt sheetId="2" sqref="H1083" start="0" length="0">
      <dxf>
        <alignment vertical="top" wrapText="1" readingOrder="0"/>
      </dxf>
    </rfmt>
    <rfmt sheetId="2" sqref="H1084" start="0" length="0">
      <dxf>
        <alignment vertical="top" wrapText="1" readingOrder="0"/>
      </dxf>
    </rfmt>
    <rfmt sheetId="2" sqref="H1085" start="0" length="0">
      <dxf>
        <alignment vertical="top" wrapText="1" readingOrder="0"/>
      </dxf>
    </rfmt>
    <rfmt sheetId="2" sqref="H1086" start="0" length="0">
      <dxf>
        <alignment vertical="top" wrapText="1" readingOrder="0"/>
      </dxf>
    </rfmt>
    <rfmt sheetId="2" sqref="H1087" start="0" length="0">
      <dxf>
        <alignment vertical="top" wrapText="1" readingOrder="0"/>
      </dxf>
    </rfmt>
    <rfmt sheetId="2" sqref="H1088" start="0" length="0">
      <dxf>
        <alignment vertical="top" wrapText="1" readingOrder="0"/>
      </dxf>
    </rfmt>
    <rfmt sheetId="2" sqref="H1089" start="0" length="0">
      <dxf>
        <alignment vertical="top" wrapText="1" readingOrder="0"/>
      </dxf>
    </rfmt>
    <rfmt sheetId="2" sqref="H1090" start="0" length="0">
      <dxf>
        <alignment vertical="top" wrapText="1" readingOrder="0"/>
      </dxf>
    </rfmt>
    <rfmt sheetId="2" sqref="H1091" start="0" length="0">
      <dxf>
        <alignment vertical="top" wrapText="1" readingOrder="0"/>
      </dxf>
    </rfmt>
    <rfmt sheetId="2" sqref="H1092" start="0" length="0">
      <dxf>
        <alignment vertical="top" wrapText="1" readingOrder="0"/>
      </dxf>
    </rfmt>
    <rfmt sheetId="2" sqref="H1093" start="0" length="0">
      <dxf>
        <alignment vertical="top" wrapText="1" readingOrder="0"/>
      </dxf>
    </rfmt>
    <rfmt sheetId="2" sqref="H1094" start="0" length="0">
      <dxf>
        <alignment vertical="top" wrapText="1" readingOrder="0"/>
      </dxf>
    </rfmt>
    <rfmt sheetId="2" sqref="H1095" start="0" length="0">
      <dxf>
        <alignment vertical="top" wrapText="1" readingOrder="0"/>
      </dxf>
    </rfmt>
    <rfmt sheetId="2" sqref="H1096" start="0" length="0">
      <dxf>
        <alignment vertical="top" wrapText="1" readingOrder="0"/>
      </dxf>
    </rfmt>
    <rfmt sheetId="2" sqref="H1097" start="0" length="0">
      <dxf>
        <alignment vertical="top" wrapText="1" readingOrder="0"/>
      </dxf>
    </rfmt>
    <rfmt sheetId="2" sqref="H1098" start="0" length="0">
      <dxf>
        <alignment vertical="top" wrapText="1" readingOrder="0"/>
      </dxf>
    </rfmt>
    <rfmt sheetId="2" sqref="H1099" start="0" length="0">
      <dxf>
        <alignment vertical="top" wrapText="1" readingOrder="0"/>
      </dxf>
    </rfmt>
    <rfmt sheetId="2" sqref="H1100" start="0" length="0">
      <dxf>
        <alignment vertical="top" wrapText="1" readingOrder="0"/>
      </dxf>
    </rfmt>
    <rfmt sheetId="2" sqref="H1101" start="0" length="0">
      <dxf>
        <alignment vertical="top" wrapText="1" readingOrder="0"/>
      </dxf>
    </rfmt>
    <rfmt sheetId="2" sqref="H1102" start="0" length="0">
      <dxf>
        <alignment vertical="top" wrapText="1" readingOrder="0"/>
      </dxf>
    </rfmt>
    <rfmt sheetId="2" sqref="H1103" start="0" length="0">
      <dxf>
        <alignment vertical="top" wrapText="1" readingOrder="0"/>
      </dxf>
    </rfmt>
    <rfmt sheetId="2" sqref="H1104" start="0" length="0">
      <dxf>
        <alignment vertical="top" wrapText="1" readingOrder="0"/>
      </dxf>
    </rfmt>
    <rfmt sheetId="2" sqref="H1105" start="0" length="0">
      <dxf>
        <alignment vertical="top" wrapText="1" readingOrder="0"/>
      </dxf>
    </rfmt>
    <rfmt sheetId="2" sqref="H1106" start="0" length="0">
      <dxf>
        <alignment vertical="top" wrapText="1" readingOrder="0"/>
      </dxf>
    </rfmt>
    <rfmt sheetId="2" sqref="H1107" start="0" length="0">
      <dxf>
        <alignment vertical="top" wrapText="1" readingOrder="0"/>
      </dxf>
    </rfmt>
    <rfmt sheetId="2" sqref="H1108" start="0" length="0">
      <dxf>
        <alignment vertical="top" wrapText="1" readingOrder="0"/>
      </dxf>
    </rfmt>
    <rfmt sheetId="2" sqref="H1109" start="0" length="0">
      <dxf>
        <alignment vertical="top" wrapText="1" readingOrder="0"/>
      </dxf>
    </rfmt>
    <rfmt sheetId="2" sqref="H1110" start="0" length="0">
      <dxf>
        <alignment vertical="top" wrapText="1" readingOrder="0"/>
      </dxf>
    </rfmt>
    <rfmt sheetId="2" sqref="H1111" start="0" length="0">
      <dxf>
        <alignment vertical="top" wrapText="1" readingOrder="0"/>
      </dxf>
    </rfmt>
    <rfmt sheetId="2" sqref="H1112" start="0" length="0">
      <dxf>
        <alignment vertical="top" wrapText="1" readingOrder="0"/>
      </dxf>
    </rfmt>
    <rfmt sheetId="2" sqref="H1113" start="0" length="0">
      <dxf>
        <alignment vertical="top" wrapText="1" readingOrder="0"/>
      </dxf>
    </rfmt>
    <rfmt sheetId="2" sqref="H1114" start="0" length="0">
      <dxf>
        <alignment vertical="top" wrapText="1" readingOrder="0"/>
      </dxf>
    </rfmt>
    <rfmt sheetId="2" sqref="H1115" start="0" length="0">
      <dxf>
        <alignment vertical="top" wrapText="1" readingOrder="0"/>
      </dxf>
    </rfmt>
    <rfmt sheetId="2" sqref="H1116" start="0" length="0">
      <dxf>
        <alignment vertical="top" wrapText="1" readingOrder="0"/>
      </dxf>
    </rfmt>
    <rfmt sheetId="2" sqref="H1117" start="0" length="0">
      <dxf>
        <alignment vertical="top" wrapText="1" readingOrder="0"/>
      </dxf>
    </rfmt>
    <rfmt sheetId="2" sqref="H1118" start="0" length="0">
      <dxf>
        <alignment vertical="top" wrapText="1" readingOrder="0"/>
      </dxf>
    </rfmt>
    <rfmt sheetId="2" sqref="H1119" start="0" length="0">
      <dxf>
        <alignment vertical="top" wrapText="1" readingOrder="0"/>
      </dxf>
    </rfmt>
    <rfmt sheetId="2" sqref="H1120" start="0" length="0">
      <dxf>
        <alignment vertical="top" wrapText="1" readingOrder="0"/>
      </dxf>
    </rfmt>
    <rfmt sheetId="2" sqref="H1121" start="0" length="0">
      <dxf>
        <alignment vertical="top" wrapText="1" readingOrder="0"/>
      </dxf>
    </rfmt>
    <rfmt sheetId="2" sqref="H1122" start="0" length="0">
      <dxf>
        <alignment vertical="top" wrapText="1" readingOrder="0"/>
      </dxf>
    </rfmt>
    <rfmt sheetId="2" sqref="H1123" start="0" length="0">
      <dxf>
        <alignment vertical="top" wrapText="1" readingOrder="0"/>
      </dxf>
    </rfmt>
    <rfmt sheetId="2" sqref="H1124" start="0" length="0">
      <dxf>
        <alignment vertical="top" wrapText="1" readingOrder="0"/>
      </dxf>
    </rfmt>
    <rfmt sheetId="2" sqref="H1125" start="0" length="0">
      <dxf>
        <alignment vertical="top" wrapText="1" readingOrder="0"/>
      </dxf>
    </rfmt>
    <rfmt sheetId="2" sqref="H1126" start="0" length="0">
      <dxf>
        <alignment vertical="top" wrapText="1" readingOrder="0"/>
      </dxf>
    </rfmt>
    <rfmt sheetId="2" sqref="H1127" start="0" length="0">
      <dxf>
        <alignment vertical="top" wrapText="1" readingOrder="0"/>
      </dxf>
    </rfmt>
    <rfmt sheetId="2" sqref="H1128" start="0" length="0">
      <dxf>
        <alignment vertical="top" wrapText="1" readingOrder="0"/>
      </dxf>
    </rfmt>
    <rfmt sheetId="2" sqref="H1129" start="0" length="0">
      <dxf>
        <alignment vertical="top" wrapText="1" readingOrder="0"/>
      </dxf>
    </rfmt>
    <rfmt sheetId="2" sqref="H1130" start="0" length="0">
      <dxf>
        <alignment vertical="top" wrapText="1" readingOrder="0"/>
      </dxf>
    </rfmt>
    <rfmt sheetId="2" sqref="H1131" start="0" length="0">
      <dxf>
        <alignment vertical="top" wrapText="1" readingOrder="0"/>
      </dxf>
    </rfmt>
    <rfmt sheetId="2" sqref="H1132" start="0" length="0">
      <dxf>
        <alignment vertical="top" wrapText="1" readingOrder="0"/>
      </dxf>
    </rfmt>
    <rfmt sheetId="2" sqref="H1133" start="0" length="0">
      <dxf>
        <alignment vertical="top" wrapText="1" readingOrder="0"/>
      </dxf>
    </rfmt>
    <rfmt sheetId="2" sqref="H1134" start="0" length="0">
      <dxf>
        <alignment vertical="top" wrapText="1" readingOrder="0"/>
      </dxf>
    </rfmt>
    <rfmt sheetId="2" sqref="H1135" start="0" length="0">
      <dxf>
        <alignment vertical="top" wrapText="1" readingOrder="0"/>
      </dxf>
    </rfmt>
    <rfmt sheetId="2" sqref="H1136" start="0" length="0">
      <dxf>
        <alignment vertical="top" wrapText="1" readingOrder="0"/>
      </dxf>
    </rfmt>
    <rfmt sheetId="2" sqref="H1137" start="0" length="0">
      <dxf>
        <alignment vertical="top" wrapText="1" readingOrder="0"/>
      </dxf>
    </rfmt>
    <rfmt sheetId="2" sqref="H1138" start="0" length="0">
      <dxf>
        <alignment vertical="top" wrapText="1" readingOrder="0"/>
      </dxf>
    </rfmt>
    <rfmt sheetId="2" sqref="H1139" start="0" length="0">
      <dxf>
        <alignment vertical="top" wrapText="1" readingOrder="0"/>
      </dxf>
    </rfmt>
    <rfmt sheetId="2" sqref="H1140" start="0" length="0">
      <dxf>
        <alignment vertical="top" wrapText="1" readingOrder="0"/>
      </dxf>
    </rfmt>
    <rfmt sheetId="2" sqref="H1141" start="0" length="0">
      <dxf>
        <alignment vertical="top" wrapText="1" readingOrder="0"/>
      </dxf>
    </rfmt>
    <rfmt sheetId="2" sqref="H1142" start="0" length="0">
      <dxf>
        <alignment vertical="top" wrapText="1" readingOrder="0"/>
      </dxf>
    </rfmt>
    <rfmt sheetId="2" sqref="H1143" start="0" length="0">
      <dxf>
        <alignment vertical="top" wrapText="1" readingOrder="0"/>
      </dxf>
    </rfmt>
    <rfmt sheetId="2" sqref="H1144" start="0" length="0">
      <dxf>
        <alignment vertical="top" wrapText="1" readingOrder="0"/>
      </dxf>
    </rfmt>
    <rfmt sheetId="2" sqref="H1145" start="0" length="0">
      <dxf>
        <alignment vertical="top" wrapText="1" readingOrder="0"/>
      </dxf>
    </rfmt>
    <rfmt sheetId="2" sqref="H1146" start="0" length="0">
      <dxf>
        <alignment vertical="top" wrapText="1" readingOrder="0"/>
      </dxf>
    </rfmt>
    <rfmt sheetId="2" sqref="H1147" start="0" length="0">
      <dxf>
        <alignment vertical="top" wrapText="1" readingOrder="0"/>
      </dxf>
    </rfmt>
    <rfmt sheetId="2" sqref="H1148" start="0" length="0">
      <dxf>
        <alignment vertical="top" wrapText="1" readingOrder="0"/>
      </dxf>
    </rfmt>
    <rfmt sheetId="2" sqref="H1149" start="0" length="0">
      <dxf>
        <alignment vertical="top" wrapText="1" readingOrder="0"/>
      </dxf>
    </rfmt>
    <rfmt sheetId="2" sqref="H1150" start="0" length="0">
      <dxf>
        <alignment vertical="top" wrapText="1" readingOrder="0"/>
      </dxf>
    </rfmt>
    <rfmt sheetId="2" sqref="H1151" start="0" length="0">
      <dxf>
        <alignment vertical="top" wrapText="1" readingOrder="0"/>
      </dxf>
    </rfmt>
    <rfmt sheetId="2" sqref="H1152" start="0" length="0">
      <dxf>
        <alignment vertical="top" wrapText="1" readingOrder="0"/>
      </dxf>
    </rfmt>
    <rfmt sheetId="2" sqref="H1153" start="0" length="0">
      <dxf>
        <alignment vertical="top" wrapText="1" readingOrder="0"/>
      </dxf>
    </rfmt>
    <rfmt sheetId="2" sqref="H1154" start="0" length="0">
      <dxf>
        <alignment vertical="top" wrapText="1" readingOrder="0"/>
      </dxf>
    </rfmt>
    <rfmt sheetId="2" sqref="H1155" start="0" length="0">
      <dxf>
        <alignment vertical="top" wrapText="1" readingOrder="0"/>
      </dxf>
    </rfmt>
    <rfmt sheetId="2" sqref="H1156" start="0" length="0">
      <dxf>
        <alignment vertical="top" wrapText="1" readingOrder="0"/>
      </dxf>
    </rfmt>
    <rfmt sheetId="2" sqref="H1157" start="0" length="0">
      <dxf>
        <alignment vertical="top" wrapText="1" readingOrder="0"/>
      </dxf>
    </rfmt>
    <rfmt sheetId="2" sqref="H1158" start="0" length="0">
      <dxf>
        <alignment vertical="top" wrapText="1" readingOrder="0"/>
      </dxf>
    </rfmt>
    <rfmt sheetId="2" sqref="H1159" start="0" length="0">
      <dxf>
        <alignment vertical="top" wrapText="1" readingOrder="0"/>
      </dxf>
    </rfmt>
    <rfmt sheetId="2" sqref="H1160" start="0" length="0">
      <dxf>
        <alignment vertical="top" wrapText="1" readingOrder="0"/>
      </dxf>
    </rfmt>
    <rfmt sheetId="2" sqref="H1161" start="0" length="0">
      <dxf>
        <alignment vertical="top" wrapText="1" readingOrder="0"/>
      </dxf>
    </rfmt>
    <rfmt sheetId="2" sqref="H1162" start="0" length="0">
      <dxf>
        <alignment vertical="top" wrapText="1" readingOrder="0"/>
      </dxf>
    </rfmt>
    <rfmt sheetId="2" sqref="H1163" start="0" length="0">
      <dxf>
        <alignment vertical="top" wrapText="1" readingOrder="0"/>
      </dxf>
    </rfmt>
    <rfmt sheetId="2" sqref="H1164" start="0" length="0">
      <dxf>
        <alignment vertical="top" wrapText="1" readingOrder="0"/>
      </dxf>
    </rfmt>
    <rfmt sheetId="2" sqref="H1165" start="0" length="0">
      <dxf>
        <alignment vertical="top" wrapText="1" readingOrder="0"/>
      </dxf>
    </rfmt>
    <rfmt sheetId="2" sqref="H1166" start="0" length="0">
      <dxf>
        <alignment vertical="top" wrapText="1" readingOrder="0"/>
      </dxf>
    </rfmt>
    <rfmt sheetId="2" sqref="H1167" start="0" length="0">
      <dxf>
        <alignment vertical="top" wrapText="1" readingOrder="0"/>
      </dxf>
    </rfmt>
    <rfmt sheetId="2" sqref="H1168" start="0" length="0">
      <dxf>
        <alignment vertical="top" wrapText="1" readingOrder="0"/>
      </dxf>
    </rfmt>
    <rfmt sheetId="2" sqref="H1169" start="0" length="0">
      <dxf>
        <alignment vertical="top" wrapText="1" readingOrder="0"/>
      </dxf>
    </rfmt>
    <rfmt sheetId="2" sqref="H1170" start="0" length="0">
      <dxf>
        <alignment vertical="top" wrapText="1" readingOrder="0"/>
      </dxf>
    </rfmt>
    <rfmt sheetId="2" sqref="H1171" start="0" length="0">
      <dxf>
        <alignment vertical="top" wrapText="1" readingOrder="0"/>
      </dxf>
    </rfmt>
    <rfmt sheetId="2" sqref="H1172" start="0" length="0">
      <dxf>
        <alignment vertical="top" wrapText="1" readingOrder="0"/>
      </dxf>
    </rfmt>
    <rfmt sheetId="2" sqref="H1173" start="0" length="0">
      <dxf>
        <alignment vertical="top" wrapText="1" readingOrder="0"/>
      </dxf>
    </rfmt>
    <rfmt sheetId="2" sqref="H1174" start="0" length="0">
      <dxf>
        <alignment vertical="top" wrapText="1" readingOrder="0"/>
      </dxf>
    </rfmt>
    <rfmt sheetId="2" sqref="H1175" start="0" length="0">
      <dxf>
        <alignment vertical="top" wrapText="1" readingOrder="0"/>
      </dxf>
    </rfmt>
    <rfmt sheetId="2" sqref="H1176" start="0" length="0">
      <dxf>
        <alignment vertical="top" wrapText="1" readingOrder="0"/>
      </dxf>
    </rfmt>
    <rfmt sheetId="2" sqref="H1177" start="0" length="0">
      <dxf>
        <alignment vertical="top" wrapText="1" readingOrder="0"/>
      </dxf>
    </rfmt>
    <rfmt sheetId="2" sqref="H1178" start="0" length="0">
      <dxf>
        <alignment vertical="top" wrapText="1" readingOrder="0"/>
      </dxf>
    </rfmt>
    <rfmt sheetId="2" sqref="H1179" start="0" length="0">
      <dxf>
        <alignment vertical="top" wrapText="1" readingOrder="0"/>
      </dxf>
    </rfmt>
    <rfmt sheetId="2" sqref="H1180" start="0" length="0">
      <dxf>
        <alignment vertical="top" wrapText="1" readingOrder="0"/>
      </dxf>
    </rfmt>
    <rfmt sheetId="2" sqref="H1181" start="0" length="0">
      <dxf>
        <alignment vertical="top" wrapText="1" readingOrder="0"/>
      </dxf>
    </rfmt>
    <rfmt sheetId="2" sqref="H1182" start="0" length="0">
      <dxf>
        <alignment vertical="top" wrapText="1" readingOrder="0"/>
      </dxf>
    </rfmt>
    <rfmt sheetId="2" sqref="H1183" start="0" length="0">
      <dxf>
        <alignment vertical="top" wrapText="1" readingOrder="0"/>
      </dxf>
    </rfmt>
    <rfmt sheetId="2" sqref="H1184" start="0" length="0">
      <dxf>
        <alignment vertical="top" wrapText="1" readingOrder="0"/>
      </dxf>
    </rfmt>
    <rfmt sheetId="2" sqref="H1185" start="0" length="0">
      <dxf>
        <alignment vertical="top" wrapText="1" readingOrder="0"/>
      </dxf>
    </rfmt>
    <rfmt sheetId="2" sqref="H1186" start="0" length="0">
      <dxf>
        <alignment vertical="top" wrapText="1" readingOrder="0"/>
      </dxf>
    </rfmt>
    <rfmt sheetId="2" sqref="H1187" start="0" length="0">
      <dxf>
        <alignment vertical="top" wrapText="1" readingOrder="0"/>
      </dxf>
    </rfmt>
    <rfmt sheetId="2" sqref="H1188" start="0" length="0">
      <dxf>
        <alignment vertical="top" wrapText="1" readingOrder="0"/>
      </dxf>
    </rfmt>
    <rfmt sheetId="2" sqref="H1189" start="0" length="0">
      <dxf>
        <alignment vertical="top" wrapText="1" readingOrder="0"/>
      </dxf>
    </rfmt>
    <rfmt sheetId="2" sqref="H1190" start="0" length="0">
      <dxf>
        <alignment vertical="top" wrapText="1" readingOrder="0"/>
      </dxf>
    </rfmt>
    <rfmt sheetId="2" sqref="H1191" start="0" length="0">
      <dxf>
        <alignment vertical="top" wrapText="1" readingOrder="0"/>
      </dxf>
    </rfmt>
    <rfmt sheetId="2" sqref="H1192" start="0" length="0">
      <dxf>
        <alignment vertical="top" wrapText="1" readingOrder="0"/>
      </dxf>
    </rfmt>
    <rfmt sheetId="2" sqref="H1193" start="0" length="0">
      <dxf>
        <alignment vertical="top" wrapText="1" readingOrder="0"/>
      </dxf>
    </rfmt>
    <rfmt sheetId="2" sqref="H1194" start="0" length="0">
      <dxf>
        <alignment vertical="top" wrapText="1" readingOrder="0"/>
      </dxf>
    </rfmt>
    <rfmt sheetId="2" sqref="H1195" start="0" length="0">
      <dxf>
        <alignment vertical="top" wrapText="1" readingOrder="0"/>
      </dxf>
    </rfmt>
    <rfmt sheetId="2" sqref="H1196" start="0" length="0">
      <dxf>
        <alignment vertical="top" wrapText="1" readingOrder="0"/>
      </dxf>
    </rfmt>
    <rfmt sheetId="2" sqref="H1197" start="0" length="0">
      <dxf>
        <alignment vertical="top" wrapText="1" readingOrder="0"/>
      </dxf>
    </rfmt>
    <rfmt sheetId="2" sqref="H1198" start="0" length="0">
      <dxf>
        <alignment vertical="top" wrapText="1" readingOrder="0"/>
      </dxf>
    </rfmt>
    <rfmt sheetId="2" sqref="H1199" start="0" length="0">
      <dxf>
        <alignment vertical="top" wrapText="1" readingOrder="0"/>
      </dxf>
    </rfmt>
    <rfmt sheetId="2" sqref="H1200" start="0" length="0">
      <dxf>
        <alignment vertical="top" wrapText="1" readingOrder="0"/>
      </dxf>
    </rfmt>
    <rfmt sheetId="2" sqref="H1201" start="0" length="0">
      <dxf>
        <alignment vertical="top" wrapText="1" readingOrder="0"/>
      </dxf>
    </rfmt>
    <rfmt sheetId="2" sqref="H1202" start="0" length="0">
      <dxf>
        <alignment vertical="top" wrapText="1" readingOrder="0"/>
      </dxf>
    </rfmt>
    <rfmt sheetId="2" sqref="H1203" start="0" length="0">
      <dxf>
        <alignment vertical="top" wrapText="1" readingOrder="0"/>
      </dxf>
    </rfmt>
    <rfmt sheetId="2" sqref="H1204" start="0" length="0">
      <dxf>
        <alignment vertical="top" wrapText="1" readingOrder="0"/>
      </dxf>
    </rfmt>
    <rfmt sheetId="2" sqref="H1205" start="0" length="0">
      <dxf>
        <alignment vertical="top" wrapText="1" readingOrder="0"/>
      </dxf>
    </rfmt>
    <rfmt sheetId="2" sqref="H1206" start="0" length="0">
      <dxf>
        <alignment vertical="top" wrapText="1" readingOrder="0"/>
      </dxf>
    </rfmt>
    <rfmt sheetId="2" sqref="H1207" start="0" length="0">
      <dxf>
        <alignment vertical="top" wrapText="1" readingOrder="0"/>
      </dxf>
    </rfmt>
    <rfmt sheetId="2" sqref="H1208" start="0" length="0">
      <dxf>
        <alignment vertical="top" wrapText="1" readingOrder="0"/>
      </dxf>
    </rfmt>
    <rfmt sheetId="2" sqref="H1209" start="0" length="0">
      <dxf>
        <alignment vertical="top" wrapText="1" readingOrder="0"/>
      </dxf>
    </rfmt>
    <rfmt sheetId="2" sqref="H1210" start="0" length="0">
      <dxf>
        <alignment vertical="top" wrapText="1" readingOrder="0"/>
      </dxf>
    </rfmt>
    <rfmt sheetId="2" sqref="H1211" start="0" length="0">
      <dxf>
        <alignment vertical="top" wrapText="1" readingOrder="0"/>
      </dxf>
    </rfmt>
    <rfmt sheetId="2" sqref="H1212" start="0" length="0">
      <dxf>
        <alignment vertical="top" wrapText="1" readingOrder="0"/>
      </dxf>
    </rfmt>
    <rfmt sheetId="2" sqref="H1213" start="0" length="0">
      <dxf>
        <alignment vertical="top" wrapText="1" readingOrder="0"/>
      </dxf>
    </rfmt>
    <rfmt sheetId="2" sqref="H1214" start="0" length="0">
      <dxf>
        <alignment vertical="top" wrapText="1" readingOrder="0"/>
      </dxf>
    </rfmt>
    <rfmt sheetId="2" sqref="H1215" start="0" length="0">
      <dxf>
        <alignment vertical="top" wrapText="1" readingOrder="0"/>
      </dxf>
    </rfmt>
    <rfmt sheetId="2" sqref="H1216" start="0" length="0">
      <dxf>
        <alignment vertical="top" wrapText="1" readingOrder="0"/>
      </dxf>
    </rfmt>
    <rfmt sheetId="2" sqref="H1217" start="0" length="0">
      <dxf>
        <alignment vertical="top" wrapText="1" readingOrder="0"/>
      </dxf>
    </rfmt>
    <rfmt sheetId="2" sqref="H1218" start="0" length="0">
      <dxf>
        <alignment vertical="top" wrapText="1" readingOrder="0"/>
      </dxf>
    </rfmt>
    <rfmt sheetId="2" sqref="H1219" start="0" length="0">
      <dxf>
        <alignment vertical="top" wrapText="1" readingOrder="0"/>
      </dxf>
    </rfmt>
    <rfmt sheetId="2" sqref="H1220" start="0" length="0">
      <dxf>
        <alignment vertical="top" wrapText="1" readingOrder="0"/>
      </dxf>
    </rfmt>
    <rfmt sheetId="2" sqref="H1221" start="0" length="0">
      <dxf>
        <alignment vertical="top" wrapText="1" readingOrder="0"/>
      </dxf>
    </rfmt>
    <rfmt sheetId="2" sqref="H1222" start="0" length="0">
      <dxf>
        <alignment vertical="top" wrapText="1" readingOrder="0"/>
      </dxf>
    </rfmt>
    <rfmt sheetId="2" sqref="H1223" start="0" length="0">
      <dxf>
        <alignment vertical="top" wrapText="1" readingOrder="0"/>
      </dxf>
    </rfmt>
    <rfmt sheetId="2" sqref="H1224" start="0" length="0">
      <dxf>
        <alignment vertical="top" wrapText="1" readingOrder="0"/>
      </dxf>
    </rfmt>
    <rfmt sheetId="2" sqref="H1225" start="0" length="0">
      <dxf>
        <alignment vertical="top" wrapText="1" readingOrder="0"/>
      </dxf>
    </rfmt>
    <rfmt sheetId="2" sqref="H1226" start="0" length="0">
      <dxf>
        <alignment vertical="top" wrapText="1" readingOrder="0"/>
      </dxf>
    </rfmt>
    <rfmt sheetId="2" sqref="H1227" start="0" length="0">
      <dxf>
        <alignment vertical="top" wrapText="1" readingOrder="0"/>
      </dxf>
    </rfmt>
    <rfmt sheetId="2" sqref="H1228" start="0" length="0">
      <dxf>
        <alignment vertical="top" wrapText="1" readingOrder="0"/>
      </dxf>
    </rfmt>
    <rfmt sheetId="2" sqref="H1229" start="0" length="0">
      <dxf>
        <alignment vertical="top" wrapText="1" readingOrder="0"/>
      </dxf>
    </rfmt>
    <rfmt sheetId="2" sqref="H1230" start="0" length="0">
      <dxf>
        <alignment vertical="top" wrapText="1" readingOrder="0"/>
      </dxf>
    </rfmt>
    <rfmt sheetId="2" sqref="H1231" start="0" length="0">
      <dxf>
        <alignment vertical="top" wrapText="1" readingOrder="0"/>
      </dxf>
    </rfmt>
    <rfmt sheetId="2" sqref="H1232" start="0" length="0">
      <dxf>
        <alignment vertical="top" wrapText="1" readingOrder="0"/>
      </dxf>
    </rfmt>
    <rfmt sheetId="2" sqref="H1233" start="0" length="0">
      <dxf>
        <alignment vertical="top" wrapText="1" readingOrder="0"/>
      </dxf>
    </rfmt>
    <rfmt sheetId="2" sqref="H1234" start="0" length="0">
      <dxf>
        <alignment vertical="top" wrapText="1" readingOrder="0"/>
      </dxf>
    </rfmt>
    <rfmt sheetId="2" sqref="H1235" start="0" length="0">
      <dxf>
        <alignment vertical="top" wrapText="1" readingOrder="0"/>
      </dxf>
    </rfmt>
    <rfmt sheetId="2" sqref="H1236" start="0" length="0">
      <dxf>
        <alignment vertical="top" wrapText="1" readingOrder="0"/>
      </dxf>
    </rfmt>
    <rfmt sheetId="2" sqref="H1237" start="0" length="0">
      <dxf>
        <alignment vertical="top" wrapText="1" readingOrder="0"/>
      </dxf>
    </rfmt>
    <rfmt sheetId="2" sqref="H1238" start="0" length="0">
      <dxf>
        <alignment vertical="top" wrapText="1" readingOrder="0"/>
      </dxf>
    </rfmt>
    <rfmt sheetId="2" sqref="H1239" start="0" length="0">
      <dxf>
        <alignment vertical="top" wrapText="1" readingOrder="0"/>
      </dxf>
    </rfmt>
    <rfmt sheetId="2" sqref="H1240" start="0" length="0">
      <dxf>
        <alignment vertical="top" wrapText="1" readingOrder="0"/>
      </dxf>
    </rfmt>
    <rfmt sheetId="2" sqref="H1241" start="0" length="0">
      <dxf>
        <alignment vertical="top" wrapText="1" readingOrder="0"/>
      </dxf>
    </rfmt>
    <rfmt sheetId="2" sqref="H1242" start="0" length="0">
      <dxf>
        <alignment vertical="top" wrapText="1" readingOrder="0"/>
      </dxf>
    </rfmt>
    <rfmt sheetId="2" sqref="H1243" start="0" length="0">
      <dxf>
        <alignment vertical="top" wrapText="1" readingOrder="0"/>
      </dxf>
    </rfmt>
    <rfmt sheetId="2" sqref="H1244" start="0" length="0">
      <dxf>
        <alignment vertical="top" wrapText="1" readingOrder="0"/>
      </dxf>
    </rfmt>
  </rrc>
  <rcv guid="{C431141F-117F-49C7-B3E7-D4961D1E781E}" action="delete"/>
  <rdn rId="0" localSheetId="1" customView="1" name="Z_C431141F_117F_49C7_B3E7_D4961D1E781E_.wvu.PrintTitles" hidden="1" oldHidden="1">
    <formula>'Поточні ремонти'!$3:$4</formula>
    <oldFormula>'Поточні ремонти'!$3:$4</oldFormula>
  </rdn>
  <rdn rId="0" localSheetId="1" customView="1" name="Z_C431141F_117F_49C7_B3E7_D4961D1E781E_.wvu.FilterData" hidden="1" oldHidden="1">
    <formula>'Поточні ремонти'!$A$3:$E$1882</formula>
    <oldFormula>'Поточні ремонти'!$A$3:$E$1882</oldFormula>
  </rdn>
  <rdn rId="0" localSheetId="2" customView="1" name="Z_C431141F_117F_49C7_B3E7_D4961D1E781E_.wvu.PrintTitles" hidden="1" oldHidden="1">
    <formula>'Будівництво Капітальн ремонти'!$2:$3</formula>
    <oldFormula>'Будівництво Капітальн ремонти'!$2:$3</oldFormula>
  </rdn>
  <rdn rId="0" localSheetId="2" customView="1" name="Z_C431141F_117F_49C7_B3E7_D4961D1E781E_.wvu.FilterData" hidden="1" oldHidden="1">
    <formula>'Будівництво Капітальн ремонти'!$A$2:$G$1088</formula>
    <oldFormula>'Будівництво Капітальн ремонти'!$A$2:$G$1088</oldFormula>
  </rdn>
  <rdn rId="0" localSheetId="3" customView="1" name="Z_C431141F_117F_49C7_B3E7_D4961D1E781E_.wvu.PrintTitles" hidden="1" oldHidden="1">
    <formula>'Придбання ОЗ'!$2:$3</formula>
    <oldFormula>'Придбання ОЗ'!$2:$3</oldFormula>
  </rdn>
  <rdn rId="0" localSheetId="3" customView="1" name="Z_C431141F_117F_49C7_B3E7_D4961D1E781E_.wvu.FilterData" hidden="1" oldHidden="1">
    <formula>'Придбання ОЗ'!$A$2:$E$729</formula>
    <oldFormula>'Придбання ОЗ'!$A$2:$E$729</oldFormula>
  </rdn>
  <rdn rId="0" localSheetId="4" customView="1" name="Z_C431141F_117F_49C7_B3E7_D4961D1E781E_.wvu.PrintTitles" hidden="1" oldHidden="1">
    <formula>'Невикористані залишки'!$6:$6</formula>
    <oldFormula>'Невикористані залишки'!$6:$6</oldFormula>
  </rdn>
  <rcv guid="{C431141F-117F-49C7-B3E7-D4961D1E781E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8B27D472-669E-4B6E-9396-A8BD387DF1D6}" name="User_455" id="-498210978" dateTime="2019-02-18T10:05:4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zo.com.ua/tenders/2259288/bid/cfcd208495d565ef66e7dff9f98764da/info" TargetMode="External"/><Relationship Id="rId13" Type="http://schemas.openxmlformats.org/officeDocument/2006/relationships/hyperlink" Target="https://www.dzo.com.ua/tenders/2259288/bid/cfcd208495d565ef66e7dff9f98764da/info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hyperlink" Target="https://www.dzo.com.ua/tenders/2259288/bid/cfcd208495d565ef66e7dff9f98764da/info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https://www.dzo.com.ua/tenders/2259288/bid/cfcd208495d565ef66e7dff9f98764da/info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https://www.dzo.com.ua/tenders/2259288/bid/cfcd208495d565ef66e7dff9f98764da/info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s://www.dzo.com.ua/tenders/2259288/bid/cfcd208495d565ef66e7dff9f98764da/info" TargetMode="External"/><Relationship Id="rId14" Type="http://schemas.openxmlformats.org/officeDocument/2006/relationships/hyperlink" Target="https://www.dzo.com.ua/tenders/2259288/bid/cfcd208495d565ef66e7dff9f98764da/inf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9"/>
  <sheetViews>
    <sheetView view="pageBreakPreview" zoomScaleSheetLayoutView="100" workbookViewId="0">
      <pane ySplit="4" topLeftCell="A1461" activePane="bottomLeft" state="frozen"/>
      <selection pane="bottomLeft" activeCell="A1381" sqref="A1381:XFD1476"/>
    </sheetView>
  </sheetViews>
  <sheetFormatPr defaultColWidth="30.42578125" defaultRowHeight="15.75"/>
  <cols>
    <col min="1" max="1" width="56.5703125" style="313" customWidth="1"/>
    <col min="2" max="2" width="77.42578125" style="314" customWidth="1"/>
    <col min="3" max="3" width="71.140625" style="313" customWidth="1"/>
    <col min="4" max="4" width="20.28515625" style="315" customWidth="1"/>
    <col min="5" max="5" width="47.7109375" style="313" customWidth="1"/>
    <col min="6" max="8" width="30.42578125" style="316"/>
    <col min="9" max="16384" width="30.42578125" style="79"/>
  </cols>
  <sheetData>
    <row r="1" spans="1:8" ht="43.5" customHeight="1">
      <c r="A1" s="786" t="s">
        <v>1650</v>
      </c>
      <c r="B1" s="786"/>
      <c r="C1" s="786"/>
      <c r="D1" s="786"/>
      <c r="E1" s="786"/>
    </row>
    <row r="2" spans="1:8">
      <c r="A2" s="787"/>
      <c r="B2" s="787"/>
      <c r="C2" s="787"/>
      <c r="D2" s="787"/>
      <c r="E2" s="787"/>
    </row>
    <row r="3" spans="1:8" s="240" customFormat="1">
      <c r="A3" s="788" t="s">
        <v>2</v>
      </c>
      <c r="B3" s="789" t="s">
        <v>0</v>
      </c>
      <c r="C3" s="788" t="s">
        <v>12</v>
      </c>
      <c r="D3" s="788" t="s">
        <v>11</v>
      </c>
      <c r="E3" s="788" t="s">
        <v>7</v>
      </c>
      <c r="F3" s="317"/>
      <c r="G3" s="317"/>
      <c r="H3" s="317"/>
    </row>
    <row r="4" spans="1:8" s="137" customFormat="1">
      <c r="A4" s="788"/>
      <c r="B4" s="790"/>
      <c r="C4" s="788"/>
      <c r="D4" s="788"/>
      <c r="E4" s="788"/>
      <c r="F4" s="317"/>
      <c r="G4" s="317"/>
      <c r="H4" s="317"/>
    </row>
    <row r="5" spans="1:8" s="80" customFormat="1">
      <c r="A5" s="791" t="s">
        <v>324</v>
      </c>
      <c r="B5" s="792"/>
      <c r="C5" s="792"/>
      <c r="D5" s="792"/>
      <c r="E5" s="793"/>
      <c r="F5" s="316"/>
      <c r="G5" s="316"/>
      <c r="H5" s="316"/>
    </row>
    <row r="6" spans="1:8">
      <c r="A6" s="126" t="s">
        <v>326</v>
      </c>
      <c r="B6" s="84" t="s">
        <v>327</v>
      </c>
      <c r="C6" s="90" t="s">
        <v>2373</v>
      </c>
      <c r="D6" s="192">
        <v>138.69999999999999</v>
      </c>
      <c r="E6" s="90" t="s">
        <v>1003</v>
      </c>
    </row>
    <row r="7" spans="1:8">
      <c r="A7" s="126" t="s">
        <v>326</v>
      </c>
      <c r="B7" s="84" t="s">
        <v>327</v>
      </c>
      <c r="C7" s="90" t="s">
        <v>2374</v>
      </c>
      <c r="D7" s="192">
        <v>31.89</v>
      </c>
      <c r="E7" s="90" t="s">
        <v>1003</v>
      </c>
    </row>
    <row r="8" spans="1:8">
      <c r="A8" s="126" t="s">
        <v>326</v>
      </c>
      <c r="B8" s="84" t="s">
        <v>327</v>
      </c>
      <c r="C8" s="90" t="s">
        <v>2375</v>
      </c>
      <c r="D8" s="192">
        <v>166.166</v>
      </c>
      <c r="E8" s="90" t="s">
        <v>2376</v>
      </c>
    </row>
    <row r="9" spans="1:8">
      <c r="A9" s="126" t="s">
        <v>326</v>
      </c>
      <c r="B9" s="84" t="s">
        <v>327</v>
      </c>
      <c r="C9" s="90" t="s">
        <v>2377</v>
      </c>
      <c r="D9" s="192">
        <v>198.82</v>
      </c>
      <c r="E9" s="90" t="s">
        <v>2376</v>
      </c>
    </row>
    <row r="10" spans="1:8">
      <c r="A10" s="126" t="s">
        <v>326</v>
      </c>
      <c r="B10" s="84" t="s">
        <v>327</v>
      </c>
      <c r="C10" s="90" t="s">
        <v>2378</v>
      </c>
      <c r="D10" s="192">
        <v>73.108000000000004</v>
      </c>
      <c r="E10" s="90" t="s">
        <v>2379</v>
      </c>
    </row>
    <row r="11" spans="1:8">
      <c r="A11" s="126" t="s">
        <v>326</v>
      </c>
      <c r="B11" s="84" t="s">
        <v>327</v>
      </c>
      <c r="C11" s="90" t="s">
        <v>2380</v>
      </c>
      <c r="D11" s="192">
        <v>11.459</v>
      </c>
      <c r="E11" s="90" t="s">
        <v>2381</v>
      </c>
    </row>
    <row r="12" spans="1:8">
      <c r="A12" s="126" t="s">
        <v>326</v>
      </c>
      <c r="B12" s="84" t="s">
        <v>327</v>
      </c>
      <c r="C12" s="90" t="s">
        <v>2382</v>
      </c>
      <c r="D12" s="192">
        <v>48.622</v>
      </c>
      <c r="E12" s="90" t="s">
        <v>2383</v>
      </c>
    </row>
    <row r="13" spans="1:8">
      <c r="A13" s="241"/>
      <c r="B13" s="242" t="s">
        <v>1</v>
      </c>
      <c r="C13" s="243" t="s">
        <v>6</v>
      </c>
      <c r="D13" s="244">
        <f>SUM(D6:D12)</f>
        <v>668.76499999999987</v>
      </c>
      <c r="E13" s="243" t="s">
        <v>6</v>
      </c>
    </row>
    <row r="14" spans="1:8">
      <c r="A14" s="245"/>
      <c r="B14" s="246"/>
      <c r="C14" s="245"/>
      <c r="D14" s="247"/>
      <c r="E14" s="245"/>
    </row>
    <row r="15" spans="1:8" s="80" customFormat="1">
      <c r="A15" s="782" t="s">
        <v>17</v>
      </c>
      <c r="B15" s="782"/>
      <c r="C15" s="782"/>
      <c r="D15" s="782"/>
      <c r="E15" s="782"/>
      <c r="F15" s="316"/>
      <c r="G15" s="316"/>
      <c r="H15" s="316"/>
    </row>
    <row r="16" spans="1:8" s="80" customFormat="1" ht="47.25">
      <c r="A16" s="138" t="s">
        <v>1007</v>
      </c>
      <c r="B16" s="14" t="s">
        <v>33</v>
      </c>
      <c r="C16" s="177" t="s">
        <v>1008</v>
      </c>
      <c r="D16" s="192">
        <v>8.2550000000000008</v>
      </c>
      <c r="E16" s="221" t="s">
        <v>34</v>
      </c>
      <c r="F16" s="316"/>
      <c r="G16" s="316"/>
      <c r="H16" s="316"/>
    </row>
    <row r="17" spans="1:8" s="80" customFormat="1" ht="47.25">
      <c r="A17" s="138" t="s">
        <v>1009</v>
      </c>
      <c r="B17" s="14" t="s">
        <v>2862</v>
      </c>
      <c r="C17" s="178" t="s">
        <v>2863</v>
      </c>
      <c r="D17" s="193">
        <f>59.7127+139.3263</f>
        <v>199.03899999999999</v>
      </c>
      <c r="E17" s="222" t="s">
        <v>35</v>
      </c>
      <c r="F17" s="316"/>
      <c r="G17" s="316"/>
      <c r="H17" s="316"/>
    </row>
    <row r="18" spans="1:8" s="80" customFormat="1" ht="47.25">
      <c r="A18" s="138" t="s">
        <v>1010</v>
      </c>
      <c r="B18" s="14" t="s">
        <v>36</v>
      </c>
      <c r="C18" s="178" t="s">
        <v>2864</v>
      </c>
      <c r="D18" s="193">
        <f>51+167</f>
        <v>218</v>
      </c>
      <c r="E18" s="222" t="s">
        <v>37</v>
      </c>
      <c r="F18" s="316"/>
      <c r="G18" s="316"/>
      <c r="H18" s="316"/>
    </row>
    <row r="19" spans="1:8" s="80" customFormat="1" ht="31.5">
      <c r="A19" s="156" t="s">
        <v>1011</v>
      </c>
      <c r="B19" s="30" t="s">
        <v>2865</v>
      </c>
      <c r="C19" s="178" t="s">
        <v>1012</v>
      </c>
      <c r="D19" s="194">
        <v>21.917000000000002</v>
      </c>
      <c r="E19" s="222" t="s">
        <v>1158</v>
      </c>
      <c r="F19" s="316"/>
      <c r="G19" s="316"/>
      <c r="H19" s="316"/>
    </row>
    <row r="20" spans="1:8" s="80" customFormat="1" ht="31.5">
      <c r="A20" s="11" t="s">
        <v>1013</v>
      </c>
      <c r="B20" s="87" t="s">
        <v>1014</v>
      </c>
      <c r="C20" s="177" t="s">
        <v>1015</v>
      </c>
      <c r="D20" s="192">
        <v>2.6370100000000001</v>
      </c>
      <c r="E20" s="221" t="s">
        <v>1159</v>
      </c>
      <c r="F20" s="316"/>
      <c r="G20" s="316"/>
      <c r="H20" s="316"/>
    </row>
    <row r="21" spans="1:8" s="80" customFormat="1">
      <c r="A21" s="11" t="s">
        <v>1016</v>
      </c>
      <c r="B21" s="14" t="s">
        <v>1017</v>
      </c>
      <c r="C21" s="11" t="s">
        <v>1018</v>
      </c>
      <c r="D21" s="195">
        <v>39.711489999999998</v>
      </c>
      <c r="E21" s="11" t="s">
        <v>628</v>
      </c>
      <c r="F21" s="316"/>
      <c r="G21" s="316"/>
      <c r="H21" s="316"/>
    </row>
    <row r="22" spans="1:8" s="80" customFormat="1">
      <c r="A22" s="11" t="s">
        <v>1019</v>
      </c>
      <c r="B22" s="14" t="s">
        <v>1020</v>
      </c>
      <c r="C22" s="11" t="s">
        <v>1021</v>
      </c>
      <c r="D22" s="195">
        <v>21.713999999999999</v>
      </c>
      <c r="E22" s="11" t="s">
        <v>628</v>
      </c>
      <c r="F22" s="316"/>
      <c r="G22" s="316"/>
      <c r="H22" s="316"/>
    </row>
    <row r="23" spans="1:8" s="80" customFormat="1">
      <c r="A23" s="11" t="s">
        <v>1022</v>
      </c>
      <c r="B23" s="14" t="s">
        <v>1023</v>
      </c>
      <c r="C23" s="11" t="s">
        <v>1024</v>
      </c>
      <c r="D23" s="195">
        <v>19.997330000000002</v>
      </c>
      <c r="E23" s="11" t="s">
        <v>1160</v>
      </c>
      <c r="F23" s="316"/>
      <c r="G23" s="316"/>
      <c r="H23" s="316"/>
    </row>
    <row r="24" spans="1:8" s="80" customFormat="1" ht="31.5">
      <c r="A24" s="11" t="s">
        <v>1025</v>
      </c>
      <c r="B24" s="14" t="s">
        <v>1026</v>
      </c>
      <c r="C24" s="11" t="s">
        <v>1027</v>
      </c>
      <c r="D24" s="195">
        <v>1.41784</v>
      </c>
      <c r="E24" s="11" t="s">
        <v>1161</v>
      </c>
      <c r="F24" s="316"/>
      <c r="G24" s="316"/>
      <c r="H24" s="316"/>
    </row>
    <row r="25" spans="1:8" s="80" customFormat="1" ht="31.5">
      <c r="A25" s="11" t="s">
        <v>1028</v>
      </c>
      <c r="B25" s="14" t="s">
        <v>1029</v>
      </c>
      <c r="C25" s="11" t="s">
        <v>1030</v>
      </c>
      <c r="D25" s="195">
        <v>5.9166100000000004</v>
      </c>
      <c r="E25" s="11" t="s">
        <v>1161</v>
      </c>
      <c r="F25" s="316"/>
      <c r="G25" s="316"/>
      <c r="H25" s="316"/>
    </row>
    <row r="26" spans="1:8" s="80" customFormat="1">
      <c r="A26" s="11" t="s">
        <v>1031</v>
      </c>
      <c r="B26" s="14" t="s">
        <v>1032</v>
      </c>
      <c r="C26" s="11" t="s">
        <v>1033</v>
      </c>
      <c r="D26" s="195">
        <v>30.713999999999999</v>
      </c>
      <c r="E26" s="11" t="s">
        <v>1162</v>
      </c>
      <c r="F26" s="316"/>
      <c r="G26" s="316"/>
      <c r="H26" s="316"/>
    </row>
    <row r="27" spans="1:8" s="80" customFormat="1">
      <c r="A27" s="11" t="s">
        <v>1034</v>
      </c>
      <c r="B27" s="14" t="s">
        <v>1035</v>
      </c>
      <c r="C27" s="11" t="s">
        <v>1036</v>
      </c>
      <c r="D27" s="195">
        <v>15.8856</v>
      </c>
      <c r="E27" s="11" t="s">
        <v>1163</v>
      </c>
      <c r="F27" s="316"/>
      <c r="G27" s="316"/>
      <c r="H27" s="316"/>
    </row>
    <row r="28" spans="1:8" s="80" customFormat="1">
      <c r="A28" s="11" t="s">
        <v>1037</v>
      </c>
      <c r="B28" s="14" t="s">
        <v>1038</v>
      </c>
      <c r="C28" s="11" t="s">
        <v>1039</v>
      </c>
      <c r="D28" s="195">
        <v>52.951999999999998</v>
      </c>
      <c r="E28" s="156" t="s">
        <v>2866</v>
      </c>
      <c r="F28" s="316"/>
      <c r="G28" s="316"/>
      <c r="H28" s="316"/>
    </row>
    <row r="29" spans="1:8" s="80" customFormat="1">
      <c r="A29" s="85" t="s">
        <v>1040</v>
      </c>
      <c r="B29" s="14" t="s">
        <v>1041</v>
      </c>
      <c r="C29" s="11" t="s">
        <v>1042</v>
      </c>
      <c r="D29" s="195">
        <v>12.22545</v>
      </c>
      <c r="E29" s="11" t="s">
        <v>1165</v>
      </c>
      <c r="F29" s="316"/>
      <c r="G29" s="316"/>
      <c r="H29" s="316"/>
    </row>
    <row r="30" spans="1:8" s="80" customFormat="1" ht="47.25">
      <c r="A30" s="138" t="s">
        <v>1043</v>
      </c>
      <c r="B30" s="14" t="s">
        <v>1044</v>
      </c>
      <c r="C30" s="11" t="s">
        <v>1045</v>
      </c>
      <c r="D30" s="195">
        <v>39.71378</v>
      </c>
      <c r="E30" s="11" t="s">
        <v>628</v>
      </c>
      <c r="F30" s="316"/>
      <c r="G30" s="316"/>
      <c r="H30" s="316"/>
    </row>
    <row r="31" spans="1:8" s="80" customFormat="1" ht="47.25">
      <c r="A31" s="138" t="s">
        <v>1009</v>
      </c>
      <c r="B31" s="14" t="s">
        <v>2862</v>
      </c>
      <c r="C31" s="156" t="s">
        <v>2867</v>
      </c>
      <c r="D31" s="193">
        <v>139.32631000000001</v>
      </c>
      <c r="E31" s="156" t="s">
        <v>35</v>
      </c>
      <c r="F31" s="316"/>
      <c r="G31" s="316"/>
      <c r="H31" s="316"/>
    </row>
    <row r="32" spans="1:8" s="80" customFormat="1" ht="47.25">
      <c r="A32" s="138" t="s">
        <v>1046</v>
      </c>
      <c r="B32" s="14" t="s">
        <v>1047</v>
      </c>
      <c r="C32" s="156" t="s">
        <v>2868</v>
      </c>
      <c r="D32" s="197">
        <f>50.9859+117.536</f>
        <v>168.52190000000002</v>
      </c>
      <c r="E32" s="156" t="s">
        <v>705</v>
      </c>
      <c r="F32" s="316"/>
      <c r="G32" s="316"/>
      <c r="H32" s="316"/>
    </row>
    <row r="33" spans="1:8" s="80" customFormat="1" ht="47.25">
      <c r="A33" s="138" t="s">
        <v>1048</v>
      </c>
      <c r="B33" s="14" t="s">
        <v>1049</v>
      </c>
      <c r="C33" s="11" t="s">
        <v>1050</v>
      </c>
      <c r="D33" s="195">
        <v>39.699649999999998</v>
      </c>
      <c r="E33" s="11" t="s">
        <v>628</v>
      </c>
      <c r="F33" s="316"/>
      <c r="G33" s="316"/>
      <c r="H33" s="316"/>
    </row>
    <row r="34" spans="1:8" s="80" customFormat="1" ht="47.25">
      <c r="A34" s="138" t="s">
        <v>1051</v>
      </c>
      <c r="B34" s="14" t="s">
        <v>1052</v>
      </c>
      <c r="C34" s="11" t="s">
        <v>1053</v>
      </c>
      <c r="D34" s="195">
        <f>59.98538+5.90669</f>
        <v>65.892070000000004</v>
      </c>
      <c r="E34" s="11" t="s">
        <v>1160</v>
      </c>
      <c r="F34" s="316"/>
      <c r="G34" s="316"/>
      <c r="H34" s="316"/>
    </row>
    <row r="35" spans="1:8" s="80" customFormat="1" ht="47.25">
      <c r="A35" s="138" t="s">
        <v>1054</v>
      </c>
      <c r="B35" s="14" t="s">
        <v>1055</v>
      </c>
      <c r="C35" s="11" t="s">
        <v>1056</v>
      </c>
      <c r="D35" s="195">
        <v>27.151859999999999</v>
      </c>
      <c r="E35" s="11" t="s">
        <v>1160</v>
      </c>
      <c r="F35" s="316"/>
      <c r="G35" s="316"/>
      <c r="H35" s="316"/>
    </row>
    <row r="36" spans="1:8" s="80" customFormat="1" ht="47.25">
      <c r="A36" s="138" t="s">
        <v>1057</v>
      </c>
      <c r="B36" s="14" t="s">
        <v>1058</v>
      </c>
      <c r="C36" s="11" t="s">
        <v>1059</v>
      </c>
      <c r="D36" s="195">
        <v>13.93614</v>
      </c>
      <c r="E36" s="11" t="s">
        <v>1166</v>
      </c>
      <c r="F36" s="316"/>
      <c r="G36" s="316"/>
      <c r="H36" s="316"/>
    </row>
    <row r="37" spans="1:8" s="80" customFormat="1" ht="47.25">
      <c r="A37" s="138" t="s">
        <v>1060</v>
      </c>
      <c r="B37" s="14" t="s">
        <v>1061</v>
      </c>
      <c r="C37" s="156" t="s">
        <v>1062</v>
      </c>
      <c r="D37" s="195">
        <v>22.994019999999999</v>
      </c>
      <c r="E37" s="11" t="s">
        <v>1167</v>
      </c>
      <c r="F37" s="316"/>
      <c r="G37" s="316"/>
      <c r="H37" s="316"/>
    </row>
    <row r="38" spans="1:8" s="80" customFormat="1" ht="47.25">
      <c r="A38" s="138" t="s">
        <v>1063</v>
      </c>
      <c r="B38" s="14" t="s">
        <v>1064</v>
      </c>
      <c r="C38" s="11" t="s">
        <v>1065</v>
      </c>
      <c r="D38" s="195">
        <v>10</v>
      </c>
      <c r="E38" s="11" t="s">
        <v>1168</v>
      </c>
      <c r="F38" s="316"/>
      <c r="G38" s="316"/>
      <c r="H38" s="316"/>
    </row>
    <row r="39" spans="1:8" s="80" customFormat="1" ht="47.25">
      <c r="A39" s="138" t="s">
        <v>1066</v>
      </c>
      <c r="B39" s="14" t="s">
        <v>1067</v>
      </c>
      <c r="C39" s="11" t="s">
        <v>1068</v>
      </c>
      <c r="D39" s="195">
        <v>1.867</v>
      </c>
      <c r="E39" s="11" t="s">
        <v>1169</v>
      </c>
      <c r="F39" s="316"/>
      <c r="G39" s="316"/>
      <c r="H39" s="316"/>
    </row>
    <row r="40" spans="1:8" s="80" customFormat="1" ht="31.5">
      <c r="A40" s="11" t="s">
        <v>1069</v>
      </c>
      <c r="B40" s="84" t="s">
        <v>1070</v>
      </c>
      <c r="C40" s="156" t="s">
        <v>1071</v>
      </c>
      <c r="D40" s="248">
        <v>23.978999999999999</v>
      </c>
      <c r="E40" s="156" t="s">
        <v>1170</v>
      </c>
      <c r="F40" s="316"/>
      <c r="G40" s="316"/>
      <c r="H40" s="316"/>
    </row>
    <row r="41" spans="1:8" s="80" customFormat="1" ht="31.5">
      <c r="A41" s="126" t="s">
        <v>1072</v>
      </c>
      <c r="B41" s="84" t="s">
        <v>1073</v>
      </c>
      <c r="C41" s="156" t="s">
        <v>1074</v>
      </c>
      <c r="D41" s="249">
        <v>51.988430000000001</v>
      </c>
      <c r="E41" s="156" t="s">
        <v>1160</v>
      </c>
      <c r="F41" s="316"/>
      <c r="G41" s="316"/>
      <c r="H41" s="316"/>
    </row>
    <row r="42" spans="1:8" s="80" customFormat="1" ht="47.25">
      <c r="A42" s="11" t="s">
        <v>1075</v>
      </c>
      <c r="B42" s="15" t="s">
        <v>1076</v>
      </c>
      <c r="C42" s="11" t="s">
        <v>1077</v>
      </c>
      <c r="D42" s="196">
        <v>15.404</v>
      </c>
      <c r="E42" s="11" t="s">
        <v>1170</v>
      </c>
      <c r="F42" s="316"/>
      <c r="G42" s="316"/>
      <c r="H42" s="316"/>
    </row>
    <row r="43" spans="1:8" s="80" customFormat="1" ht="31.5">
      <c r="A43" s="11" t="s">
        <v>1078</v>
      </c>
      <c r="B43" s="15" t="s">
        <v>1079</v>
      </c>
      <c r="C43" s="11" t="s">
        <v>1080</v>
      </c>
      <c r="D43" s="195">
        <v>49.997</v>
      </c>
      <c r="E43" s="11" t="s">
        <v>1170</v>
      </c>
      <c r="F43" s="316"/>
      <c r="G43" s="316"/>
      <c r="H43" s="316"/>
    </row>
    <row r="44" spans="1:8" s="80" customFormat="1" ht="31.5">
      <c r="A44" s="11" t="s">
        <v>1081</v>
      </c>
      <c r="B44" s="15" t="s">
        <v>1082</v>
      </c>
      <c r="C44" s="11" t="s">
        <v>1083</v>
      </c>
      <c r="D44" s="195">
        <v>5.5570000000000004</v>
      </c>
      <c r="E44" s="11" t="s">
        <v>1170</v>
      </c>
      <c r="F44" s="316"/>
      <c r="G44" s="316"/>
      <c r="H44" s="316"/>
    </row>
    <row r="45" spans="1:8" s="80" customFormat="1" ht="31.5">
      <c r="A45" s="11" t="s">
        <v>1084</v>
      </c>
      <c r="B45" s="15" t="s">
        <v>1085</v>
      </c>
      <c r="C45" s="11" t="s">
        <v>1086</v>
      </c>
      <c r="D45" s="195">
        <v>14.050129999999999</v>
      </c>
      <c r="E45" s="11" t="s">
        <v>1167</v>
      </c>
      <c r="F45" s="316"/>
      <c r="G45" s="316"/>
      <c r="H45" s="316"/>
    </row>
    <row r="46" spans="1:8" s="80" customFormat="1" ht="31.5">
      <c r="A46" s="11" t="s">
        <v>1087</v>
      </c>
      <c r="B46" s="15" t="s">
        <v>1088</v>
      </c>
      <c r="C46" s="11" t="s">
        <v>1089</v>
      </c>
      <c r="D46" s="195">
        <v>52.948309999999999</v>
      </c>
      <c r="E46" s="11" t="s">
        <v>628</v>
      </c>
      <c r="F46" s="316"/>
      <c r="G46" s="316"/>
      <c r="H46" s="316"/>
    </row>
    <row r="47" spans="1:8" s="80" customFormat="1" ht="31.5">
      <c r="A47" s="11" t="s">
        <v>1090</v>
      </c>
      <c r="B47" s="15" t="s">
        <v>1091</v>
      </c>
      <c r="C47" s="156" t="s">
        <v>1092</v>
      </c>
      <c r="D47" s="195">
        <v>8</v>
      </c>
      <c r="E47" s="11" t="s">
        <v>1168</v>
      </c>
      <c r="F47" s="316"/>
      <c r="G47" s="316"/>
      <c r="H47" s="316"/>
    </row>
    <row r="48" spans="1:8" s="80" customFormat="1" ht="31.5">
      <c r="A48" s="11" t="s">
        <v>1093</v>
      </c>
      <c r="B48" s="15" t="s">
        <v>1094</v>
      </c>
      <c r="C48" s="11" t="s">
        <v>1095</v>
      </c>
      <c r="D48" s="195">
        <v>23.995000000000001</v>
      </c>
      <c r="E48" s="11" t="s">
        <v>1170</v>
      </c>
      <c r="F48" s="316"/>
      <c r="G48" s="316"/>
      <c r="H48" s="316"/>
    </row>
    <row r="49" spans="1:8" s="80" customFormat="1" ht="31.5">
      <c r="A49" s="11" t="s">
        <v>1096</v>
      </c>
      <c r="B49" s="15" t="s">
        <v>1097</v>
      </c>
      <c r="C49" s="11" t="s">
        <v>1098</v>
      </c>
      <c r="D49" s="195">
        <v>1.95374</v>
      </c>
      <c r="E49" s="11" t="s">
        <v>1161</v>
      </c>
      <c r="F49" s="316"/>
      <c r="G49" s="316"/>
      <c r="H49" s="316"/>
    </row>
    <row r="50" spans="1:8" s="80" customFormat="1" ht="31.5">
      <c r="A50" s="11" t="s">
        <v>1099</v>
      </c>
      <c r="B50" s="15" t="s">
        <v>1100</v>
      </c>
      <c r="C50" s="11" t="s">
        <v>1101</v>
      </c>
      <c r="D50" s="195">
        <v>10.63372</v>
      </c>
      <c r="E50" s="11" t="s">
        <v>628</v>
      </c>
      <c r="F50" s="316"/>
      <c r="G50" s="316"/>
      <c r="H50" s="316"/>
    </row>
    <row r="51" spans="1:8" s="80" customFormat="1" ht="31.5">
      <c r="A51" s="11" t="s">
        <v>1102</v>
      </c>
      <c r="B51" s="15" t="s">
        <v>1103</v>
      </c>
      <c r="C51" s="11" t="s">
        <v>1104</v>
      </c>
      <c r="D51" s="195">
        <v>1.9896100000000001</v>
      </c>
      <c r="E51" s="11" t="s">
        <v>1161</v>
      </c>
      <c r="F51" s="316"/>
      <c r="G51" s="316"/>
      <c r="H51" s="316"/>
    </row>
    <row r="52" spans="1:8" s="80" customFormat="1" ht="31.5">
      <c r="A52" s="11" t="s">
        <v>1105</v>
      </c>
      <c r="B52" s="15" t="s">
        <v>1106</v>
      </c>
      <c r="C52" s="11" t="s">
        <v>1107</v>
      </c>
      <c r="D52" s="195">
        <v>2.0286300000000002</v>
      </c>
      <c r="E52" s="11" t="s">
        <v>1161</v>
      </c>
      <c r="F52" s="316"/>
      <c r="G52" s="316"/>
      <c r="H52" s="316"/>
    </row>
    <row r="53" spans="1:8" s="80" customFormat="1" ht="31.5">
      <c r="A53" s="11" t="s">
        <v>1108</v>
      </c>
      <c r="B53" s="15" t="s">
        <v>1109</v>
      </c>
      <c r="C53" s="11" t="s">
        <v>1110</v>
      </c>
      <c r="D53" s="195">
        <v>2.0713900000000001</v>
      </c>
      <c r="E53" s="11" t="s">
        <v>1161</v>
      </c>
      <c r="F53" s="316"/>
      <c r="G53" s="316"/>
      <c r="H53" s="316"/>
    </row>
    <row r="54" spans="1:8" s="80" customFormat="1" ht="31.5">
      <c r="A54" s="11" t="s">
        <v>1111</v>
      </c>
      <c r="B54" s="15" t="s">
        <v>1112</v>
      </c>
      <c r="C54" s="11" t="s">
        <v>1113</v>
      </c>
      <c r="D54" s="195">
        <v>4.1480800000000002</v>
      </c>
      <c r="E54" s="11" t="s">
        <v>1161</v>
      </c>
      <c r="F54" s="316"/>
      <c r="G54" s="316"/>
      <c r="H54" s="316"/>
    </row>
    <row r="55" spans="1:8" s="80" customFormat="1" ht="31.5">
      <c r="A55" s="11" t="s">
        <v>1114</v>
      </c>
      <c r="B55" s="15" t="s">
        <v>1115</v>
      </c>
      <c r="C55" s="156" t="s">
        <v>1116</v>
      </c>
      <c r="D55" s="195">
        <v>4.1480800000000002</v>
      </c>
      <c r="E55" s="11" t="s">
        <v>1161</v>
      </c>
      <c r="F55" s="316"/>
      <c r="G55" s="316"/>
      <c r="H55" s="316"/>
    </row>
    <row r="56" spans="1:8" s="80" customFormat="1" ht="31.5">
      <c r="A56" s="11" t="s">
        <v>1117</v>
      </c>
      <c r="B56" s="15" t="s">
        <v>1118</v>
      </c>
      <c r="C56" s="11" t="s">
        <v>1119</v>
      </c>
      <c r="D56" s="195">
        <v>11.914199999999999</v>
      </c>
      <c r="E56" s="11" t="s">
        <v>1171</v>
      </c>
      <c r="F56" s="316"/>
      <c r="G56" s="316"/>
      <c r="H56" s="316"/>
    </row>
    <row r="57" spans="1:8" s="80" customFormat="1" ht="47.25">
      <c r="A57" s="138" t="s">
        <v>1120</v>
      </c>
      <c r="B57" s="14" t="s">
        <v>1121</v>
      </c>
      <c r="C57" s="11" t="s">
        <v>1122</v>
      </c>
      <c r="D57" s="195">
        <v>31.609000000000002</v>
      </c>
      <c r="E57" s="11" t="s">
        <v>1158</v>
      </c>
      <c r="F57" s="316"/>
      <c r="G57" s="316"/>
      <c r="H57" s="316"/>
    </row>
    <row r="58" spans="1:8" s="80" customFormat="1" ht="47.25">
      <c r="A58" s="11" t="s">
        <v>1123</v>
      </c>
      <c r="B58" s="14" t="s">
        <v>33</v>
      </c>
      <c r="C58" s="11" t="s">
        <v>1124</v>
      </c>
      <c r="D58" s="195">
        <v>164.58929000000001</v>
      </c>
      <c r="E58" s="11" t="s">
        <v>1172</v>
      </c>
      <c r="F58" s="316"/>
      <c r="G58" s="316"/>
      <c r="H58" s="316"/>
    </row>
    <row r="59" spans="1:8" s="80" customFormat="1" ht="47.25">
      <c r="A59" s="11" t="s">
        <v>1125</v>
      </c>
      <c r="B59" s="14" t="s">
        <v>1126</v>
      </c>
      <c r="C59" s="11" t="s">
        <v>2869</v>
      </c>
      <c r="D59" s="195">
        <v>50</v>
      </c>
      <c r="E59" s="11" t="s">
        <v>1173</v>
      </c>
      <c r="F59" s="316"/>
      <c r="G59" s="316"/>
      <c r="H59" s="316"/>
    </row>
    <row r="60" spans="1:8" s="80" customFormat="1" ht="47.25">
      <c r="A60" s="11" t="s">
        <v>1127</v>
      </c>
      <c r="B60" s="14" t="s">
        <v>1128</v>
      </c>
      <c r="C60" s="11" t="s">
        <v>1129</v>
      </c>
      <c r="D60" s="195">
        <v>10.954660000000001</v>
      </c>
      <c r="E60" s="11" t="s">
        <v>628</v>
      </c>
      <c r="F60" s="316"/>
      <c r="G60" s="316"/>
      <c r="H60" s="316"/>
    </row>
    <row r="61" spans="1:8" s="80" customFormat="1" ht="47.25">
      <c r="A61" s="11" t="s">
        <v>1130</v>
      </c>
      <c r="B61" s="14" t="s">
        <v>1049</v>
      </c>
      <c r="C61" s="11" t="s">
        <v>1131</v>
      </c>
      <c r="D61" s="195">
        <v>2.0721500000000002</v>
      </c>
      <c r="E61" s="11" t="s">
        <v>1161</v>
      </c>
      <c r="F61" s="316"/>
      <c r="G61" s="316"/>
      <c r="H61" s="316"/>
    </row>
    <row r="62" spans="1:8" s="80" customFormat="1" ht="47.25">
      <c r="A62" s="11" t="s">
        <v>1132</v>
      </c>
      <c r="B62" s="14" t="s">
        <v>1133</v>
      </c>
      <c r="C62" s="11" t="s">
        <v>1134</v>
      </c>
      <c r="D62" s="195">
        <v>12.288</v>
      </c>
      <c r="E62" s="11" t="s">
        <v>1169</v>
      </c>
      <c r="F62" s="316"/>
      <c r="G62" s="316"/>
      <c r="H62" s="316"/>
    </row>
    <row r="63" spans="1:8" s="80" customFormat="1" ht="47.25">
      <c r="A63" s="11" t="s">
        <v>1135</v>
      </c>
      <c r="B63" s="14" t="s">
        <v>1136</v>
      </c>
      <c r="C63" s="11" t="s">
        <v>1137</v>
      </c>
      <c r="D63" s="195">
        <v>3.556</v>
      </c>
      <c r="E63" s="11" t="s">
        <v>1169</v>
      </c>
      <c r="F63" s="316"/>
      <c r="G63" s="316"/>
      <c r="H63" s="316"/>
    </row>
    <row r="64" spans="1:8" s="80" customFormat="1" ht="47.25">
      <c r="A64" s="11" t="s">
        <v>1138</v>
      </c>
      <c r="B64" s="14" t="s">
        <v>1139</v>
      </c>
      <c r="C64" s="11" t="s">
        <v>1140</v>
      </c>
      <c r="D64" s="195">
        <v>29</v>
      </c>
      <c r="E64" s="11" t="s">
        <v>1164</v>
      </c>
      <c r="F64" s="316"/>
      <c r="G64" s="316"/>
      <c r="H64" s="316"/>
    </row>
    <row r="65" spans="1:8" s="80" customFormat="1" ht="47.25">
      <c r="A65" s="11" t="s">
        <v>1141</v>
      </c>
      <c r="B65" s="14" t="s">
        <v>1142</v>
      </c>
      <c r="C65" s="11" t="s">
        <v>1143</v>
      </c>
      <c r="D65" s="195">
        <v>22.65</v>
      </c>
      <c r="E65" s="11" t="s">
        <v>1168</v>
      </c>
      <c r="F65" s="316"/>
      <c r="G65" s="316"/>
      <c r="H65" s="316"/>
    </row>
    <row r="66" spans="1:8" s="80" customFormat="1" ht="47.25">
      <c r="A66" s="11" t="s">
        <v>1144</v>
      </c>
      <c r="B66" s="14" t="s">
        <v>1145</v>
      </c>
      <c r="C66" s="11" t="s">
        <v>1146</v>
      </c>
      <c r="D66" s="195">
        <v>2.0713900000000001</v>
      </c>
      <c r="E66" s="11" t="s">
        <v>1161</v>
      </c>
      <c r="F66" s="316"/>
      <c r="G66" s="316"/>
      <c r="H66" s="316"/>
    </row>
    <row r="67" spans="1:8" s="80" customFormat="1" ht="47.25">
      <c r="A67" s="11" t="s">
        <v>1147</v>
      </c>
      <c r="B67" s="14" t="s">
        <v>1044</v>
      </c>
      <c r="C67" s="11" t="s">
        <v>1148</v>
      </c>
      <c r="D67" s="195">
        <v>1.867</v>
      </c>
      <c r="E67" s="11" t="s">
        <v>1169</v>
      </c>
      <c r="F67" s="316"/>
      <c r="G67" s="316"/>
      <c r="H67" s="316"/>
    </row>
    <row r="68" spans="1:8" s="80" customFormat="1" ht="47.25">
      <c r="A68" s="11" t="s">
        <v>1149</v>
      </c>
      <c r="B68" s="14" t="s">
        <v>1150</v>
      </c>
      <c r="C68" s="11" t="s">
        <v>1151</v>
      </c>
      <c r="D68" s="195">
        <v>58.082419999999999</v>
      </c>
      <c r="E68" s="11" t="s">
        <v>628</v>
      </c>
      <c r="F68" s="316"/>
      <c r="G68" s="316"/>
      <c r="H68" s="316"/>
    </row>
    <row r="69" spans="1:8" s="80" customFormat="1" ht="47.25">
      <c r="A69" s="11" t="s">
        <v>1152</v>
      </c>
      <c r="B69" s="14" t="s">
        <v>1153</v>
      </c>
      <c r="C69" s="11" t="s">
        <v>1154</v>
      </c>
      <c r="D69" s="195">
        <v>19.856999999999999</v>
      </c>
      <c r="E69" s="11" t="s">
        <v>1174</v>
      </c>
      <c r="F69" s="316"/>
      <c r="G69" s="316"/>
      <c r="H69" s="316"/>
    </row>
    <row r="70" spans="1:8" s="80" customFormat="1" ht="31.5">
      <c r="A70" s="11" t="s">
        <v>1155</v>
      </c>
      <c r="B70" s="30" t="s">
        <v>1156</v>
      </c>
      <c r="C70" s="11" t="s">
        <v>1157</v>
      </c>
      <c r="D70" s="195">
        <v>20.50423</v>
      </c>
      <c r="E70" s="11" t="s">
        <v>1175</v>
      </c>
      <c r="F70" s="316"/>
      <c r="G70" s="316"/>
      <c r="H70" s="316"/>
    </row>
    <row r="71" spans="1:8" s="80" customFormat="1" ht="47.25">
      <c r="A71" s="138" t="s">
        <v>2870</v>
      </c>
      <c r="B71" s="14" t="s">
        <v>2871</v>
      </c>
      <c r="C71" s="11" t="s">
        <v>2872</v>
      </c>
      <c r="D71" s="195">
        <v>11.212260000000001</v>
      </c>
      <c r="E71" s="11" t="s">
        <v>2873</v>
      </c>
      <c r="F71" s="316"/>
      <c r="G71" s="316"/>
      <c r="H71" s="316"/>
    </row>
    <row r="72" spans="1:8" s="80" customFormat="1" ht="47.25">
      <c r="A72" s="138" t="s">
        <v>1063</v>
      </c>
      <c r="B72" s="14" t="s">
        <v>1064</v>
      </c>
      <c r="C72" s="11" t="s">
        <v>2874</v>
      </c>
      <c r="D72" s="195">
        <v>21.097460000000002</v>
      </c>
      <c r="E72" s="11" t="s">
        <v>1167</v>
      </c>
      <c r="F72" s="316"/>
      <c r="G72" s="316"/>
      <c r="H72" s="316"/>
    </row>
    <row r="73" spans="1:8" s="80" customFormat="1" ht="47.25">
      <c r="A73" s="138" t="s">
        <v>2875</v>
      </c>
      <c r="B73" s="14" t="s">
        <v>2876</v>
      </c>
      <c r="C73" s="11" t="s">
        <v>2877</v>
      </c>
      <c r="D73" s="195">
        <v>30</v>
      </c>
      <c r="E73" s="11" t="s">
        <v>2873</v>
      </c>
      <c r="F73" s="316"/>
      <c r="G73" s="316"/>
      <c r="H73" s="316"/>
    </row>
    <row r="74" spans="1:8" s="80" customFormat="1" ht="47.25">
      <c r="A74" s="138" t="s">
        <v>2878</v>
      </c>
      <c r="B74" s="14" t="s">
        <v>2879</v>
      </c>
      <c r="C74" s="11" t="s">
        <v>2880</v>
      </c>
      <c r="D74" s="195">
        <v>38.664000000000001</v>
      </c>
      <c r="E74" s="11" t="s">
        <v>2881</v>
      </c>
      <c r="F74" s="316"/>
      <c r="G74" s="316"/>
      <c r="H74" s="316"/>
    </row>
    <row r="75" spans="1:8" s="80" customFormat="1" ht="47.25">
      <c r="A75" s="138" t="s">
        <v>1063</v>
      </c>
      <c r="B75" s="14" t="s">
        <v>1064</v>
      </c>
      <c r="C75" s="11" t="s">
        <v>2882</v>
      </c>
      <c r="D75" s="195">
        <v>5.2582500000000003</v>
      </c>
      <c r="E75" s="11" t="s">
        <v>1269</v>
      </c>
      <c r="F75" s="316"/>
      <c r="G75" s="316"/>
      <c r="H75" s="316"/>
    </row>
    <row r="76" spans="1:8" s="80" customFormat="1" ht="47.25">
      <c r="A76" s="85" t="s">
        <v>2878</v>
      </c>
      <c r="B76" s="14" t="s">
        <v>2879</v>
      </c>
      <c r="C76" s="11" t="s">
        <v>2883</v>
      </c>
      <c r="D76" s="195">
        <v>5.2582500000000003</v>
      </c>
      <c r="E76" s="11" t="s">
        <v>1269</v>
      </c>
      <c r="F76" s="316"/>
      <c r="G76" s="316"/>
      <c r="H76" s="316"/>
    </row>
    <row r="77" spans="1:8" s="80" customFormat="1" ht="31.5">
      <c r="A77" s="156" t="s">
        <v>1011</v>
      </c>
      <c r="B77" s="30" t="s">
        <v>2865</v>
      </c>
      <c r="C77" s="11" t="s">
        <v>2884</v>
      </c>
      <c r="D77" s="195">
        <v>5.2582500000000003</v>
      </c>
      <c r="E77" s="11" t="s">
        <v>1269</v>
      </c>
      <c r="F77" s="316"/>
      <c r="G77" s="316"/>
      <c r="H77" s="316"/>
    </row>
    <row r="78" spans="1:8" s="80" customFormat="1" ht="31.5">
      <c r="A78" s="11" t="s">
        <v>1114</v>
      </c>
      <c r="B78" s="15" t="s">
        <v>1115</v>
      </c>
      <c r="C78" s="11" t="s">
        <v>2885</v>
      </c>
      <c r="D78" s="195">
        <v>52.951970000000003</v>
      </c>
      <c r="E78" s="11" t="s">
        <v>628</v>
      </c>
      <c r="F78" s="316"/>
      <c r="G78" s="316"/>
      <c r="H78" s="316"/>
    </row>
    <row r="79" spans="1:8" s="80" customFormat="1" ht="31.5">
      <c r="A79" s="85" t="s">
        <v>1117</v>
      </c>
      <c r="B79" s="14" t="s">
        <v>1118</v>
      </c>
      <c r="C79" s="11" t="s">
        <v>2886</v>
      </c>
      <c r="D79" s="195">
        <f>11.9142+27.7998+9.846</f>
        <v>49.56</v>
      </c>
      <c r="E79" s="11" t="s">
        <v>2887</v>
      </c>
      <c r="F79" s="316"/>
      <c r="G79" s="316"/>
      <c r="H79" s="316"/>
    </row>
    <row r="80" spans="1:8" s="80" customFormat="1" ht="31.5">
      <c r="A80" s="11" t="s">
        <v>2888</v>
      </c>
      <c r="B80" s="15" t="s">
        <v>2889</v>
      </c>
      <c r="C80" s="11" t="s">
        <v>2890</v>
      </c>
      <c r="D80" s="195">
        <v>28.962779999999999</v>
      </c>
      <c r="E80" s="11" t="s">
        <v>628</v>
      </c>
      <c r="F80" s="316"/>
      <c r="G80" s="316"/>
      <c r="H80" s="316"/>
    </row>
    <row r="81" spans="1:8" s="80" customFormat="1" ht="31.5">
      <c r="A81" s="11" t="s">
        <v>2891</v>
      </c>
      <c r="B81" s="15" t="s">
        <v>2892</v>
      </c>
      <c r="C81" s="11" t="s">
        <v>2893</v>
      </c>
      <c r="D81" s="195">
        <v>9.8906799999999997</v>
      </c>
      <c r="E81" s="11" t="s">
        <v>628</v>
      </c>
      <c r="F81" s="316"/>
      <c r="G81" s="316"/>
      <c r="H81" s="316"/>
    </row>
    <row r="82" spans="1:8" s="80" customFormat="1" ht="31.5">
      <c r="A82" s="11" t="s">
        <v>1022</v>
      </c>
      <c r="B82" s="14" t="s">
        <v>1023</v>
      </c>
      <c r="C82" s="11" t="s">
        <v>2894</v>
      </c>
      <c r="D82" s="195">
        <f>42.25558+53.90108+44.69526</f>
        <v>140.85192000000001</v>
      </c>
      <c r="E82" s="11" t="s">
        <v>2895</v>
      </c>
      <c r="F82" s="316"/>
      <c r="G82" s="316"/>
      <c r="H82" s="316"/>
    </row>
    <row r="83" spans="1:8" s="80" customFormat="1" ht="31.5">
      <c r="A83" s="11" t="s">
        <v>1081</v>
      </c>
      <c r="B83" s="15" t="s">
        <v>1082</v>
      </c>
      <c r="C83" s="11" t="s">
        <v>2896</v>
      </c>
      <c r="D83" s="195">
        <v>21.690999999999999</v>
      </c>
      <c r="E83" s="11" t="s">
        <v>1170</v>
      </c>
      <c r="F83" s="316"/>
      <c r="G83" s="316"/>
      <c r="H83" s="316"/>
    </row>
    <row r="84" spans="1:8" s="80" customFormat="1" ht="31.5">
      <c r="A84" s="11" t="s">
        <v>2897</v>
      </c>
      <c r="B84" s="15" t="s">
        <v>2898</v>
      </c>
      <c r="C84" s="11" t="s">
        <v>2899</v>
      </c>
      <c r="D84" s="195">
        <v>3.6936</v>
      </c>
      <c r="E84" s="11" t="s">
        <v>2900</v>
      </c>
      <c r="F84" s="316"/>
      <c r="G84" s="316"/>
      <c r="H84" s="316"/>
    </row>
    <row r="85" spans="1:8" s="80" customFormat="1" ht="31.5">
      <c r="A85" s="11" t="s">
        <v>2901</v>
      </c>
      <c r="B85" s="15" t="s">
        <v>2902</v>
      </c>
      <c r="C85" s="11" t="s">
        <v>2903</v>
      </c>
      <c r="D85" s="195">
        <v>2.0739999999999998</v>
      </c>
      <c r="E85" s="11" t="s">
        <v>1161</v>
      </c>
      <c r="F85" s="316"/>
      <c r="G85" s="316"/>
      <c r="H85" s="316"/>
    </row>
    <row r="86" spans="1:8" s="80" customFormat="1" ht="31.5">
      <c r="A86" s="11" t="s">
        <v>2904</v>
      </c>
      <c r="B86" s="15" t="s">
        <v>2905</v>
      </c>
      <c r="C86" s="11" t="s">
        <v>2906</v>
      </c>
      <c r="D86" s="195">
        <v>32.977829999999997</v>
      </c>
      <c r="E86" s="11" t="s">
        <v>1160</v>
      </c>
      <c r="F86" s="316"/>
      <c r="G86" s="316"/>
      <c r="H86" s="316"/>
    </row>
    <row r="87" spans="1:8" s="80" customFormat="1" ht="31.5">
      <c r="A87" s="11" t="s">
        <v>2901</v>
      </c>
      <c r="B87" s="15" t="s">
        <v>2902</v>
      </c>
      <c r="C87" s="11" t="s">
        <v>2907</v>
      </c>
      <c r="D87" s="195">
        <v>19.952000000000002</v>
      </c>
      <c r="E87" s="11" t="s">
        <v>1170</v>
      </c>
      <c r="F87" s="316"/>
      <c r="G87" s="316"/>
      <c r="H87" s="316"/>
    </row>
    <row r="88" spans="1:8" s="80" customFormat="1" ht="31.5">
      <c r="A88" s="11" t="s">
        <v>2908</v>
      </c>
      <c r="B88" s="15" t="s">
        <v>2909</v>
      </c>
      <c r="C88" s="11" t="s">
        <v>2910</v>
      </c>
      <c r="D88" s="195">
        <v>52.951999999999998</v>
      </c>
      <c r="E88" s="11" t="s">
        <v>2911</v>
      </c>
      <c r="F88" s="316"/>
      <c r="G88" s="316"/>
      <c r="H88" s="316"/>
    </row>
    <row r="89" spans="1:8" s="80" customFormat="1" ht="31.5">
      <c r="A89" s="11" t="s">
        <v>2912</v>
      </c>
      <c r="B89" s="15" t="s">
        <v>2913</v>
      </c>
      <c r="C89" s="11" t="s">
        <v>2914</v>
      </c>
      <c r="D89" s="195">
        <v>64.738</v>
      </c>
      <c r="E89" s="156" t="s">
        <v>2866</v>
      </c>
      <c r="F89" s="316"/>
      <c r="G89" s="316"/>
      <c r="H89" s="316"/>
    </row>
    <row r="90" spans="1:8" s="80" customFormat="1" ht="31.5">
      <c r="A90" s="11" t="s">
        <v>2915</v>
      </c>
      <c r="B90" s="15" t="s">
        <v>2889</v>
      </c>
      <c r="C90" s="11" t="s">
        <v>2916</v>
      </c>
      <c r="D90" s="195">
        <v>17.183509999999998</v>
      </c>
      <c r="E90" s="11" t="s">
        <v>2917</v>
      </c>
      <c r="F90" s="316"/>
      <c r="G90" s="316"/>
      <c r="H90" s="316"/>
    </row>
    <row r="91" spans="1:8" s="80" customFormat="1" ht="31.5">
      <c r="A91" s="11" t="s">
        <v>1025</v>
      </c>
      <c r="B91" s="14" t="s">
        <v>1026</v>
      </c>
      <c r="C91" s="11" t="s">
        <v>2918</v>
      </c>
      <c r="D91" s="195">
        <v>5.2582500000000003</v>
      </c>
      <c r="E91" s="11" t="s">
        <v>1269</v>
      </c>
      <c r="F91" s="316"/>
      <c r="G91" s="316"/>
      <c r="H91" s="316"/>
    </row>
    <row r="92" spans="1:8" s="80" customFormat="1" ht="31.5">
      <c r="A92" s="11" t="s">
        <v>2919</v>
      </c>
      <c r="B92" s="15" t="s">
        <v>2920</v>
      </c>
      <c r="C92" s="11" t="s">
        <v>2921</v>
      </c>
      <c r="D92" s="195">
        <v>5.2582500000000003</v>
      </c>
      <c r="E92" s="11" t="s">
        <v>1269</v>
      </c>
      <c r="F92" s="316"/>
      <c r="G92" s="316"/>
      <c r="H92" s="316"/>
    </row>
    <row r="93" spans="1:8" s="80" customFormat="1" ht="31.5">
      <c r="A93" s="11" t="s">
        <v>2922</v>
      </c>
      <c r="B93" s="15" t="s">
        <v>2923</v>
      </c>
      <c r="C93" s="11" t="s">
        <v>2924</v>
      </c>
      <c r="D93" s="195">
        <v>5.2582500000000003</v>
      </c>
      <c r="E93" s="11" t="s">
        <v>1269</v>
      </c>
      <c r="F93" s="316"/>
      <c r="G93" s="316"/>
      <c r="H93" s="316"/>
    </row>
    <row r="94" spans="1:8" s="80" customFormat="1" ht="31.5">
      <c r="A94" s="85" t="s">
        <v>2925</v>
      </c>
      <c r="B94" s="14" t="s">
        <v>1097</v>
      </c>
      <c r="C94" s="11" t="s">
        <v>2926</v>
      </c>
      <c r="D94" s="195">
        <v>19.993310000000001</v>
      </c>
      <c r="E94" s="11" t="s">
        <v>1160</v>
      </c>
      <c r="F94" s="316"/>
      <c r="G94" s="316"/>
      <c r="H94" s="316"/>
    </row>
    <row r="95" spans="1:8" s="80" customFormat="1" ht="31.5">
      <c r="A95" s="85" t="s">
        <v>2927</v>
      </c>
      <c r="B95" s="14" t="s">
        <v>2928</v>
      </c>
      <c r="C95" s="11" t="s">
        <v>2929</v>
      </c>
      <c r="D95" s="195">
        <v>15.95748</v>
      </c>
      <c r="E95" s="11" t="s">
        <v>2930</v>
      </c>
      <c r="F95" s="316"/>
      <c r="G95" s="316"/>
      <c r="H95" s="316"/>
    </row>
    <row r="96" spans="1:8" s="80" customFormat="1" ht="47.25">
      <c r="A96" s="85" t="s">
        <v>2931</v>
      </c>
      <c r="B96" s="14" t="s">
        <v>2932</v>
      </c>
      <c r="C96" s="11" t="s">
        <v>2933</v>
      </c>
      <c r="D96" s="195">
        <v>7.9140699999999997</v>
      </c>
      <c r="E96" s="11" t="s">
        <v>1160</v>
      </c>
      <c r="F96" s="316"/>
      <c r="G96" s="316"/>
      <c r="H96" s="316"/>
    </row>
    <row r="97" spans="1:8" s="80" customFormat="1" ht="47.25">
      <c r="A97" s="85" t="s">
        <v>2931</v>
      </c>
      <c r="B97" s="14" t="s">
        <v>2932</v>
      </c>
      <c r="C97" s="11" t="s">
        <v>2934</v>
      </c>
      <c r="D97" s="195">
        <v>11.993259999999999</v>
      </c>
      <c r="E97" s="11" t="s">
        <v>628</v>
      </c>
      <c r="F97" s="316"/>
      <c r="G97" s="316"/>
      <c r="H97" s="316"/>
    </row>
    <row r="98" spans="1:8" s="80" customFormat="1" ht="47.25">
      <c r="A98" s="85" t="s">
        <v>2935</v>
      </c>
      <c r="B98" s="14" t="s">
        <v>2936</v>
      </c>
      <c r="C98" s="11" t="s">
        <v>2937</v>
      </c>
      <c r="D98" s="195">
        <v>36.69706</v>
      </c>
      <c r="E98" s="11" t="s">
        <v>628</v>
      </c>
      <c r="F98" s="316"/>
      <c r="G98" s="316"/>
      <c r="H98" s="316"/>
    </row>
    <row r="99" spans="1:8" s="80" customFormat="1" ht="47.25">
      <c r="A99" s="85" t="s">
        <v>2938</v>
      </c>
      <c r="B99" s="14" t="s">
        <v>2939</v>
      </c>
      <c r="C99" s="11" t="s">
        <v>2940</v>
      </c>
      <c r="D99" s="195">
        <v>29.98319</v>
      </c>
      <c r="E99" s="11" t="s">
        <v>1160</v>
      </c>
      <c r="F99" s="316"/>
      <c r="G99" s="316"/>
      <c r="H99" s="316"/>
    </row>
    <row r="100" spans="1:8" s="80" customFormat="1" ht="47.25">
      <c r="A100" s="85" t="s">
        <v>2941</v>
      </c>
      <c r="B100" s="14" t="s">
        <v>2942</v>
      </c>
      <c r="C100" s="11" t="s">
        <v>2943</v>
      </c>
      <c r="D100" s="195">
        <v>11</v>
      </c>
      <c r="E100" s="11" t="s">
        <v>2887</v>
      </c>
      <c r="F100" s="316"/>
      <c r="G100" s="316"/>
      <c r="H100" s="316"/>
    </row>
    <row r="101" spans="1:8" s="80" customFormat="1" ht="47.25">
      <c r="A101" s="85" t="s">
        <v>2944</v>
      </c>
      <c r="B101" s="14" t="s">
        <v>2945</v>
      </c>
      <c r="C101" s="11" t="s">
        <v>2946</v>
      </c>
      <c r="D101" s="195">
        <v>8.3000000000000007</v>
      </c>
      <c r="E101" s="11" t="s">
        <v>2887</v>
      </c>
      <c r="F101" s="316"/>
      <c r="G101" s="316"/>
      <c r="H101" s="316"/>
    </row>
    <row r="102" spans="1:8" s="80" customFormat="1" ht="47.25">
      <c r="A102" s="85" t="s">
        <v>2947</v>
      </c>
      <c r="B102" s="14" t="s">
        <v>2948</v>
      </c>
      <c r="C102" s="11" t="s">
        <v>2949</v>
      </c>
      <c r="D102" s="195">
        <v>10.95768</v>
      </c>
      <c r="E102" s="11" t="s">
        <v>2950</v>
      </c>
      <c r="F102" s="316"/>
      <c r="G102" s="316"/>
      <c r="H102" s="316"/>
    </row>
    <row r="103" spans="1:8" s="80" customFormat="1" ht="47.25">
      <c r="A103" s="85" t="s">
        <v>2931</v>
      </c>
      <c r="B103" s="14" t="s">
        <v>2932</v>
      </c>
      <c r="C103" s="11" t="s">
        <v>2951</v>
      </c>
      <c r="D103" s="195">
        <v>27.99849</v>
      </c>
      <c r="E103" s="11" t="s">
        <v>1160</v>
      </c>
      <c r="F103" s="316"/>
      <c r="G103" s="316"/>
      <c r="H103" s="316"/>
    </row>
    <row r="104" spans="1:8" s="80" customFormat="1" ht="31.5">
      <c r="A104" s="85" t="s">
        <v>2952</v>
      </c>
      <c r="B104" s="14" t="s">
        <v>2953</v>
      </c>
      <c r="C104" s="11" t="s">
        <v>2954</v>
      </c>
      <c r="D104" s="195">
        <v>37.229779999999998</v>
      </c>
      <c r="E104" s="11" t="s">
        <v>628</v>
      </c>
      <c r="F104" s="316"/>
      <c r="G104" s="316"/>
      <c r="H104" s="316"/>
    </row>
    <row r="105" spans="1:8" s="80" customFormat="1" ht="47.25">
      <c r="A105" s="85" t="s">
        <v>1057</v>
      </c>
      <c r="B105" s="14" t="s">
        <v>1058</v>
      </c>
      <c r="C105" s="11" t="s">
        <v>2955</v>
      </c>
      <c r="D105" s="195">
        <f>5.25825+5.25825</f>
        <v>10.516500000000001</v>
      </c>
      <c r="E105" s="11" t="s">
        <v>1269</v>
      </c>
      <c r="F105" s="316"/>
      <c r="G105" s="316"/>
      <c r="H105" s="316"/>
    </row>
    <row r="106" spans="1:8" s="80" customFormat="1" ht="47.25">
      <c r="A106" s="85" t="s">
        <v>1192</v>
      </c>
      <c r="B106" s="14" t="s">
        <v>1193</v>
      </c>
      <c r="C106" s="11" t="s">
        <v>2956</v>
      </c>
      <c r="D106" s="195">
        <v>5.2582500000000003</v>
      </c>
      <c r="E106" s="11" t="s">
        <v>1269</v>
      </c>
      <c r="F106" s="316"/>
      <c r="G106" s="316"/>
      <c r="H106" s="316"/>
    </row>
    <row r="107" spans="1:8" s="80" customFormat="1" ht="47.25">
      <c r="A107" s="85" t="s">
        <v>2957</v>
      </c>
      <c r="B107" s="14" t="s">
        <v>2958</v>
      </c>
      <c r="C107" s="11" t="s">
        <v>2959</v>
      </c>
      <c r="D107" s="195">
        <v>9.0821799999999993</v>
      </c>
      <c r="E107" s="11" t="s">
        <v>1160</v>
      </c>
      <c r="F107" s="316"/>
      <c r="G107" s="316"/>
      <c r="H107" s="316"/>
    </row>
    <row r="108" spans="1:8" s="80" customFormat="1" ht="47.25">
      <c r="A108" s="138" t="s">
        <v>2960</v>
      </c>
      <c r="B108" s="14" t="s">
        <v>2961</v>
      </c>
      <c r="C108" s="11" t="s">
        <v>2962</v>
      </c>
      <c r="D108" s="195">
        <v>11.993259999999999</v>
      </c>
      <c r="E108" s="11" t="s">
        <v>628</v>
      </c>
      <c r="F108" s="316"/>
      <c r="G108" s="316"/>
      <c r="H108" s="316"/>
    </row>
    <row r="109" spans="1:8" s="80" customFormat="1" ht="47.25">
      <c r="A109" s="85" t="s">
        <v>1123</v>
      </c>
      <c r="B109" s="14" t="s">
        <v>33</v>
      </c>
      <c r="C109" s="11" t="s">
        <v>2963</v>
      </c>
      <c r="D109" s="195">
        <v>25.196000000000002</v>
      </c>
      <c r="E109" s="11" t="s">
        <v>1170</v>
      </c>
      <c r="F109" s="316"/>
      <c r="G109" s="316"/>
      <c r="H109" s="316"/>
    </row>
    <row r="110" spans="1:8" s="80" customFormat="1" ht="31.5">
      <c r="A110" s="85" t="s">
        <v>2964</v>
      </c>
      <c r="B110" s="14" t="s">
        <v>2965</v>
      </c>
      <c r="C110" s="11" t="s">
        <v>2966</v>
      </c>
      <c r="D110" s="195">
        <v>39.713999999999999</v>
      </c>
      <c r="E110" s="11" t="s">
        <v>2967</v>
      </c>
      <c r="F110" s="316"/>
      <c r="G110" s="316"/>
      <c r="H110" s="316"/>
    </row>
    <row r="111" spans="1:8" s="80" customFormat="1" ht="47.25">
      <c r="A111" s="85" t="s">
        <v>1009</v>
      </c>
      <c r="B111" s="14" t="s">
        <v>2862</v>
      </c>
      <c r="C111" s="11" t="s">
        <v>2968</v>
      </c>
      <c r="D111" s="195">
        <v>56.992849999999997</v>
      </c>
      <c r="E111" s="11" t="s">
        <v>1160</v>
      </c>
      <c r="F111" s="316"/>
      <c r="G111" s="316"/>
      <c r="H111" s="316"/>
    </row>
    <row r="112" spans="1:8" s="80" customFormat="1" ht="47.25">
      <c r="A112" s="85" t="s">
        <v>2969</v>
      </c>
      <c r="B112" s="14" t="s">
        <v>2970</v>
      </c>
      <c r="C112" s="11" t="s">
        <v>2971</v>
      </c>
      <c r="D112" s="195">
        <v>15.14898</v>
      </c>
      <c r="E112" s="11" t="s">
        <v>2972</v>
      </c>
      <c r="F112" s="316"/>
      <c r="G112" s="316"/>
      <c r="H112" s="316"/>
    </row>
    <row r="113" spans="1:8" s="80" customFormat="1" ht="47.25">
      <c r="A113" s="85" t="s">
        <v>1009</v>
      </c>
      <c r="B113" s="14" t="s">
        <v>2862</v>
      </c>
      <c r="C113" s="11" t="s">
        <v>2973</v>
      </c>
      <c r="D113" s="197">
        <f>29.952+39.20403</f>
        <v>69.156030000000001</v>
      </c>
      <c r="E113" s="156" t="s">
        <v>2974</v>
      </c>
      <c r="F113" s="316"/>
      <c r="G113" s="316"/>
      <c r="H113" s="316"/>
    </row>
    <row r="114" spans="1:8" s="80" customFormat="1" ht="63">
      <c r="A114" s="11" t="s">
        <v>2975</v>
      </c>
      <c r="B114" s="14" t="s">
        <v>2976</v>
      </c>
      <c r="C114" s="11" t="s">
        <v>2977</v>
      </c>
      <c r="D114" s="195">
        <v>11.993</v>
      </c>
      <c r="E114" s="156" t="s">
        <v>628</v>
      </c>
      <c r="F114" s="316"/>
      <c r="G114" s="316"/>
      <c r="H114" s="316"/>
    </row>
    <row r="115" spans="1:8" s="80" customFormat="1" ht="47.25">
      <c r="A115" s="138" t="s">
        <v>1066</v>
      </c>
      <c r="B115" s="14" t="s">
        <v>1067</v>
      </c>
      <c r="C115" s="11" t="s">
        <v>2978</v>
      </c>
      <c r="D115" s="195">
        <v>15</v>
      </c>
      <c r="E115" s="156" t="s">
        <v>2979</v>
      </c>
      <c r="F115" s="316"/>
      <c r="G115" s="316"/>
      <c r="H115" s="316"/>
    </row>
    <row r="116" spans="1:8" s="80" customFormat="1" ht="31.5">
      <c r="A116" s="11" t="s">
        <v>2922</v>
      </c>
      <c r="B116" s="15" t="s">
        <v>2923</v>
      </c>
      <c r="C116" s="11" t="s">
        <v>2980</v>
      </c>
      <c r="D116" s="195">
        <v>7.8002399999999996</v>
      </c>
      <c r="E116" s="156" t="s">
        <v>2981</v>
      </c>
      <c r="F116" s="316"/>
      <c r="G116" s="316"/>
      <c r="H116" s="316"/>
    </row>
    <row r="117" spans="1:8" s="80" customFormat="1" ht="31.5">
      <c r="A117" s="11" t="s">
        <v>1025</v>
      </c>
      <c r="B117" s="14" t="s">
        <v>1026</v>
      </c>
      <c r="C117" s="11" t="s">
        <v>2982</v>
      </c>
      <c r="D117" s="195">
        <v>7.8002399999999996</v>
      </c>
      <c r="E117" s="156" t="s">
        <v>2981</v>
      </c>
      <c r="F117" s="316"/>
      <c r="G117" s="316"/>
      <c r="H117" s="316"/>
    </row>
    <row r="118" spans="1:8" s="80" customFormat="1" ht="31.5">
      <c r="A118" s="11" t="s">
        <v>2915</v>
      </c>
      <c r="B118" s="15" t="s">
        <v>2889</v>
      </c>
      <c r="C118" s="11" t="s">
        <v>2983</v>
      </c>
      <c r="D118" s="195">
        <v>7.8002399999999996</v>
      </c>
      <c r="E118" s="156" t="s">
        <v>2981</v>
      </c>
      <c r="F118" s="316"/>
      <c r="G118" s="316"/>
      <c r="H118" s="316"/>
    </row>
    <row r="119" spans="1:8" s="80" customFormat="1" ht="31.5">
      <c r="A119" s="11" t="s">
        <v>2984</v>
      </c>
      <c r="B119" s="15" t="s">
        <v>2985</v>
      </c>
      <c r="C119" s="11" t="s">
        <v>2986</v>
      </c>
      <c r="D119" s="195">
        <v>11.993259999999999</v>
      </c>
      <c r="E119" s="156" t="s">
        <v>628</v>
      </c>
      <c r="F119" s="316"/>
      <c r="G119" s="316"/>
      <c r="H119" s="316"/>
    </row>
    <row r="120" spans="1:8" s="80" customFormat="1" ht="31.5">
      <c r="A120" s="11" t="s">
        <v>2987</v>
      </c>
      <c r="B120" s="14" t="s">
        <v>2988</v>
      </c>
      <c r="C120" s="11" t="s">
        <v>2989</v>
      </c>
      <c r="D120" s="195">
        <v>39.713999999999999</v>
      </c>
      <c r="E120" s="156" t="s">
        <v>2979</v>
      </c>
      <c r="F120" s="316"/>
      <c r="G120" s="316"/>
      <c r="H120" s="316"/>
    </row>
    <row r="121" spans="1:8" s="80" customFormat="1" ht="31.5">
      <c r="A121" s="126" t="s">
        <v>2990</v>
      </c>
      <c r="B121" s="84" t="s">
        <v>2991</v>
      </c>
      <c r="C121" s="11" t="s">
        <v>2992</v>
      </c>
      <c r="D121" s="195">
        <v>44.998930000000001</v>
      </c>
      <c r="E121" s="156" t="s">
        <v>628</v>
      </c>
      <c r="F121" s="316"/>
      <c r="G121" s="316"/>
      <c r="H121" s="316"/>
    </row>
    <row r="122" spans="1:8" s="80" customFormat="1" ht="31.5">
      <c r="A122" s="11" t="s">
        <v>2993</v>
      </c>
      <c r="B122" s="15" t="s">
        <v>2994</v>
      </c>
      <c r="C122" s="11" t="s">
        <v>2995</v>
      </c>
      <c r="D122" s="195">
        <v>7.4</v>
      </c>
      <c r="E122" s="156" t="s">
        <v>1160</v>
      </c>
      <c r="F122" s="316"/>
      <c r="G122" s="316"/>
      <c r="H122" s="316"/>
    </row>
    <row r="123" spans="1:8" s="80" customFormat="1" ht="31.5">
      <c r="A123" s="11" t="s">
        <v>1111</v>
      </c>
      <c r="B123" s="15" t="s">
        <v>1112</v>
      </c>
      <c r="C123" s="11" t="s">
        <v>2996</v>
      </c>
      <c r="D123" s="195">
        <v>20.2974</v>
      </c>
      <c r="E123" s="156" t="s">
        <v>1167</v>
      </c>
      <c r="F123" s="316"/>
      <c r="G123" s="316"/>
      <c r="H123" s="316"/>
    </row>
    <row r="124" spans="1:8" s="80" customFormat="1" ht="31.5">
      <c r="A124" s="11" t="s">
        <v>2891</v>
      </c>
      <c r="B124" s="15" t="s">
        <v>2892</v>
      </c>
      <c r="C124" s="11" t="s">
        <v>2997</v>
      </c>
      <c r="D124" s="195">
        <v>7.8002399999999996</v>
      </c>
      <c r="E124" s="156" t="s">
        <v>2981</v>
      </c>
      <c r="F124" s="316"/>
      <c r="G124" s="316"/>
      <c r="H124" s="316"/>
    </row>
    <row r="125" spans="1:8" s="80" customFormat="1" ht="31.5">
      <c r="A125" s="11" t="s">
        <v>2897</v>
      </c>
      <c r="B125" s="15" t="s">
        <v>2898</v>
      </c>
      <c r="C125" s="11" t="s">
        <v>2998</v>
      </c>
      <c r="D125" s="195">
        <v>7.8002399999999996</v>
      </c>
      <c r="E125" s="156" t="s">
        <v>2981</v>
      </c>
      <c r="F125" s="316"/>
      <c r="G125" s="316"/>
      <c r="H125" s="316"/>
    </row>
    <row r="126" spans="1:8" s="80" customFormat="1" ht="31.5">
      <c r="A126" s="11" t="s">
        <v>1105</v>
      </c>
      <c r="B126" s="15" t="s">
        <v>1106</v>
      </c>
      <c r="C126" s="11" t="s">
        <v>2999</v>
      </c>
      <c r="D126" s="195">
        <v>29.994289999999999</v>
      </c>
      <c r="E126" s="156" t="s">
        <v>3000</v>
      </c>
      <c r="F126" s="316"/>
      <c r="G126" s="316"/>
      <c r="H126" s="316"/>
    </row>
    <row r="127" spans="1:8" s="80" customFormat="1" ht="31.5">
      <c r="A127" s="11" t="s">
        <v>3001</v>
      </c>
      <c r="B127" s="15" t="s">
        <v>3002</v>
      </c>
      <c r="C127" s="11" t="s">
        <v>3003</v>
      </c>
      <c r="D127" s="195">
        <v>7.8002399999999996</v>
      </c>
      <c r="E127" s="156" t="s">
        <v>2981</v>
      </c>
      <c r="F127" s="316"/>
      <c r="G127" s="316"/>
      <c r="H127" s="316"/>
    </row>
    <row r="128" spans="1:8" s="80" customFormat="1" ht="31.5">
      <c r="A128" s="11" t="s">
        <v>2987</v>
      </c>
      <c r="B128" s="14" t="s">
        <v>2988</v>
      </c>
      <c r="C128" s="11" t="s">
        <v>3004</v>
      </c>
      <c r="D128" s="195">
        <v>7.8002399999999996</v>
      </c>
      <c r="E128" s="156" t="s">
        <v>2981</v>
      </c>
      <c r="F128" s="316"/>
      <c r="G128" s="316"/>
      <c r="H128" s="316"/>
    </row>
    <row r="129" spans="1:8" s="80" customFormat="1" ht="31.5">
      <c r="A129" s="11" t="s">
        <v>2904</v>
      </c>
      <c r="B129" s="15" t="s">
        <v>2905</v>
      </c>
      <c r="C129" s="11" t="s">
        <v>3005</v>
      </c>
      <c r="D129" s="195">
        <v>7.8002399999999996</v>
      </c>
      <c r="E129" s="156" t="s">
        <v>2981</v>
      </c>
      <c r="F129" s="316"/>
      <c r="G129" s="316"/>
      <c r="H129" s="316"/>
    </row>
    <row r="130" spans="1:8" s="80" customFormat="1" ht="31.5">
      <c r="A130" s="11" t="s">
        <v>2990</v>
      </c>
      <c r="B130" s="84" t="s">
        <v>2991</v>
      </c>
      <c r="C130" s="11" t="s">
        <v>3006</v>
      </c>
      <c r="D130" s="195">
        <v>7.8002399999999996</v>
      </c>
      <c r="E130" s="156" t="s">
        <v>2981</v>
      </c>
      <c r="F130" s="316"/>
      <c r="G130" s="316"/>
      <c r="H130" s="316"/>
    </row>
    <row r="131" spans="1:8" s="80" customFormat="1" ht="31.5">
      <c r="A131" s="11" t="s">
        <v>3007</v>
      </c>
      <c r="B131" s="84" t="s">
        <v>3008</v>
      </c>
      <c r="C131" s="11" t="s">
        <v>3009</v>
      </c>
      <c r="D131" s="195">
        <v>7.8002399999999996</v>
      </c>
      <c r="E131" s="156" t="s">
        <v>2981</v>
      </c>
      <c r="F131" s="316"/>
      <c r="G131" s="316"/>
      <c r="H131" s="316"/>
    </row>
    <row r="132" spans="1:8" s="80" customFormat="1" ht="31.5">
      <c r="A132" s="126" t="s">
        <v>3010</v>
      </c>
      <c r="B132" s="84" t="s">
        <v>3011</v>
      </c>
      <c r="C132" s="11" t="s">
        <v>3012</v>
      </c>
      <c r="D132" s="195">
        <v>15.50065</v>
      </c>
      <c r="E132" s="156" t="s">
        <v>628</v>
      </c>
      <c r="F132" s="316"/>
      <c r="G132" s="316"/>
      <c r="H132" s="316"/>
    </row>
    <row r="133" spans="1:8" s="80" customFormat="1" ht="31.5">
      <c r="A133" s="11" t="s">
        <v>1084</v>
      </c>
      <c r="B133" s="15" t="s">
        <v>1085</v>
      </c>
      <c r="C133" s="11" t="s">
        <v>3013</v>
      </c>
      <c r="D133" s="195">
        <v>7.8002399999999996</v>
      </c>
      <c r="E133" s="156" t="s">
        <v>2981</v>
      </c>
      <c r="F133" s="316"/>
      <c r="G133" s="316"/>
      <c r="H133" s="316"/>
    </row>
    <row r="134" spans="1:8" s="80" customFormat="1" ht="47.25">
      <c r="A134" s="11" t="s">
        <v>1075</v>
      </c>
      <c r="B134" s="15" t="s">
        <v>1076</v>
      </c>
      <c r="C134" s="11" t="s">
        <v>3014</v>
      </c>
      <c r="D134" s="195">
        <v>17.547999999999998</v>
      </c>
      <c r="E134" s="156" t="s">
        <v>1170</v>
      </c>
      <c r="F134" s="316"/>
      <c r="G134" s="316"/>
      <c r="H134" s="316"/>
    </row>
    <row r="135" spans="1:8" s="80" customFormat="1" ht="31.5">
      <c r="A135" s="11" t="s">
        <v>2897</v>
      </c>
      <c r="B135" s="15" t="s">
        <v>2898</v>
      </c>
      <c r="C135" s="11" t="s">
        <v>3015</v>
      </c>
      <c r="D135" s="195">
        <v>3.355</v>
      </c>
      <c r="E135" s="156" t="s">
        <v>1170</v>
      </c>
      <c r="F135" s="316"/>
      <c r="G135" s="316"/>
      <c r="H135" s="316"/>
    </row>
    <row r="136" spans="1:8" s="80" customFormat="1" ht="31.5">
      <c r="A136" s="11" t="s">
        <v>2897</v>
      </c>
      <c r="B136" s="15" t="s">
        <v>2898</v>
      </c>
      <c r="C136" s="11" t="s">
        <v>3016</v>
      </c>
      <c r="D136" s="195">
        <v>22.544</v>
      </c>
      <c r="E136" s="156" t="s">
        <v>1170</v>
      </c>
      <c r="F136" s="316"/>
      <c r="G136" s="316"/>
      <c r="H136" s="316"/>
    </row>
    <row r="137" spans="1:8" s="80" customFormat="1" ht="31.5">
      <c r="A137" s="11" t="s">
        <v>2904</v>
      </c>
      <c r="B137" s="15" t="s">
        <v>2905</v>
      </c>
      <c r="C137" s="11" t="s">
        <v>3017</v>
      </c>
      <c r="D137" s="195">
        <v>27.92952</v>
      </c>
      <c r="E137" s="156" t="s">
        <v>1160</v>
      </c>
      <c r="F137" s="316"/>
      <c r="G137" s="316"/>
      <c r="H137" s="316"/>
    </row>
    <row r="138" spans="1:8" s="80" customFormat="1" ht="31.5">
      <c r="A138" s="11" t="s">
        <v>1028</v>
      </c>
      <c r="B138" s="14" t="s">
        <v>3018</v>
      </c>
      <c r="C138" s="11" t="s">
        <v>3019</v>
      </c>
      <c r="D138" s="195">
        <v>34.47</v>
      </c>
      <c r="E138" s="156" t="s">
        <v>1867</v>
      </c>
      <c r="F138" s="316"/>
      <c r="G138" s="316"/>
      <c r="H138" s="316"/>
    </row>
    <row r="139" spans="1:8" s="80" customFormat="1" ht="31.5">
      <c r="A139" s="11" t="s">
        <v>3020</v>
      </c>
      <c r="B139" s="84" t="s">
        <v>3021</v>
      </c>
      <c r="C139" s="11" t="s">
        <v>3022</v>
      </c>
      <c r="D139" s="195">
        <v>5.11571</v>
      </c>
      <c r="E139" s="156" t="s">
        <v>1159</v>
      </c>
      <c r="F139" s="316"/>
      <c r="G139" s="316"/>
      <c r="H139" s="316"/>
    </row>
    <row r="140" spans="1:8" s="80" customFormat="1" ht="31.5">
      <c r="A140" s="11" t="s">
        <v>3023</v>
      </c>
      <c r="B140" s="84" t="s">
        <v>3024</v>
      </c>
      <c r="C140" s="11" t="s">
        <v>3025</v>
      </c>
      <c r="D140" s="195">
        <v>8.7194400000000005</v>
      </c>
      <c r="E140" s="156" t="s">
        <v>1159</v>
      </c>
      <c r="F140" s="316"/>
      <c r="G140" s="316"/>
      <c r="H140" s="316"/>
    </row>
    <row r="141" spans="1:8" s="80" customFormat="1" ht="31.5">
      <c r="A141" s="11" t="s">
        <v>1084</v>
      </c>
      <c r="B141" s="15" t="s">
        <v>1085</v>
      </c>
      <c r="C141" s="11" t="s">
        <v>3026</v>
      </c>
      <c r="D141" s="195">
        <v>4.3597099999999998</v>
      </c>
      <c r="E141" s="156" t="s">
        <v>1159</v>
      </c>
      <c r="F141" s="316"/>
      <c r="G141" s="316"/>
      <c r="H141" s="316"/>
    </row>
    <row r="142" spans="1:8" s="80" customFormat="1" ht="31.5">
      <c r="A142" s="11" t="s">
        <v>1019</v>
      </c>
      <c r="B142" s="14" t="s">
        <v>1020</v>
      </c>
      <c r="C142" s="11" t="s">
        <v>3027</v>
      </c>
      <c r="D142" s="195">
        <v>12.36744</v>
      </c>
      <c r="E142" s="156" t="s">
        <v>1159</v>
      </c>
      <c r="F142" s="316"/>
      <c r="G142" s="316"/>
      <c r="H142" s="316"/>
    </row>
    <row r="143" spans="1:8" s="80" customFormat="1" ht="31.5">
      <c r="A143" s="11" t="s">
        <v>3007</v>
      </c>
      <c r="B143" s="84" t="s">
        <v>3008</v>
      </c>
      <c r="C143" s="11" t="s">
        <v>3028</v>
      </c>
      <c r="D143" s="195">
        <v>124.19199999999999</v>
      </c>
      <c r="E143" s="156" t="s">
        <v>2866</v>
      </c>
      <c r="F143" s="316"/>
      <c r="G143" s="316"/>
      <c r="H143" s="316"/>
    </row>
    <row r="144" spans="1:8" s="80" customFormat="1" ht="31.5">
      <c r="A144" s="11" t="s">
        <v>3007</v>
      </c>
      <c r="B144" s="84" t="s">
        <v>3008</v>
      </c>
      <c r="C144" s="11" t="s">
        <v>3029</v>
      </c>
      <c r="D144" s="195">
        <v>66.19</v>
      </c>
      <c r="E144" s="156" t="s">
        <v>2866</v>
      </c>
      <c r="F144" s="316"/>
      <c r="G144" s="316"/>
      <c r="H144" s="316"/>
    </row>
    <row r="145" spans="1:8" s="80" customFormat="1" ht="31.5">
      <c r="A145" s="85" t="s">
        <v>2925</v>
      </c>
      <c r="B145" s="14" t="s">
        <v>1097</v>
      </c>
      <c r="C145" s="11" t="s">
        <v>3030</v>
      </c>
      <c r="D145" s="195">
        <v>6.3755100000000002</v>
      </c>
      <c r="E145" s="156" t="s">
        <v>1159</v>
      </c>
      <c r="F145" s="316"/>
      <c r="G145" s="316"/>
      <c r="H145" s="316"/>
    </row>
    <row r="146" spans="1:8" s="80" customFormat="1" ht="31.5">
      <c r="A146" s="11" t="s">
        <v>1111</v>
      </c>
      <c r="B146" s="15" t="s">
        <v>1112</v>
      </c>
      <c r="C146" s="11" t="s">
        <v>3031</v>
      </c>
      <c r="D146" s="195">
        <v>27.575959999999998</v>
      </c>
      <c r="E146" s="156" t="s">
        <v>1167</v>
      </c>
      <c r="F146" s="316"/>
      <c r="G146" s="316"/>
      <c r="H146" s="316"/>
    </row>
    <row r="147" spans="1:8" s="80" customFormat="1" ht="31.5">
      <c r="A147" s="11" t="s">
        <v>2984</v>
      </c>
      <c r="B147" s="15" t="s">
        <v>2985</v>
      </c>
      <c r="C147" s="11" t="s">
        <v>3032</v>
      </c>
      <c r="D147" s="195">
        <f>59.56431+138.983</f>
        <v>198.54731000000001</v>
      </c>
      <c r="E147" s="156" t="s">
        <v>2930</v>
      </c>
      <c r="F147" s="316"/>
      <c r="G147" s="316"/>
      <c r="H147" s="316"/>
    </row>
    <row r="148" spans="1:8" s="80" customFormat="1" ht="47.25">
      <c r="A148" s="85" t="s">
        <v>3033</v>
      </c>
      <c r="B148" s="14" t="s">
        <v>3034</v>
      </c>
      <c r="C148" s="11" t="s">
        <v>3035</v>
      </c>
      <c r="D148" s="195">
        <v>38.109679999999997</v>
      </c>
      <c r="E148" s="156" t="s">
        <v>1167</v>
      </c>
      <c r="F148" s="316"/>
      <c r="G148" s="316"/>
      <c r="H148" s="316"/>
    </row>
    <row r="149" spans="1:8" s="80" customFormat="1" ht="47.25">
      <c r="A149" s="85" t="s">
        <v>3036</v>
      </c>
      <c r="B149" s="14" t="s">
        <v>3037</v>
      </c>
      <c r="C149" s="11" t="s">
        <v>3038</v>
      </c>
      <c r="D149" s="195">
        <v>3.7</v>
      </c>
      <c r="E149" s="156" t="s">
        <v>1160</v>
      </c>
      <c r="F149" s="316"/>
      <c r="G149" s="316"/>
      <c r="H149" s="316"/>
    </row>
    <row r="150" spans="1:8" s="80" customFormat="1" ht="47.25">
      <c r="A150" s="11" t="s">
        <v>1127</v>
      </c>
      <c r="B150" s="14" t="s">
        <v>1128</v>
      </c>
      <c r="C150" s="11" t="s">
        <v>3039</v>
      </c>
      <c r="D150" s="195">
        <v>16.995550000000001</v>
      </c>
      <c r="E150" s="156" t="s">
        <v>628</v>
      </c>
      <c r="F150" s="316"/>
      <c r="G150" s="316"/>
      <c r="H150" s="316"/>
    </row>
    <row r="151" spans="1:8" s="80" customFormat="1" ht="47.25">
      <c r="A151" s="85" t="s">
        <v>3040</v>
      </c>
      <c r="B151" s="14" t="s">
        <v>3041</v>
      </c>
      <c r="C151" s="11" t="s">
        <v>3042</v>
      </c>
      <c r="D151" s="195">
        <v>66.188999999999993</v>
      </c>
      <c r="E151" s="156" t="s">
        <v>3043</v>
      </c>
      <c r="F151" s="316"/>
      <c r="G151" s="316"/>
      <c r="H151" s="316"/>
    </row>
    <row r="152" spans="1:8" s="80" customFormat="1" ht="47.25">
      <c r="A152" s="85" t="s">
        <v>3044</v>
      </c>
      <c r="B152" s="14" t="s">
        <v>3045</v>
      </c>
      <c r="C152" s="11" t="s">
        <v>3046</v>
      </c>
      <c r="D152" s="195">
        <v>16.452999999999999</v>
      </c>
      <c r="E152" s="156" t="s">
        <v>3047</v>
      </c>
      <c r="F152" s="316"/>
      <c r="G152" s="316"/>
      <c r="H152" s="316"/>
    </row>
    <row r="153" spans="1:8" s="80" customFormat="1" ht="47.25">
      <c r="A153" s="85" t="s">
        <v>1185</v>
      </c>
      <c r="B153" s="14" t="s">
        <v>1186</v>
      </c>
      <c r="C153" s="11" t="s">
        <v>3048</v>
      </c>
      <c r="D153" s="195">
        <v>3.7</v>
      </c>
      <c r="E153" s="156" t="s">
        <v>1160</v>
      </c>
      <c r="F153" s="316"/>
      <c r="G153" s="316"/>
      <c r="H153" s="316"/>
    </row>
    <row r="154" spans="1:8" s="80" customFormat="1" ht="47.25">
      <c r="A154" s="85" t="s">
        <v>1185</v>
      </c>
      <c r="B154" s="14" t="s">
        <v>1186</v>
      </c>
      <c r="C154" s="11" t="s">
        <v>3049</v>
      </c>
      <c r="D154" s="195">
        <v>7.8002399999999996</v>
      </c>
      <c r="E154" s="156" t="s">
        <v>2981</v>
      </c>
      <c r="F154" s="316"/>
      <c r="G154" s="316"/>
      <c r="H154" s="316"/>
    </row>
    <row r="155" spans="1:8" s="80" customFormat="1" ht="47.25">
      <c r="A155" s="85" t="s">
        <v>2938</v>
      </c>
      <c r="B155" s="14" t="s">
        <v>2939</v>
      </c>
      <c r="C155" s="11" t="s">
        <v>3050</v>
      </c>
      <c r="D155" s="195">
        <v>7.8002399999999996</v>
      </c>
      <c r="E155" s="156" t="s">
        <v>2981</v>
      </c>
      <c r="F155" s="316"/>
      <c r="G155" s="316"/>
      <c r="H155" s="316"/>
    </row>
    <row r="156" spans="1:8" s="80" customFormat="1" ht="47.25">
      <c r="A156" s="85" t="s">
        <v>2938</v>
      </c>
      <c r="B156" s="14" t="s">
        <v>2939</v>
      </c>
      <c r="C156" s="11" t="s">
        <v>3051</v>
      </c>
      <c r="D156" s="195">
        <v>7.8002399999999996</v>
      </c>
      <c r="E156" s="156" t="s">
        <v>2981</v>
      </c>
      <c r="F156" s="316"/>
      <c r="G156" s="316"/>
      <c r="H156" s="316"/>
    </row>
    <row r="157" spans="1:8" s="80" customFormat="1" ht="47.25">
      <c r="A157" s="85" t="s">
        <v>3052</v>
      </c>
      <c r="B157" s="14" t="s">
        <v>3053</v>
      </c>
      <c r="C157" s="11" t="s">
        <v>3054</v>
      </c>
      <c r="D157" s="195">
        <v>48.19</v>
      </c>
      <c r="E157" s="156" t="s">
        <v>3055</v>
      </c>
      <c r="F157" s="316"/>
      <c r="G157" s="316"/>
      <c r="H157" s="316"/>
    </row>
    <row r="158" spans="1:8" s="80" customFormat="1" ht="47.25">
      <c r="A158" s="85" t="s">
        <v>3052</v>
      </c>
      <c r="B158" s="14" t="s">
        <v>3053</v>
      </c>
      <c r="C158" s="11" t="s">
        <v>3056</v>
      </c>
      <c r="D158" s="195">
        <v>7.8002399999999996</v>
      </c>
      <c r="E158" s="156" t="s">
        <v>2981</v>
      </c>
      <c r="F158" s="316"/>
      <c r="G158" s="316"/>
      <c r="H158" s="316"/>
    </row>
    <row r="159" spans="1:8" s="80" customFormat="1" ht="47.25">
      <c r="A159" s="85" t="s">
        <v>2957</v>
      </c>
      <c r="B159" s="14" t="s">
        <v>2958</v>
      </c>
      <c r="C159" s="11" t="s">
        <v>3057</v>
      </c>
      <c r="D159" s="195">
        <v>22.99691</v>
      </c>
      <c r="E159" s="156" t="s">
        <v>1160</v>
      </c>
      <c r="F159" s="316"/>
      <c r="G159" s="316"/>
      <c r="H159" s="316"/>
    </row>
    <row r="160" spans="1:8" s="80" customFormat="1" ht="47.25">
      <c r="A160" s="138" t="s">
        <v>3058</v>
      </c>
      <c r="B160" s="14" t="s">
        <v>3059</v>
      </c>
      <c r="C160" s="11" t="s">
        <v>3060</v>
      </c>
      <c r="D160" s="195">
        <v>24.94435</v>
      </c>
      <c r="E160" s="156" t="s">
        <v>628</v>
      </c>
      <c r="F160" s="316"/>
      <c r="G160" s="316"/>
      <c r="H160" s="316"/>
    </row>
    <row r="161" spans="1:8" s="80" customFormat="1" ht="47.25">
      <c r="A161" s="11" t="s">
        <v>1130</v>
      </c>
      <c r="B161" s="14" t="s">
        <v>1049</v>
      </c>
      <c r="C161" s="11" t="s">
        <v>3061</v>
      </c>
      <c r="D161" s="195">
        <v>187.48772</v>
      </c>
      <c r="E161" s="156" t="s">
        <v>1160</v>
      </c>
      <c r="F161" s="316"/>
      <c r="G161" s="316"/>
      <c r="H161" s="316"/>
    </row>
    <row r="162" spans="1:8" s="80" customFormat="1" ht="31.5">
      <c r="A162" s="85" t="s">
        <v>3062</v>
      </c>
      <c r="B162" s="14" t="s">
        <v>2961</v>
      </c>
      <c r="C162" s="11" t="s">
        <v>3063</v>
      </c>
      <c r="D162" s="195">
        <v>34.953000000000003</v>
      </c>
      <c r="E162" s="156" t="s">
        <v>1170</v>
      </c>
      <c r="F162" s="316"/>
      <c r="G162" s="316"/>
      <c r="H162" s="316"/>
    </row>
    <row r="163" spans="1:8" s="80" customFormat="1" ht="47.25">
      <c r="A163" s="138" t="s">
        <v>1120</v>
      </c>
      <c r="B163" s="14" t="s">
        <v>1121</v>
      </c>
      <c r="C163" s="11" t="s">
        <v>3064</v>
      </c>
      <c r="D163" s="195">
        <v>26.179780000000001</v>
      </c>
      <c r="E163" s="156" t="s">
        <v>2930</v>
      </c>
      <c r="F163" s="316"/>
      <c r="G163" s="316"/>
      <c r="H163" s="316"/>
    </row>
    <row r="164" spans="1:8" s="80" customFormat="1" ht="47.25">
      <c r="A164" s="85" t="s">
        <v>3065</v>
      </c>
      <c r="B164" s="14" t="s">
        <v>3066</v>
      </c>
      <c r="C164" s="11" t="s">
        <v>3067</v>
      </c>
      <c r="D164" s="195">
        <v>18.017209999999999</v>
      </c>
      <c r="E164" s="156" t="s">
        <v>1160</v>
      </c>
      <c r="F164" s="316"/>
      <c r="G164" s="316"/>
      <c r="H164" s="316"/>
    </row>
    <row r="165" spans="1:8" s="80" customFormat="1" ht="47.25">
      <c r="A165" s="138" t="s">
        <v>1010</v>
      </c>
      <c r="B165" s="14" t="s">
        <v>36</v>
      </c>
      <c r="C165" s="11" t="s">
        <v>3068</v>
      </c>
      <c r="D165" s="195">
        <v>26.597999999999999</v>
      </c>
      <c r="E165" s="11" t="s">
        <v>1164</v>
      </c>
      <c r="F165" s="316"/>
      <c r="G165" s="316"/>
      <c r="H165" s="316"/>
    </row>
    <row r="166" spans="1:8" s="80" customFormat="1" ht="47.25">
      <c r="A166" s="85" t="s">
        <v>2941</v>
      </c>
      <c r="B166" s="14" t="s">
        <v>2942</v>
      </c>
      <c r="C166" s="11" t="s">
        <v>3069</v>
      </c>
      <c r="D166" s="195">
        <v>6.17171</v>
      </c>
      <c r="E166" s="156" t="s">
        <v>1159</v>
      </c>
      <c r="F166" s="316"/>
      <c r="G166" s="316"/>
      <c r="H166" s="316"/>
    </row>
    <row r="167" spans="1:8" s="80" customFormat="1" ht="47.25">
      <c r="A167" s="85" t="s">
        <v>2969</v>
      </c>
      <c r="B167" s="14" t="s">
        <v>2970</v>
      </c>
      <c r="C167" s="179" t="s">
        <v>3070</v>
      </c>
      <c r="D167" s="195">
        <f>26.46462+62.70314</f>
        <v>89.167760000000001</v>
      </c>
      <c r="E167" s="156" t="s">
        <v>3071</v>
      </c>
      <c r="F167" s="316"/>
      <c r="G167" s="316"/>
      <c r="H167" s="316"/>
    </row>
    <row r="168" spans="1:8" s="80" customFormat="1" ht="47.25">
      <c r="A168" s="85" t="s">
        <v>3072</v>
      </c>
      <c r="B168" s="14" t="s">
        <v>3073</v>
      </c>
      <c r="C168" s="11" t="s">
        <v>3074</v>
      </c>
      <c r="D168" s="195">
        <f>32.56+75.974</f>
        <v>108.53400000000001</v>
      </c>
      <c r="E168" s="156" t="s">
        <v>3075</v>
      </c>
      <c r="F168" s="316"/>
      <c r="G168" s="316"/>
      <c r="H168" s="316"/>
    </row>
    <row r="169" spans="1:8" s="80" customFormat="1" ht="47.25">
      <c r="A169" s="85" t="s">
        <v>5814</v>
      </c>
      <c r="B169" s="14" t="s">
        <v>3076</v>
      </c>
      <c r="C169" s="11" t="s">
        <v>3077</v>
      </c>
      <c r="D169" s="195">
        <v>2.3868</v>
      </c>
      <c r="E169" s="156" t="s">
        <v>2967</v>
      </c>
      <c r="F169" s="316"/>
      <c r="G169" s="316"/>
      <c r="H169" s="316"/>
    </row>
    <row r="170" spans="1:8" s="80" customFormat="1" ht="47.25">
      <c r="A170" s="85" t="s">
        <v>2935</v>
      </c>
      <c r="B170" s="14" t="s">
        <v>2936</v>
      </c>
      <c r="C170" s="11" t="s">
        <v>3078</v>
      </c>
      <c r="D170" s="195">
        <v>139.99083999999999</v>
      </c>
      <c r="E170" s="156" t="s">
        <v>628</v>
      </c>
      <c r="F170" s="316"/>
      <c r="G170" s="316"/>
      <c r="H170" s="316"/>
    </row>
    <row r="171" spans="1:8" s="80" customFormat="1" ht="47.25">
      <c r="A171" s="11" t="s">
        <v>1130</v>
      </c>
      <c r="B171" s="14" t="s">
        <v>1049</v>
      </c>
      <c r="C171" s="11" t="s">
        <v>3079</v>
      </c>
      <c r="D171" s="195">
        <v>11.973280000000001</v>
      </c>
      <c r="E171" s="156" t="s">
        <v>1160</v>
      </c>
      <c r="F171" s="316"/>
      <c r="G171" s="316"/>
      <c r="H171" s="316"/>
    </row>
    <row r="172" spans="1:8" s="80" customFormat="1" ht="47.25">
      <c r="A172" s="11" t="s">
        <v>3080</v>
      </c>
      <c r="B172" s="14" t="s">
        <v>3081</v>
      </c>
      <c r="C172" s="11" t="s">
        <v>3082</v>
      </c>
      <c r="D172" s="195">
        <v>24.590710000000001</v>
      </c>
      <c r="E172" s="156" t="s">
        <v>628</v>
      </c>
      <c r="F172" s="316"/>
      <c r="G172" s="316"/>
      <c r="H172" s="316"/>
    </row>
    <row r="173" spans="1:8" s="80" customFormat="1" ht="31.5">
      <c r="A173" s="156" t="s">
        <v>3083</v>
      </c>
      <c r="B173" s="14" t="s">
        <v>3084</v>
      </c>
      <c r="C173" s="11" t="s">
        <v>3085</v>
      </c>
      <c r="D173" s="195">
        <v>26.82206</v>
      </c>
      <c r="E173" s="156" t="s">
        <v>3086</v>
      </c>
      <c r="F173" s="316"/>
      <c r="G173" s="316"/>
      <c r="H173" s="316"/>
    </row>
    <row r="174" spans="1:8" s="80" customFormat="1" ht="63">
      <c r="A174" s="11" t="s">
        <v>2975</v>
      </c>
      <c r="B174" s="14" t="s">
        <v>2976</v>
      </c>
      <c r="C174" s="11" t="s">
        <v>3087</v>
      </c>
      <c r="D174" s="195">
        <v>50.445239999999998</v>
      </c>
      <c r="E174" s="11" t="s">
        <v>2873</v>
      </c>
      <c r="F174" s="316"/>
      <c r="G174" s="316"/>
      <c r="H174" s="316"/>
    </row>
    <row r="175" spans="1:8" s="80" customFormat="1" ht="47.25">
      <c r="A175" s="85" t="s">
        <v>3088</v>
      </c>
      <c r="B175" s="14" t="s">
        <v>3089</v>
      </c>
      <c r="C175" s="11" t="s">
        <v>3090</v>
      </c>
      <c r="D175" s="195">
        <f>184.98523</f>
        <v>184.98523</v>
      </c>
      <c r="E175" s="156" t="s">
        <v>1160</v>
      </c>
      <c r="F175" s="316"/>
      <c r="G175" s="316"/>
      <c r="H175" s="316"/>
    </row>
    <row r="176" spans="1:8" s="80" customFormat="1" ht="31.5">
      <c r="A176" s="85" t="s">
        <v>3091</v>
      </c>
      <c r="B176" s="14" t="s">
        <v>3092</v>
      </c>
      <c r="C176" s="11" t="s">
        <v>3093</v>
      </c>
      <c r="D176" s="195">
        <v>52.1</v>
      </c>
      <c r="E176" s="156" t="s">
        <v>3000</v>
      </c>
      <c r="F176" s="316"/>
      <c r="G176" s="316"/>
      <c r="H176" s="316"/>
    </row>
    <row r="177" spans="1:8" s="80" customFormat="1" ht="31.5">
      <c r="A177" s="85" t="s">
        <v>3091</v>
      </c>
      <c r="B177" s="14" t="s">
        <v>3092</v>
      </c>
      <c r="C177" s="11" t="s">
        <v>3094</v>
      </c>
      <c r="D177" s="195">
        <v>28</v>
      </c>
      <c r="E177" s="156" t="s">
        <v>1167</v>
      </c>
      <c r="F177" s="316"/>
      <c r="G177" s="316"/>
      <c r="H177" s="316"/>
    </row>
    <row r="178" spans="1:8" s="80" customFormat="1" ht="31.5">
      <c r="A178" s="85" t="s">
        <v>3095</v>
      </c>
      <c r="B178" s="14" t="s">
        <v>3096</v>
      </c>
      <c r="C178" s="11" t="s">
        <v>3097</v>
      </c>
      <c r="D178" s="195">
        <v>50.816310000000001</v>
      </c>
      <c r="E178" s="156" t="s">
        <v>1976</v>
      </c>
      <c r="F178" s="316"/>
      <c r="G178" s="316"/>
      <c r="H178" s="316"/>
    </row>
    <row r="179" spans="1:8" s="80" customFormat="1" ht="31.5">
      <c r="A179" s="11" t="s">
        <v>3098</v>
      </c>
      <c r="B179" s="15" t="s">
        <v>3099</v>
      </c>
      <c r="C179" s="11" t="s">
        <v>3100</v>
      </c>
      <c r="D179" s="195">
        <v>30</v>
      </c>
      <c r="E179" s="156" t="s">
        <v>3101</v>
      </c>
      <c r="F179" s="316"/>
      <c r="G179" s="316"/>
      <c r="H179" s="316"/>
    </row>
    <row r="180" spans="1:8" s="80" customFormat="1" ht="31.5">
      <c r="A180" s="11" t="s">
        <v>3102</v>
      </c>
      <c r="B180" s="15" t="s">
        <v>3103</v>
      </c>
      <c r="C180" s="11" t="s">
        <v>3104</v>
      </c>
      <c r="D180" s="195">
        <v>30</v>
      </c>
      <c r="E180" s="156" t="s">
        <v>3101</v>
      </c>
      <c r="F180" s="316"/>
      <c r="G180" s="316"/>
      <c r="H180" s="316"/>
    </row>
    <row r="181" spans="1:8" s="80" customFormat="1" ht="31.5">
      <c r="A181" s="11" t="s">
        <v>1025</v>
      </c>
      <c r="B181" s="14" t="s">
        <v>1026</v>
      </c>
      <c r="C181" s="11" t="s">
        <v>3105</v>
      </c>
      <c r="D181" s="195">
        <v>157.33670000000001</v>
      </c>
      <c r="E181" s="156" t="s">
        <v>2981</v>
      </c>
      <c r="F181" s="316"/>
      <c r="G181" s="316"/>
      <c r="H181" s="316"/>
    </row>
    <row r="182" spans="1:8" s="80" customFormat="1" ht="47.25">
      <c r="A182" s="85" t="s">
        <v>2947</v>
      </c>
      <c r="B182" s="14" t="s">
        <v>2948</v>
      </c>
      <c r="C182" s="11" t="s">
        <v>3106</v>
      </c>
      <c r="D182" s="195">
        <v>73.912999999999997</v>
      </c>
      <c r="E182" s="156" t="s">
        <v>3086</v>
      </c>
      <c r="F182" s="316"/>
      <c r="G182" s="316"/>
      <c r="H182" s="316"/>
    </row>
    <row r="183" spans="1:8" s="80" customFormat="1" ht="47.25">
      <c r="A183" s="85" t="s">
        <v>1185</v>
      </c>
      <c r="B183" s="14" t="s">
        <v>1186</v>
      </c>
      <c r="C183" s="11" t="s">
        <v>3107</v>
      </c>
      <c r="D183" s="195">
        <v>16.99117</v>
      </c>
      <c r="E183" s="156" t="s">
        <v>1160</v>
      </c>
      <c r="F183" s="316"/>
      <c r="G183" s="316"/>
      <c r="H183" s="316"/>
    </row>
    <row r="184" spans="1:8" s="80" customFormat="1" ht="47.25">
      <c r="A184" s="85" t="s">
        <v>2957</v>
      </c>
      <c r="B184" s="14" t="s">
        <v>2958</v>
      </c>
      <c r="C184" s="11" t="s">
        <v>3108</v>
      </c>
      <c r="D184" s="195">
        <v>16.988119999999999</v>
      </c>
      <c r="E184" s="156" t="s">
        <v>628</v>
      </c>
      <c r="F184" s="316"/>
      <c r="G184" s="316"/>
      <c r="H184" s="316"/>
    </row>
    <row r="185" spans="1:8" s="80" customFormat="1" ht="47.25">
      <c r="A185" s="85" t="s">
        <v>3109</v>
      </c>
      <c r="B185" s="14" t="s">
        <v>3110</v>
      </c>
      <c r="C185" s="11" t="s">
        <v>3111</v>
      </c>
      <c r="D185" s="195">
        <v>44.207000000000001</v>
      </c>
      <c r="E185" s="156" t="s">
        <v>3112</v>
      </c>
      <c r="F185" s="316"/>
      <c r="G185" s="316"/>
      <c r="H185" s="316"/>
    </row>
    <row r="186" spans="1:8" s="80" customFormat="1" ht="47.25">
      <c r="A186" s="85" t="s">
        <v>3109</v>
      </c>
      <c r="B186" s="14" t="s">
        <v>3110</v>
      </c>
      <c r="C186" s="11" t="s">
        <v>3113</v>
      </c>
      <c r="D186" s="195">
        <v>21.983000000000001</v>
      </c>
      <c r="E186" s="156" t="s">
        <v>3112</v>
      </c>
      <c r="F186" s="316"/>
      <c r="G186" s="316"/>
      <c r="H186" s="316"/>
    </row>
    <row r="187" spans="1:8" s="80" customFormat="1" ht="47.25">
      <c r="A187" s="85" t="s">
        <v>2969</v>
      </c>
      <c r="B187" s="14" t="s">
        <v>2970</v>
      </c>
      <c r="C187" s="11" t="s">
        <v>3114</v>
      </c>
      <c r="D187" s="195">
        <v>10.8276</v>
      </c>
      <c r="E187" s="156" t="s">
        <v>3115</v>
      </c>
      <c r="F187" s="316"/>
      <c r="G187" s="316"/>
      <c r="H187" s="316"/>
    </row>
    <row r="188" spans="1:8" s="80" customFormat="1">
      <c r="A188" s="126" t="s">
        <v>3116</v>
      </c>
      <c r="B188" s="84" t="s">
        <v>3117</v>
      </c>
      <c r="C188" s="90" t="s">
        <v>3118</v>
      </c>
      <c r="D188" s="192">
        <v>47</v>
      </c>
      <c r="E188" s="90" t="s">
        <v>628</v>
      </c>
      <c r="F188" s="316"/>
      <c r="G188" s="316"/>
      <c r="H188" s="316"/>
    </row>
    <row r="189" spans="1:8" s="80" customFormat="1" ht="31.5">
      <c r="A189" s="126" t="s">
        <v>3119</v>
      </c>
      <c r="B189" s="84" t="s">
        <v>3120</v>
      </c>
      <c r="C189" s="90" t="s">
        <v>3121</v>
      </c>
      <c r="D189" s="192">
        <v>170</v>
      </c>
      <c r="E189" s="90" t="s">
        <v>2967</v>
      </c>
      <c r="F189" s="316"/>
      <c r="G189" s="316"/>
      <c r="H189" s="316"/>
    </row>
    <row r="190" spans="1:8" s="80" customFormat="1">
      <c r="A190" s="11" t="s">
        <v>1034</v>
      </c>
      <c r="B190" s="14" t="s">
        <v>1035</v>
      </c>
      <c r="C190" s="11" t="s">
        <v>1036</v>
      </c>
      <c r="D190" s="192">
        <v>37.066000000000003</v>
      </c>
      <c r="E190" s="90" t="s">
        <v>2887</v>
      </c>
      <c r="F190" s="316"/>
      <c r="G190" s="316"/>
      <c r="H190" s="316"/>
    </row>
    <row r="191" spans="1:8" s="80" customFormat="1" ht="47.25">
      <c r="A191" s="11" t="s">
        <v>1152</v>
      </c>
      <c r="B191" s="14" t="s">
        <v>1153</v>
      </c>
      <c r="C191" s="91" t="s">
        <v>3122</v>
      </c>
      <c r="D191" s="192">
        <v>25</v>
      </c>
      <c r="E191" s="90" t="s">
        <v>3123</v>
      </c>
      <c r="F191" s="316"/>
      <c r="G191" s="316"/>
      <c r="H191" s="316"/>
    </row>
    <row r="192" spans="1:8" s="80" customFormat="1" ht="47.25">
      <c r="A192" s="11" t="s">
        <v>1152</v>
      </c>
      <c r="B192" s="14" t="s">
        <v>1153</v>
      </c>
      <c r="C192" s="11" t="s">
        <v>1154</v>
      </c>
      <c r="D192" s="192">
        <v>66.19</v>
      </c>
      <c r="E192" s="90" t="s">
        <v>3123</v>
      </c>
      <c r="F192" s="316"/>
      <c r="G192" s="316"/>
      <c r="H192" s="316"/>
    </row>
    <row r="193" spans="1:8" s="80" customFormat="1" ht="63">
      <c r="A193" s="126" t="s">
        <v>3124</v>
      </c>
      <c r="B193" s="14" t="s">
        <v>3125</v>
      </c>
      <c r="C193" s="90" t="s">
        <v>3126</v>
      </c>
      <c r="D193" s="192">
        <v>11.994999999999999</v>
      </c>
      <c r="E193" s="90" t="s">
        <v>628</v>
      </c>
      <c r="F193" s="316"/>
      <c r="G193" s="316"/>
      <c r="H193" s="316"/>
    </row>
    <row r="194" spans="1:8" s="80" customFormat="1" ht="63">
      <c r="A194" s="126" t="s">
        <v>3124</v>
      </c>
      <c r="B194" s="14" t="s">
        <v>3125</v>
      </c>
      <c r="C194" s="90" t="s">
        <v>3127</v>
      </c>
      <c r="D194" s="192">
        <v>7.8</v>
      </c>
      <c r="E194" s="90" t="s">
        <v>2981</v>
      </c>
      <c r="F194" s="316"/>
      <c r="G194" s="316"/>
      <c r="H194" s="316"/>
    </row>
    <row r="195" spans="1:8" s="80" customFormat="1" ht="63">
      <c r="A195" s="126" t="s">
        <v>3128</v>
      </c>
      <c r="B195" s="14" t="s">
        <v>3125</v>
      </c>
      <c r="C195" s="90" t="s">
        <v>3127</v>
      </c>
      <c r="D195" s="192">
        <v>7.8</v>
      </c>
      <c r="E195" s="90" t="s">
        <v>2981</v>
      </c>
      <c r="F195" s="316"/>
      <c r="G195" s="316"/>
      <c r="H195" s="316"/>
    </row>
    <row r="196" spans="1:8" s="80" customFormat="1">
      <c r="A196" s="126" t="s">
        <v>3129</v>
      </c>
      <c r="B196" s="84" t="s">
        <v>3130</v>
      </c>
      <c r="C196" s="90" t="s">
        <v>3131</v>
      </c>
      <c r="D196" s="192">
        <v>26.584</v>
      </c>
      <c r="E196" s="90" t="s">
        <v>3132</v>
      </c>
      <c r="F196" s="316"/>
      <c r="G196" s="316"/>
      <c r="H196" s="316"/>
    </row>
    <row r="197" spans="1:8" s="80" customFormat="1" ht="47.25">
      <c r="A197" s="138" t="s">
        <v>1063</v>
      </c>
      <c r="B197" s="14" t="s">
        <v>1064</v>
      </c>
      <c r="C197" s="90" t="s">
        <v>3133</v>
      </c>
      <c r="D197" s="192">
        <v>23.083760000000002</v>
      </c>
      <c r="E197" s="156" t="s">
        <v>2981</v>
      </c>
      <c r="F197" s="316"/>
      <c r="G197" s="316"/>
      <c r="H197" s="316"/>
    </row>
    <row r="198" spans="1:8" s="80" customFormat="1" ht="47.25">
      <c r="A198" s="85" t="s">
        <v>2878</v>
      </c>
      <c r="B198" s="14" t="s">
        <v>2879</v>
      </c>
      <c r="C198" s="90" t="s">
        <v>3134</v>
      </c>
      <c r="D198" s="192">
        <v>13.953419999999999</v>
      </c>
      <c r="E198" s="156" t="s">
        <v>2981</v>
      </c>
      <c r="F198" s="316"/>
      <c r="G198" s="316"/>
      <c r="H198" s="316"/>
    </row>
    <row r="199" spans="1:8" s="80" customFormat="1" ht="47.25">
      <c r="A199" s="138" t="s">
        <v>1063</v>
      </c>
      <c r="B199" s="14" t="s">
        <v>1064</v>
      </c>
      <c r="C199" s="90" t="s">
        <v>3135</v>
      </c>
      <c r="D199" s="192">
        <v>3.556</v>
      </c>
      <c r="E199" s="11" t="s">
        <v>1169</v>
      </c>
      <c r="F199" s="316"/>
      <c r="G199" s="316"/>
      <c r="H199" s="316"/>
    </row>
    <row r="200" spans="1:8" s="80" customFormat="1" ht="47.25">
      <c r="A200" s="138" t="s">
        <v>2870</v>
      </c>
      <c r="B200" s="14" t="s">
        <v>2871</v>
      </c>
      <c r="C200" s="90" t="s">
        <v>3136</v>
      </c>
      <c r="D200" s="192">
        <v>0.5</v>
      </c>
      <c r="E200" s="90" t="s">
        <v>3137</v>
      </c>
      <c r="F200" s="316"/>
      <c r="G200" s="316"/>
      <c r="H200" s="316"/>
    </row>
    <row r="201" spans="1:8" s="80" customFormat="1" ht="31.5">
      <c r="A201" s="11" t="s">
        <v>2922</v>
      </c>
      <c r="B201" s="15" t="s">
        <v>2923</v>
      </c>
      <c r="C201" s="90" t="s">
        <v>3138</v>
      </c>
      <c r="D201" s="192">
        <v>13.06795</v>
      </c>
      <c r="E201" s="156" t="s">
        <v>2981</v>
      </c>
      <c r="F201" s="316"/>
      <c r="G201" s="316"/>
      <c r="H201" s="316"/>
    </row>
    <row r="202" spans="1:8" s="80" customFormat="1" ht="31.5">
      <c r="A202" s="11" t="s">
        <v>2919</v>
      </c>
      <c r="B202" s="15" t="s">
        <v>2920</v>
      </c>
      <c r="C202" s="90" t="s">
        <v>3139</v>
      </c>
      <c r="D202" s="192">
        <v>11.836959999999999</v>
      </c>
      <c r="E202" s="156" t="s">
        <v>2981</v>
      </c>
      <c r="F202" s="316"/>
      <c r="G202" s="316"/>
      <c r="H202" s="316"/>
    </row>
    <row r="203" spans="1:8" s="80" customFormat="1" ht="31.5">
      <c r="A203" s="11" t="s">
        <v>1022</v>
      </c>
      <c r="B203" s="14" t="s">
        <v>1023</v>
      </c>
      <c r="C203" s="90" t="s">
        <v>3140</v>
      </c>
      <c r="D203" s="192">
        <f>13.344+110.856</f>
        <v>124.19999999999999</v>
      </c>
      <c r="E203" s="90" t="s">
        <v>3075</v>
      </c>
      <c r="F203" s="316"/>
      <c r="G203" s="316"/>
      <c r="H203" s="316"/>
    </row>
    <row r="204" spans="1:8" s="80" customFormat="1" ht="31.5">
      <c r="A204" s="11" t="s">
        <v>2912</v>
      </c>
      <c r="B204" s="15" t="s">
        <v>2913</v>
      </c>
      <c r="C204" s="11" t="s">
        <v>2914</v>
      </c>
      <c r="D204" s="192">
        <v>8.07</v>
      </c>
      <c r="E204" s="156" t="s">
        <v>2866</v>
      </c>
      <c r="F204" s="316"/>
      <c r="G204" s="316"/>
      <c r="H204" s="316"/>
    </row>
    <row r="205" spans="1:8" s="80" customFormat="1" ht="31.5">
      <c r="A205" s="11" t="s">
        <v>1108</v>
      </c>
      <c r="B205" s="15" t="s">
        <v>1109</v>
      </c>
      <c r="C205" s="90" t="s">
        <v>3141</v>
      </c>
      <c r="D205" s="192">
        <v>26.703620000000001</v>
      </c>
      <c r="E205" s="90" t="s">
        <v>3142</v>
      </c>
      <c r="F205" s="316"/>
      <c r="G205" s="316"/>
      <c r="H205" s="316"/>
    </row>
    <row r="206" spans="1:8" s="80" customFormat="1" ht="31.5">
      <c r="A206" s="11" t="s">
        <v>3007</v>
      </c>
      <c r="B206" s="84" t="s">
        <v>3008</v>
      </c>
      <c r="C206" s="11" t="s">
        <v>3028</v>
      </c>
      <c r="D206" s="192">
        <v>20.258849999999999</v>
      </c>
      <c r="E206" s="156" t="s">
        <v>2866</v>
      </c>
      <c r="F206" s="316"/>
      <c r="G206" s="316"/>
      <c r="H206" s="316"/>
    </row>
    <row r="207" spans="1:8" s="80" customFormat="1" ht="31.5">
      <c r="A207" s="11" t="s">
        <v>3102</v>
      </c>
      <c r="B207" s="15" t="s">
        <v>3103</v>
      </c>
      <c r="C207" s="90" t="s">
        <v>3143</v>
      </c>
      <c r="D207" s="192">
        <v>11.978260000000001</v>
      </c>
      <c r="E207" s="156" t="s">
        <v>628</v>
      </c>
      <c r="F207" s="316"/>
      <c r="G207" s="316"/>
      <c r="H207" s="316"/>
    </row>
    <row r="208" spans="1:8" s="80" customFormat="1" ht="63">
      <c r="A208" s="11" t="s">
        <v>3144</v>
      </c>
      <c r="B208" s="15" t="s">
        <v>3145</v>
      </c>
      <c r="C208" s="90" t="s">
        <v>3146</v>
      </c>
      <c r="D208" s="192">
        <v>35.63926</v>
      </c>
      <c r="E208" s="156" t="s">
        <v>628</v>
      </c>
      <c r="F208" s="316"/>
      <c r="G208" s="316"/>
      <c r="H208" s="316"/>
    </row>
    <row r="209" spans="1:8" s="80" customFormat="1" ht="63">
      <c r="A209" s="126" t="s">
        <v>3147</v>
      </c>
      <c r="B209" s="84" t="s">
        <v>3148</v>
      </c>
      <c r="C209" s="90" t="s">
        <v>3149</v>
      </c>
      <c r="D209" s="192">
        <v>8.3699999999999992</v>
      </c>
      <c r="E209" s="90" t="s">
        <v>1976</v>
      </c>
      <c r="F209" s="316"/>
      <c r="G209" s="316"/>
      <c r="H209" s="316"/>
    </row>
    <row r="210" spans="1:8" s="80" customFormat="1" ht="31.5">
      <c r="A210" s="85" t="s">
        <v>2927</v>
      </c>
      <c r="B210" s="14" t="s">
        <v>2928</v>
      </c>
      <c r="C210" s="90" t="s">
        <v>3150</v>
      </c>
      <c r="D210" s="192">
        <v>2.0739999999999998</v>
      </c>
      <c r="E210" s="90" t="s">
        <v>1161</v>
      </c>
      <c r="F210" s="316"/>
      <c r="G210" s="316"/>
      <c r="H210" s="316"/>
    </row>
    <row r="211" spans="1:8" s="80" customFormat="1" ht="63">
      <c r="A211" s="126" t="s">
        <v>3151</v>
      </c>
      <c r="B211" s="14" t="s">
        <v>3152</v>
      </c>
      <c r="C211" s="90" t="s">
        <v>3153</v>
      </c>
      <c r="D211" s="192">
        <v>11.993259999999999</v>
      </c>
      <c r="E211" s="90" t="s">
        <v>1160</v>
      </c>
      <c r="F211" s="316"/>
      <c r="G211" s="316"/>
      <c r="H211" s="316"/>
    </row>
    <row r="212" spans="1:8" s="80" customFormat="1" ht="31.5">
      <c r="A212" s="11" t="s">
        <v>3020</v>
      </c>
      <c r="B212" s="84" t="s">
        <v>3021</v>
      </c>
      <c r="C212" s="11" t="s">
        <v>3154</v>
      </c>
      <c r="D212" s="192">
        <v>5.9508000000000001</v>
      </c>
      <c r="E212" s="11" t="s">
        <v>1269</v>
      </c>
      <c r="F212" s="316"/>
      <c r="G212" s="316"/>
      <c r="H212" s="316"/>
    </row>
    <row r="213" spans="1:8" s="80" customFormat="1" ht="47.25">
      <c r="A213" s="11" t="s">
        <v>1075</v>
      </c>
      <c r="B213" s="15" t="s">
        <v>1076</v>
      </c>
      <c r="C213" s="11" t="s">
        <v>3155</v>
      </c>
      <c r="D213" s="192">
        <v>5.9508000000000001</v>
      </c>
      <c r="E213" s="11" t="s">
        <v>1269</v>
      </c>
      <c r="F213" s="316"/>
      <c r="G213" s="316"/>
      <c r="H213" s="316"/>
    </row>
    <row r="214" spans="1:8" s="80" customFormat="1" ht="47.25">
      <c r="A214" s="11" t="s">
        <v>3156</v>
      </c>
      <c r="B214" s="15" t="s">
        <v>3157</v>
      </c>
      <c r="C214" s="11" t="s">
        <v>3158</v>
      </c>
      <c r="D214" s="192">
        <v>5.9508000000000001</v>
      </c>
      <c r="E214" s="11" t="s">
        <v>1269</v>
      </c>
      <c r="F214" s="316"/>
      <c r="G214" s="316"/>
      <c r="H214" s="316"/>
    </row>
    <row r="215" spans="1:8" s="80" customFormat="1" ht="47.25">
      <c r="A215" s="11" t="s">
        <v>3159</v>
      </c>
      <c r="B215" s="15" t="s">
        <v>3160</v>
      </c>
      <c r="C215" s="11" t="s">
        <v>3161</v>
      </c>
      <c r="D215" s="192">
        <v>5.9508000000000001</v>
      </c>
      <c r="E215" s="11" t="s">
        <v>1269</v>
      </c>
      <c r="F215" s="316"/>
      <c r="G215" s="316"/>
      <c r="H215" s="316"/>
    </row>
    <row r="216" spans="1:8" s="80" customFormat="1">
      <c r="A216" s="11" t="s">
        <v>1028</v>
      </c>
      <c r="B216" s="14" t="s">
        <v>1029</v>
      </c>
      <c r="C216" s="11" t="s">
        <v>3162</v>
      </c>
      <c r="D216" s="192">
        <v>123.5</v>
      </c>
      <c r="E216" s="90" t="s">
        <v>2967</v>
      </c>
      <c r="F216" s="316"/>
      <c r="G216" s="316"/>
      <c r="H216" s="316"/>
    </row>
    <row r="217" spans="1:8" s="80" customFormat="1" ht="47.25">
      <c r="A217" s="85" t="s">
        <v>3040</v>
      </c>
      <c r="B217" s="14" t="s">
        <v>3041</v>
      </c>
      <c r="C217" s="11" t="s">
        <v>3163</v>
      </c>
      <c r="D217" s="192">
        <v>199.958</v>
      </c>
      <c r="E217" s="90" t="s">
        <v>1170</v>
      </c>
      <c r="F217" s="316"/>
      <c r="G217" s="316"/>
      <c r="H217" s="316"/>
    </row>
    <row r="218" spans="1:8" s="80" customFormat="1" ht="47.25">
      <c r="A218" s="85" t="s">
        <v>1057</v>
      </c>
      <c r="B218" s="14" t="s">
        <v>1058</v>
      </c>
      <c r="C218" s="11" t="s">
        <v>3164</v>
      </c>
      <c r="D218" s="192">
        <f>10.72766+19.84343</f>
        <v>30.571090000000002</v>
      </c>
      <c r="E218" s="90" t="s">
        <v>2981</v>
      </c>
      <c r="F218" s="316"/>
      <c r="G218" s="316"/>
      <c r="H218" s="316"/>
    </row>
    <row r="219" spans="1:8" s="80" customFormat="1" ht="47.25">
      <c r="A219" s="85" t="s">
        <v>3165</v>
      </c>
      <c r="B219" s="14" t="s">
        <v>1133</v>
      </c>
      <c r="C219" s="90" t="s">
        <v>3166</v>
      </c>
      <c r="D219" s="192">
        <v>41.233550000000001</v>
      </c>
      <c r="E219" s="90" t="s">
        <v>2873</v>
      </c>
      <c r="F219" s="316"/>
      <c r="G219" s="316"/>
      <c r="H219" s="316"/>
    </row>
    <row r="220" spans="1:8" s="80" customFormat="1" ht="47.25">
      <c r="A220" s="85" t="s">
        <v>1192</v>
      </c>
      <c r="B220" s="14" t="s">
        <v>1193</v>
      </c>
      <c r="C220" s="11" t="s">
        <v>3167</v>
      </c>
      <c r="D220" s="192">
        <v>12.281689999999999</v>
      </c>
      <c r="E220" s="90" t="s">
        <v>2981</v>
      </c>
      <c r="F220" s="316"/>
      <c r="G220" s="316"/>
      <c r="H220" s="316"/>
    </row>
    <row r="221" spans="1:8" s="80" customFormat="1" ht="31.5">
      <c r="A221" s="138" t="s">
        <v>3168</v>
      </c>
      <c r="B221" s="14" t="s">
        <v>3169</v>
      </c>
      <c r="C221" s="90" t="s">
        <v>3170</v>
      </c>
      <c r="D221" s="192">
        <v>16.319120000000002</v>
      </c>
      <c r="E221" s="90" t="s">
        <v>1165</v>
      </c>
      <c r="F221" s="316"/>
      <c r="G221" s="316"/>
      <c r="H221" s="316"/>
    </row>
    <row r="222" spans="1:8" s="80" customFormat="1" ht="47.25">
      <c r="A222" s="11" t="s">
        <v>1125</v>
      </c>
      <c r="B222" s="14" t="s">
        <v>1126</v>
      </c>
      <c r="C222" s="11" t="s">
        <v>3171</v>
      </c>
      <c r="D222" s="192">
        <v>9.3000000000000007</v>
      </c>
      <c r="E222" s="90" t="s">
        <v>1168</v>
      </c>
      <c r="F222" s="316"/>
      <c r="G222" s="316"/>
      <c r="H222" s="316"/>
    </row>
    <row r="223" spans="1:8" s="80" customFormat="1" ht="31.5">
      <c r="A223" s="138" t="s">
        <v>1180</v>
      </c>
      <c r="B223" s="14" t="s">
        <v>3172</v>
      </c>
      <c r="C223" s="90" t="s">
        <v>3173</v>
      </c>
      <c r="D223" s="192">
        <v>39</v>
      </c>
      <c r="E223" s="90" t="s">
        <v>3174</v>
      </c>
      <c r="F223" s="316"/>
      <c r="G223" s="316"/>
      <c r="H223" s="316"/>
    </row>
    <row r="224" spans="1:8" s="80" customFormat="1" ht="31.5">
      <c r="A224" s="138" t="s">
        <v>3175</v>
      </c>
      <c r="B224" s="14" t="s">
        <v>3176</v>
      </c>
      <c r="C224" s="11" t="s">
        <v>3177</v>
      </c>
      <c r="D224" s="192">
        <f>40+31.852</f>
        <v>71.852000000000004</v>
      </c>
      <c r="E224" s="90" t="s">
        <v>3178</v>
      </c>
      <c r="F224" s="316"/>
      <c r="G224" s="316"/>
      <c r="H224" s="316"/>
    </row>
    <row r="225" spans="1:8" s="80" customFormat="1" ht="47.25">
      <c r="A225" s="138" t="s">
        <v>1010</v>
      </c>
      <c r="B225" s="14" t="s">
        <v>36</v>
      </c>
      <c r="C225" s="11" t="s">
        <v>3179</v>
      </c>
      <c r="D225" s="195">
        <v>100</v>
      </c>
      <c r="E225" s="11" t="s">
        <v>1164</v>
      </c>
      <c r="F225" s="316"/>
      <c r="G225" s="316"/>
      <c r="H225" s="316"/>
    </row>
    <row r="226" spans="1:8" s="80" customFormat="1" ht="47.25">
      <c r="A226" s="138" t="s">
        <v>3180</v>
      </c>
      <c r="B226" s="14" t="s">
        <v>3181</v>
      </c>
      <c r="C226" s="90" t="s">
        <v>3182</v>
      </c>
      <c r="D226" s="192">
        <v>90</v>
      </c>
      <c r="E226" s="90" t="s">
        <v>3183</v>
      </c>
      <c r="F226" s="316"/>
      <c r="G226" s="316"/>
      <c r="H226" s="316"/>
    </row>
    <row r="227" spans="1:8" s="80" customFormat="1" ht="47.25">
      <c r="A227" s="85" t="s">
        <v>5814</v>
      </c>
      <c r="B227" s="14" t="s">
        <v>3076</v>
      </c>
      <c r="C227" s="11" t="s">
        <v>3184</v>
      </c>
      <c r="D227" s="195">
        <v>35.591999999999999</v>
      </c>
      <c r="E227" s="156" t="s">
        <v>2967</v>
      </c>
      <c r="F227" s="316"/>
      <c r="G227" s="316"/>
      <c r="H227" s="316"/>
    </row>
    <row r="228" spans="1:8" s="80" customFormat="1" ht="31.5">
      <c r="A228" s="138" t="s">
        <v>3185</v>
      </c>
      <c r="B228" s="14" t="s">
        <v>3186</v>
      </c>
      <c r="C228" s="90" t="s">
        <v>3187</v>
      </c>
      <c r="D228" s="192">
        <v>139.27134000000001</v>
      </c>
      <c r="E228" s="221" t="s">
        <v>3188</v>
      </c>
      <c r="F228" s="316"/>
      <c r="G228" s="316"/>
      <c r="H228" s="316"/>
    </row>
    <row r="229" spans="1:8" s="80" customFormat="1" ht="47.25">
      <c r="A229" s="11" t="s">
        <v>3189</v>
      </c>
      <c r="B229" s="14" t="s">
        <v>3190</v>
      </c>
      <c r="C229" s="90" t="s">
        <v>3191</v>
      </c>
      <c r="D229" s="193">
        <f>27.3622+63.84512</f>
        <v>91.20732000000001</v>
      </c>
      <c r="E229" s="223" t="s">
        <v>1647</v>
      </c>
      <c r="F229" s="316"/>
      <c r="G229" s="316"/>
      <c r="H229" s="316"/>
    </row>
    <row r="230" spans="1:8" s="80" customFormat="1" ht="47.25">
      <c r="A230" s="11" t="s">
        <v>3192</v>
      </c>
      <c r="B230" s="14" t="s">
        <v>3193</v>
      </c>
      <c r="C230" s="11" t="s">
        <v>3194</v>
      </c>
      <c r="D230" s="192">
        <v>66.19</v>
      </c>
      <c r="E230" s="90" t="s">
        <v>1164</v>
      </c>
      <c r="F230" s="316"/>
      <c r="G230" s="316"/>
      <c r="H230" s="316"/>
    </row>
    <row r="231" spans="1:8" s="80" customFormat="1" ht="47.25">
      <c r="A231" s="11" t="s">
        <v>1130</v>
      </c>
      <c r="B231" s="14" t="s">
        <v>1049</v>
      </c>
      <c r="C231" s="11" t="s">
        <v>3195</v>
      </c>
      <c r="D231" s="195">
        <v>174.94832</v>
      </c>
      <c r="E231" s="156" t="s">
        <v>1160</v>
      </c>
      <c r="F231" s="316"/>
      <c r="G231" s="316"/>
      <c r="H231" s="316"/>
    </row>
    <row r="232" spans="1:8" s="80" customFormat="1" ht="47.25">
      <c r="A232" s="11" t="s">
        <v>1127</v>
      </c>
      <c r="B232" s="14" t="s">
        <v>1128</v>
      </c>
      <c r="C232" s="11" t="s">
        <v>1129</v>
      </c>
      <c r="D232" s="195">
        <v>5.2734399999999999</v>
      </c>
      <c r="E232" s="11" t="s">
        <v>628</v>
      </c>
      <c r="F232" s="316"/>
      <c r="G232" s="316"/>
      <c r="H232" s="316"/>
    </row>
    <row r="233" spans="1:8" s="80" customFormat="1" ht="47.25">
      <c r="A233" s="85" t="s">
        <v>3165</v>
      </c>
      <c r="B233" s="14" t="s">
        <v>1133</v>
      </c>
      <c r="C233" s="11" t="s">
        <v>3196</v>
      </c>
      <c r="D233" s="192">
        <v>11.19136</v>
      </c>
      <c r="E233" s="90" t="s">
        <v>2981</v>
      </c>
      <c r="F233" s="316"/>
      <c r="G233" s="316"/>
      <c r="H233" s="316"/>
    </row>
    <row r="234" spans="1:8" s="80" customFormat="1" ht="47.25">
      <c r="A234" s="138" t="s">
        <v>1066</v>
      </c>
      <c r="B234" s="14" t="s">
        <v>1067</v>
      </c>
      <c r="C234" s="11" t="s">
        <v>3197</v>
      </c>
      <c r="D234" s="192">
        <v>2.1440100000000002</v>
      </c>
      <c r="E234" s="90" t="s">
        <v>3198</v>
      </c>
      <c r="F234" s="316"/>
      <c r="G234" s="316"/>
      <c r="H234" s="316"/>
    </row>
    <row r="235" spans="1:8" s="80" customFormat="1" ht="31.5">
      <c r="A235" s="85" t="s">
        <v>3199</v>
      </c>
      <c r="B235" s="14" t="s">
        <v>3200</v>
      </c>
      <c r="C235" s="11" t="s">
        <v>3201</v>
      </c>
      <c r="D235" s="192">
        <v>11.993259999999999</v>
      </c>
      <c r="E235" s="90" t="s">
        <v>628</v>
      </c>
      <c r="F235" s="316"/>
      <c r="G235" s="316"/>
      <c r="H235" s="316"/>
    </row>
    <row r="236" spans="1:8" s="80" customFormat="1" ht="31.5">
      <c r="A236" s="85" t="s">
        <v>2984</v>
      </c>
      <c r="B236" s="14" t="s">
        <v>2985</v>
      </c>
      <c r="C236" s="11" t="s">
        <v>3202</v>
      </c>
      <c r="D236" s="192">
        <v>59.994259999999997</v>
      </c>
      <c r="E236" s="90" t="s">
        <v>3203</v>
      </c>
      <c r="F236" s="316"/>
      <c r="G236" s="316"/>
      <c r="H236" s="316"/>
    </row>
    <row r="237" spans="1:8" s="80" customFormat="1" ht="47.25">
      <c r="A237" s="11" t="s">
        <v>1075</v>
      </c>
      <c r="B237" s="15" t="s">
        <v>1076</v>
      </c>
      <c r="C237" s="11" t="s">
        <v>3204</v>
      </c>
      <c r="D237" s="192">
        <v>11.993259999999999</v>
      </c>
      <c r="E237" s="90" t="s">
        <v>628</v>
      </c>
      <c r="F237" s="316"/>
      <c r="G237" s="316"/>
      <c r="H237" s="316"/>
    </row>
    <row r="238" spans="1:8" s="80" customFormat="1" ht="47.25">
      <c r="A238" s="85" t="s">
        <v>2941</v>
      </c>
      <c r="B238" s="14" t="s">
        <v>2942</v>
      </c>
      <c r="C238" s="11" t="s">
        <v>3205</v>
      </c>
      <c r="D238" s="192">
        <v>1.9999800000000001</v>
      </c>
      <c r="E238" s="90" t="s">
        <v>3206</v>
      </c>
      <c r="F238" s="316"/>
      <c r="G238" s="316"/>
      <c r="H238" s="316"/>
    </row>
    <row r="239" spans="1:8" s="80" customFormat="1" ht="47.25">
      <c r="A239" s="85" t="s">
        <v>3207</v>
      </c>
      <c r="B239" s="14" t="s">
        <v>3076</v>
      </c>
      <c r="C239" s="11" t="s">
        <v>3208</v>
      </c>
      <c r="D239" s="192">
        <v>3.2604799999999998</v>
      </c>
      <c r="E239" s="90" t="s">
        <v>2972</v>
      </c>
      <c r="F239" s="316"/>
      <c r="G239" s="316"/>
      <c r="H239" s="316"/>
    </row>
    <row r="240" spans="1:8" s="80" customFormat="1" ht="31.5">
      <c r="A240" s="138" t="s">
        <v>3185</v>
      </c>
      <c r="B240" s="14" t="s">
        <v>3186</v>
      </c>
      <c r="C240" s="156" t="s">
        <v>3209</v>
      </c>
      <c r="D240" s="193">
        <f>50.7+78.64531</f>
        <v>129.34530999999998</v>
      </c>
      <c r="E240" s="223" t="s">
        <v>3210</v>
      </c>
      <c r="F240" s="316"/>
      <c r="G240" s="316"/>
      <c r="H240" s="316"/>
    </row>
    <row r="241" spans="1:8" s="80" customFormat="1" ht="47.25">
      <c r="A241" s="11" t="s">
        <v>1127</v>
      </c>
      <c r="B241" s="14" t="s">
        <v>1128</v>
      </c>
      <c r="C241" s="11" t="s">
        <v>3211</v>
      </c>
      <c r="D241" s="192">
        <v>40.478999999999999</v>
      </c>
      <c r="E241" s="90" t="s">
        <v>1170</v>
      </c>
      <c r="F241" s="316"/>
      <c r="G241" s="316"/>
      <c r="H241" s="316"/>
    </row>
    <row r="242" spans="1:8" s="80" customFormat="1" ht="47.25">
      <c r="A242" s="85" t="s">
        <v>1060</v>
      </c>
      <c r="B242" s="14" t="s">
        <v>1061</v>
      </c>
      <c r="C242" s="11" t="s">
        <v>3212</v>
      </c>
      <c r="D242" s="192">
        <v>41.387999999999998</v>
      </c>
      <c r="E242" s="90" t="s">
        <v>2967</v>
      </c>
      <c r="F242" s="316"/>
      <c r="G242" s="316"/>
      <c r="H242" s="316"/>
    </row>
    <row r="243" spans="1:8" s="80" customFormat="1" ht="47.25">
      <c r="A243" s="85" t="s">
        <v>2878</v>
      </c>
      <c r="B243" s="14" t="s">
        <v>2879</v>
      </c>
      <c r="C243" s="11" t="s">
        <v>3213</v>
      </c>
      <c r="D243" s="192">
        <v>49.84843</v>
      </c>
      <c r="E243" s="90" t="s">
        <v>3000</v>
      </c>
      <c r="F243" s="316"/>
      <c r="G243" s="316"/>
      <c r="H243" s="316"/>
    </row>
    <row r="244" spans="1:8" s="80" customFormat="1" ht="47.25">
      <c r="A244" s="138" t="s">
        <v>1066</v>
      </c>
      <c r="B244" s="14" t="s">
        <v>1067</v>
      </c>
      <c r="C244" s="11" t="s">
        <v>3214</v>
      </c>
      <c r="D244" s="192">
        <v>193.40880000000001</v>
      </c>
      <c r="E244" s="90" t="s">
        <v>3215</v>
      </c>
      <c r="F244" s="316"/>
      <c r="G244" s="316"/>
      <c r="H244" s="316"/>
    </row>
    <row r="245" spans="1:8" s="80" customFormat="1" ht="47.25">
      <c r="A245" s="138" t="s">
        <v>1063</v>
      </c>
      <c r="B245" s="14" t="s">
        <v>1064</v>
      </c>
      <c r="C245" s="11" t="s">
        <v>3216</v>
      </c>
      <c r="D245" s="192">
        <v>14.384679999999999</v>
      </c>
      <c r="E245" s="90" t="s">
        <v>1167</v>
      </c>
      <c r="F245" s="316"/>
      <c r="G245" s="316"/>
      <c r="H245" s="316"/>
    </row>
    <row r="246" spans="1:8" s="80" customFormat="1" ht="31.5">
      <c r="A246" s="11" t="s">
        <v>3217</v>
      </c>
      <c r="B246" s="15" t="s">
        <v>3218</v>
      </c>
      <c r="C246" s="11" t="s">
        <v>3219</v>
      </c>
      <c r="D246" s="192">
        <v>24</v>
      </c>
      <c r="E246" s="90" t="s">
        <v>2866</v>
      </c>
      <c r="F246" s="316"/>
      <c r="G246" s="316"/>
      <c r="H246" s="316"/>
    </row>
    <row r="247" spans="1:8" s="80" customFormat="1" ht="47.25">
      <c r="A247" s="85" t="s">
        <v>3083</v>
      </c>
      <c r="B247" s="14" t="s">
        <v>3084</v>
      </c>
      <c r="C247" s="11" t="s">
        <v>3220</v>
      </c>
      <c r="D247" s="192">
        <v>11.26022</v>
      </c>
      <c r="E247" s="90" t="s">
        <v>3086</v>
      </c>
      <c r="F247" s="316"/>
      <c r="G247" s="316"/>
      <c r="H247" s="316"/>
    </row>
    <row r="248" spans="1:8" s="80" customFormat="1" ht="31.5">
      <c r="A248" s="85" t="s">
        <v>3083</v>
      </c>
      <c r="B248" s="14" t="s">
        <v>3084</v>
      </c>
      <c r="C248" s="11" t="s">
        <v>3221</v>
      </c>
      <c r="D248" s="192">
        <v>20.42455</v>
      </c>
      <c r="E248" s="90" t="s">
        <v>1167</v>
      </c>
      <c r="F248" s="316"/>
      <c r="G248" s="316"/>
      <c r="H248" s="316"/>
    </row>
    <row r="249" spans="1:8" s="80" customFormat="1" ht="31.5">
      <c r="A249" s="85" t="s">
        <v>1011</v>
      </c>
      <c r="B249" s="14" t="s">
        <v>2865</v>
      </c>
      <c r="C249" s="11" t="s">
        <v>3222</v>
      </c>
      <c r="D249" s="192">
        <v>56.151000000000003</v>
      </c>
      <c r="E249" s="90" t="s">
        <v>3223</v>
      </c>
      <c r="F249" s="316"/>
      <c r="G249" s="316"/>
      <c r="H249" s="316"/>
    </row>
    <row r="250" spans="1:8" s="80" customFormat="1" ht="31.5">
      <c r="A250" s="11" t="s">
        <v>1022</v>
      </c>
      <c r="B250" s="14" t="s">
        <v>1023</v>
      </c>
      <c r="C250" s="11" t="s">
        <v>3224</v>
      </c>
      <c r="D250" s="192">
        <v>6.1858599999999999</v>
      </c>
      <c r="E250" s="90" t="s">
        <v>3198</v>
      </c>
      <c r="F250" s="316"/>
      <c r="G250" s="316"/>
      <c r="H250" s="316"/>
    </row>
    <row r="251" spans="1:8" s="80" customFormat="1" ht="31.5">
      <c r="A251" s="85" t="s">
        <v>1081</v>
      </c>
      <c r="B251" s="14" t="s">
        <v>1082</v>
      </c>
      <c r="C251" s="11" t="s">
        <v>3225</v>
      </c>
      <c r="D251" s="192">
        <v>45.472999999999999</v>
      </c>
      <c r="E251" s="90" t="s">
        <v>1170</v>
      </c>
      <c r="F251" s="316"/>
      <c r="G251" s="316"/>
      <c r="H251" s="316"/>
    </row>
    <row r="252" spans="1:8" s="80" customFormat="1" ht="47.25">
      <c r="A252" s="11" t="s">
        <v>1075</v>
      </c>
      <c r="B252" s="15" t="s">
        <v>1076</v>
      </c>
      <c r="C252" s="11" t="s">
        <v>3226</v>
      </c>
      <c r="D252" s="192">
        <v>8</v>
      </c>
      <c r="E252" s="90" t="s">
        <v>2979</v>
      </c>
      <c r="F252" s="316"/>
      <c r="G252" s="316"/>
      <c r="H252" s="316"/>
    </row>
    <row r="253" spans="1:8" s="80" customFormat="1" ht="31.5">
      <c r="A253" s="85" t="s">
        <v>2897</v>
      </c>
      <c r="B253" s="14" t="s">
        <v>2898</v>
      </c>
      <c r="C253" s="11" t="s">
        <v>3227</v>
      </c>
      <c r="D253" s="192">
        <v>10</v>
      </c>
      <c r="E253" s="90" t="s">
        <v>2979</v>
      </c>
      <c r="F253" s="316"/>
      <c r="G253" s="316"/>
      <c r="H253" s="316"/>
    </row>
    <row r="254" spans="1:8" s="80" customFormat="1" ht="31.5">
      <c r="A254" s="85" t="s">
        <v>3001</v>
      </c>
      <c r="B254" s="14" t="s">
        <v>3002</v>
      </c>
      <c r="C254" s="11" t="s">
        <v>3228</v>
      </c>
      <c r="D254" s="192">
        <v>3.9889999999999999</v>
      </c>
      <c r="E254" s="90" t="s">
        <v>628</v>
      </c>
      <c r="F254" s="316"/>
      <c r="G254" s="316"/>
      <c r="H254" s="316"/>
    </row>
    <row r="255" spans="1:8" s="80" customFormat="1" ht="31.5">
      <c r="A255" s="85" t="s">
        <v>1084</v>
      </c>
      <c r="B255" s="14" t="s">
        <v>1085</v>
      </c>
      <c r="C255" s="11" t="s">
        <v>3229</v>
      </c>
      <c r="D255" s="192">
        <v>170.56331</v>
      </c>
      <c r="E255" s="90" t="s">
        <v>3230</v>
      </c>
      <c r="F255" s="316"/>
      <c r="G255" s="316"/>
      <c r="H255" s="316"/>
    </row>
    <row r="256" spans="1:8" s="80" customFormat="1" ht="31.5">
      <c r="A256" s="85" t="s">
        <v>3098</v>
      </c>
      <c r="B256" s="14" t="s">
        <v>3099</v>
      </c>
      <c r="C256" s="11" t="s">
        <v>3231</v>
      </c>
      <c r="D256" s="192">
        <v>8.6750399999999992</v>
      </c>
      <c r="E256" s="90" t="s">
        <v>1165</v>
      </c>
      <c r="F256" s="316"/>
      <c r="G256" s="316"/>
      <c r="H256" s="316"/>
    </row>
    <row r="257" spans="1:8" s="80" customFormat="1" ht="31.5">
      <c r="A257" s="85" t="s">
        <v>3232</v>
      </c>
      <c r="B257" s="14" t="s">
        <v>3233</v>
      </c>
      <c r="C257" s="11" t="s">
        <v>3234</v>
      </c>
      <c r="D257" s="192">
        <v>0.80647999999999997</v>
      </c>
      <c r="E257" s="90" t="s">
        <v>1165</v>
      </c>
      <c r="F257" s="316"/>
      <c r="G257" s="316"/>
      <c r="H257" s="316"/>
    </row>
    <row r="258" spans="1:8" s="80" customFormat="1">
      <c r="A258" s="85" t="s">
        <v>1016</v>
      </c>
      <c r="B258" s="14" t="s">
        <v>1017</v>
      </c>
      <c r="C258" s="11" t="s">
        <v>3235</v>
      </c>
      <c r="D258" s="192">
        <v>9.1685999999999996</v>
      </c>
      <c r="E258" s="90" t="s">
        <v>1165</v>
      </c>
      <c r="F258" s="316"/>
      <c r="G258" s="316"/>
      <c r="H258" s="316"/>
    </row>
    <row r="259" spans="1:8" s="80" customFormat="1" ht="31.5">
      <c r="A259" s="85" t="s">
        <v>3023</v>
      </c>
      <c r="B259" s="14" t="s">
        <v>3024</v>
      </c>
      <c r="C259" s="11" t="s">
        <v>3236</v>
      </c>
      <c r="D259" s="192">
        <v>3.9889999999999999</v>
      </c>
      <c r="E259" s="90" t="s">
        <v>628</v>
      </c>
      <c r="F259" s="316"/>
      <c r="G259" s="316"/>
      <c r="H259" s="316"/>
    </row>
    <row r="260" spans="1:8" s="80" customFormat="1" ht="63">
      <c r="A260" s="126" t="s">
        <v>3151</v>
      </c>
      <c r="B260" s="14" t="s">
        <v>3152</v>
      </c>
      <c r="C260" s="11" t="s">
        <v>3237</v>
      </c>
      <c r="D260" s="192">
        <v>1.19068</v>
      </c>
      <c r="E260" s="90" t="s">
        <v>1161</v>
      </c>
      <c r="F260" s="316"/>
      <c r="G260" s="316"/>
      <c r="H260" s="316"/>
    </row>
    <row r="261" spans="1:8" s="80" customFormat="1" ht="31.5">
      <c r="A261" s="85" t="s">
        <v>2984</v>
      </c>
      <c r="B261" s="14" t="s">
        <v>2985</v>
      </c>
      <c r="C261" s="11" t="s">
        <v>3238</v>
      </c>
      <c r="D261" s="192">
        <v>139.98660000000001</v>
      </c>
      <c r="E261" s="90" t="s">
        <v>3203</v>
      </c>
      <c r="F261" s="316"/>
      <c r="G261" s="316"/>
      <c r="H261" s="316"/>
    </row>
    <row r="262" spans="1:8" s="80" customFormat="1" ht="63">
      <c r="A262" s="126" t="s">
        <v>3151</v>
      </c>
      <c r="B262" s="14" t="s">
        <v>3152</v>
      </c>
      <c r="C262" s="11" t="s">
        <v>3239</v>
      </c>
      <c r="D262" s="192">
        <v>39.998170000000002</v>
      </c>
      <c r="E262" s="90" t="s">
        <v>628</v>
      </c>
      <c r="F262" s="316"/>
      <c r="G262" s="316"/>
      <c r="H262" s="316"/>
    </row>
    <row r="263" spans="1:8" s="80" customFormat="1" ht="63">
      <c r="A263" s="126" t="s">
        <v>3240</v>
      </c>
      <c r="B263" s="14" t="s">
        <v>3241</v>
      </c>
      <c r="C263" s="11" t="s">
        <v>3242</v>
      </c>
      <c r="D263" s="192">
        <v>9.9</v>
      </c>
      <c r="E263" s="90" t="s">
        <v>1867</v>
      </c>
      <c r="F263" s="316"/>
      <c r="G263" s="316"/>
      <c r="H263" s="316"/>
    </row>
    <row r="264" spans="1:8" s="80" customFormat="1" ht="63">
      <c r="A264" s="126" t="s">
        <v>3243</v>
      </c>
      <c r="B264" s="14" t="s">
        <v>3244</v>
      </c>
      <c r="C264" s="11" t="s">
        <v>3245</v>
      </c>
      <c r="D264" s="192">
        <v>3.7639999999999998</v>
      </c>
      <c r="E264" s="90" t="s">
        <v>1169</v>
      </c>
      <c r="F264" s="316"/>
      <c r="G264" s="316"/>
      <c r="H264" s="316"/>
    </row>
    <row r="265" spans="1:8" s="80" customFormat="1" ht="31.5">
      <c r="A265" s="85" t="s">
        <v>3232</v>
      </c>
      <c r="B265" s="14" t="s">
        <v>3233</v>
      </c>
      <c r="C265" s="11" t="s">
        <v>3246</v>
      </c>
      <c r="D265" s="192">
        <v>104.971</v>
      </c>
      <c r="E265" s="90" t="s">
        <v>2967</v>
      </c>
      <c r="F265" s="316"/>
      <c r="G265" s="316"/>
      <c r="H265" s="316"/>
    </row>
    <row r="266" spans="1:8" s="80" customFormat="1" ht="31.5">
      <c r="A266" s="85" t="s">
        <v>1114</v>
      </c>
      <c r="B266" s="14" t="s">
        <v>1115</v>
      </c>
      <c r="C266" s="11" t="s">
        <v>3247</v>
      </c>
      <c r="D266" s="192">
        <v>11.993259999999999</v>
      </c>
      <c r="E266" s="90" t="s">
        <v>628</v>
      </c>
      <c r="F266" s="316"/>
      <c r="G266" s="316"/>
      <c r="H266" s="316"/>
    </row>
    <row r="267" spans="1:8" s="80" customFormat="1" ht="31.5">
      <c r="A267" s="11" t="s">
        <v>2990</v>
      </c>
      <c r="B267" s="84" t="s">
        <v>2991</v>
      </c>
      <c r="C267" s="11" t="s">
        <v>3248</v>
      </c>
      <c r="D267" s="192">
        <v>29.970230000000001</v>
      </c>
      <c r="E267" s="90" t="s">
        <v>628</v>
      </c>
      <c r="F267" s="316"/>
      <c r="G267" s="316"/>
      <c r="H267" s="316"/>
    </row>
    <row r="268" spans="1:8" s="80" customFormat="1" ht="31.5">
      <c r="A268" s="85" t="s">
        <v>2904</v>
      </c>
      <c r="B268" s="14" t="s">
        <v>2905</v>
      </c>
      <c r="C268" s="11" t="s">
        <v>3249</v>
      </c>
      <c r="D268" s="192">
        <v>21.996919999999999</v>
      </c>
      <c r="E268" s="90" t="s">
        <v>628</v>
      </c>
      <c r="F268" s="316"/>
      <c r="G268" s="316"/>
      <c r="H268" s="316"/>
    </row>
    <row r="269" spans="1:8" s="80" customFormat="1" ht="31.5">
      <c r="A269" s="85" t="s">
        <v>3250</v>
      </c>
      <c r="B269" s="14" t="s">
        <v>3251</v>
      </c>
      <c r="C269" s="11" t="s">
        <v>3252</v>
      </c>
      <c r="D269" s="192">
        <v>7.9944300000000004</v>
      </c>
      <c r="E269" s="90" t="s">
        <v>628</v>
      </c>
      <c r="F269" s="316"/>
      <c r="G269" s="316"/>
      <c r="H269" s="316"/>
    </row>
    <row r="270" spans="1:8" s="80" customFormat="1" ht="31.5">
      <c r="A270" s="85" t="s">
        <v>3253</v>
      </c>
      <c r="B270" s="14" t="s">
        <v>3254</v>
      </c>
      <c r="C270" s="11" t="s">
        <v>3255</v>
      </c>
      <c r="D270" s="192">
        <v>14.384</v>
      </c>
      <c r="E270" s="90" t="s">
        <v>1170</v>
      </c>
      <c r="F270" s="316"/>
      <c r="G270" s="316"/>
      <c r="H270" s="316"/>
    </row>
    <row r="271" spans="1:8" s="80" customFormat="1" ht="31.5">
      <c r="A271" s="85" t="s">
        <v>3256</v>
      </c>
      <c r="B271" s="14" t="s">
        <v>1079</v>
      </c>
      <c r="C271" s="11" t="s">
        <v>3257</v>
      </c>
      <c r="D271" s="192">
        <v>79.915000000000006</v>
      </c>
      <c r="E271" s="90" t="s">
        <v>1170</v>
      </c>
      <c r="F271" s="316"/>
      <c r="G271" s="316"/>
      <c r="H271" s="316"/>
    </row>
    <row r="272" spans="1:8" s="80" customFormat="1" ht="31.5">
      <c r="A272" s="85" t="s">
        <v>3250</v>
      </c>
      <c r="B272" s="14" t="s">
        <v>3251</v>
      </c>
      <c r="C272" s="11" t="s">
        <v>3258</v>
      </c>
      <c r="D272" s="192">
        <v>11.993259999999999</v>
      </c>
      <c r="E272" s="90" t="s">
        <v>628</v>
      </c>
      <c r="F272" s="316"/>
      <c r="G272" s="316"/>
      <c r="H272" s="316"/>
    </row>
    <row r="273" spans="1:8" s="80" customFormat="1" ht="31.5">
      <c r="A273" s="85" t="s">
        <v>3259</v>
      </c>
      <c r="B273" s="87" t="s">
        <v>3260</v>
      </c>
      <c r="C273" s="11" t="s">
        <v>3261</v>
      </c>
      <c r="D273" s="192">
        <v>21.629000000000001</v>
      </c>
      <c r="E273" s="90" t="s">
        <v>1170</v>
      </c>
      <c r="F273" s="316"/>
      <c r="G273" s="316"/>
      <c r="H273" s="316"/>
    </row>
    <row r="274" spans="1:8" s="80" customFormat="1" ht="31.5">
      <c r="A274" s="85" t="s">
        <v>3007</v>
      </c>
      <c r="B274" s="87" t="s">
        <v>3008</v>
      </c>
      <c r="C274" s="11" t="s">
        <v>3262</v>
      </c>
      <c r="D274" s="192">
        <v>31.65813</v>
      </c>
      <c r="E274" s="90" t="s">
        <v>1167</v>
      </c>
      <c r="F274" s="316"/>
      <c r="G274" s="316"/>
      <c r="H274" s="316"/>
    </row>
    <row r="275" spans="1:8" s="80" customFormat="1" ht="63">
      <c r="A275" s="85" t="s">
        <v>3147</v>
      </c>
      <c r="B275" s="87" t="s">
        <v>3148</v>
      </c>
      <c r="C275" s="11" t="s">
        <v>3263</v>
      </c>
      <c r="D275" s="192">
        <v>34.938450000000003</v>
      </c>
      <c r="E275" s="90" t="s">
        <v>1976</v>
      </c>
      <c r="F275" s="316"/>
      <c r="G275" s="316"/>
      <c r="H275" s="316"/>
    </row>
    <row r="276" spans="1:8" s="80" customFormat="1" ht="31.5">
      <c r="A276" s="85" t="s">
        <v>2915</v>
      </c>
      <c r="B276" s="14" t="s">
        <v>2889</v>
      </c>
      <c r="C276" s="11" t="s">
        <v>3264</v>
      </c>
      <c r="D276" s="192">
        <v>30.565480000000001</v>
      </c>
      <c r="E276" s="90" t="s">
        <v>628</v>
      </c>
      <c r="F276" s="316"/>
      <c r="G276" s="316"/>
      <c r="H276" s="316"/>
    </row>
    <row r="277" spans="1:8" s="80" customFormat="1" ht="31.5">
      <c r="A277" s="85" t="s">
        <v>2915</v>
      </c>
      <c r="B277" s="14" t="s">
        <v>2889</v>
      </c>
      <c r="C277" s="11" t="s">
        <v>3264</v>
      </c>
      <c r="D277" s="192">
        <v>34.97392</v>
      </c>
      <c r="E277" s="90" t="s">
        <v>628</v>
      </c>
      <c r="F277" s="316"/>
      <c r="G277" s="316"/>
      <c r="H277" s="316"/>
    </row>
    <row r="278" spans="1:8" s="80" customFormat="1" ht="31.5">
      <c r="A278" s="85" t="s">
        <v>3199</v>
      </c>
      <c r="B278" s="14" t="s">
        <v>3200</v>
      </c>
      <c r="C278" s="11" t="s">
        <v>3265</v>
      </c>
      <c r="D278" s="192">
        <v>56.805999999999997</v>
      </c>
      <c r="E278" s="90" t="s">
        <v>628</v>
      </c>
      <c r="F278" s="316"/>
      <c r="G278" s="316"/>
      <c r="H278" s="316"/>
    </row>
    <row r="279" spans="1:8" s="80" customFormat="1" ht="31.5">
      <c r="A279" s="85" t="s">
        <v>3259</v>
      </c>
      <c r="B279" s="87" t="s">
        <v>3260</v>
      </c>
      <c r="C279" s="11" t="s">
        <v>3266</v>
      </c>
      <c r="D279" s="192">
        <v>80</v>
      </c>
      <c r="E279" s="90" t="s">
        <v>1170</v>
      </c>
      <c r="F279" s="316"/>
      <c r="G279" s="316"/>
      <c r="H279" s="316"/>
    </row>
    <row r="280" spans="1:8" s="80" customFormat="1" ht="31.5">
      <c r="A280" s="85" t="s">
        <v>2904</v>
      </c>
      <c r="B280" s="14" t="s">
        <v>2905</v>
      </c>
      <c r="C280" s="11" t="s">
        <v>3267</v>
      </c>
      <c r="D280" s="192">
        <v>6.9889400000000004</v>
      </c>
      <c r="E280" s="90" t="s">
        <v>3198</v>
      </c>
      <c r="F280" s="316"/>
      <c r="G280" s="316"/>
      <c r="H280" s="316"/>
    </row>
    <row r="281" spans="1:8" s="80" customFormat="1" ht="63">
      <c r="A281" s="126" t="s">
        <v>3151</v>
      </c>
      <c r="B281" s="14" t="s">
        <v>3152</v>
      </c>
      <c r="C281" s="11" t="s">
        <v>3268</v>
      </c>
      <c r="D281" s="192">
        <v>45.957859999999997</v>
      </c>
      <c r="E281" s="90" t="s">
        <v>628</v>
      </c>
      <c r="F281" s="316"/>
      <c r="G281" s="316"/>
      <c r="H281" s="316"/>
    </row>
    <row r="282" spans="1:8" s="80" customFormat="1" ht="31.5">
      <c r="A282" s="85" t="s">
        <v>2915</v>
      </c>
      <c r="B282" s="14" t="s">
        <v>2889</v>
      </c>
      <c r="C282" s="11" t="s">
        <v>3264</v>
      </c>
      <c r="D282" s="192">
        <v>29.831140000000001</v>
      </c>
      <c r="E282" s="90" t="s">
        <v>628</v>
      </c>
      <c r="F282" s="316"/>
      <c r="G282" s="316"/>
      <c r="H282" s="316"/>
    </row>
    <row r="283" spans="1:8" s="80" customFormat="1" ht="47.25">
      <c r="A283" s="11" t="s">
        <v>3156</v>
      </c>
      <c r="B283" s="15" t="s">
        <v>3157</v>
      </c>
      <c r="C283" s="11" t="s">
        <v>3269</v>
      </c>
      <c r="D283" s="192">
        <v>35.703000000000003</v>
      </c>
      <c r="E283" s="90" t="s">
        <v>3270</v>
      </c>
      <c r="F283" s="316"/>
      <c r="G283" s="316"/>
      <c r="H283" s="316"/>
    </row>
    <row r="284" spans="1:8" s="80" customFormat="1" ht="47.25">
      <c r="A284" s="85" t="s">
        <v>2904</v>
      </c>
      <c r="B284" s="14" t="s">
        <v>2905</v>
      </c>
      <c r="C284" s="11" t="s">
        <v>3271</v>
      </c>
      <c r="D284" s="192">
        <v>4.0167999999999999</v>
      </c>
      <c r="E284" s="90" t="s">
        <v>1269</v>
      </c>
      <c r="F284" s="316"/>
      <c r="G284" s="316"/>
      <c r="H284" s="316"/>
    </row>
    <row r="285" spans="1:8" s="80" customFormat="1">
      <c r="A285" s="85" t="s">
        <v>1022</v>
      </c>
      <c r="B285" s="14" t="s">
        <v>1023</v>
      </c>
      <c r="C285" s="11" t="s">
        <v>3272</v>
      </c>
      <c r="D285" s="192">
        <v>14.967230000000001</v>
      </c>
      <c r="E285" s="90" t="s">
        <v>1976</v>
      </c>
      <c r="F285" s="316"/>
      <c r="G285" s="316"/>
      <c r="H285" s="316"/>
    </row>
    <row r="286" spans="1:8" s="80" customFormat="1" ht="47.25">
      <c r="A286" s="11" t="s">
        <v>1138</v>
      </c>
      <c r="B286" s="14" t="s">
        <v>1139</v>
      </c>
      <c r="C286" s="11" t="s">
        <v>3273</v>
      </c>
      <c r="D286" s="192">
        <v>52</v>
      </c>
      <c r="E286" s="90" t="s">
        <v>2866</v>
      </c>
      <c r="F286" s="316"/>
      <c r="G286" s="316"/>
      <c r="H286" s="316"/>
    </row>
    <row r="287" spans="1:8" s="80" customFormat="1" ht="31.5">
      <c r="A287" s="85" t="s">
        <v>3274</v>
      </c>
      <c r="B287" s="14" t="s">
        <v>2965</v>
      </c>
      <c r="C287" s="11" t="s">
        <v>3275</v>
      </c>
      <c r="D287" s="192">
        <v>32.449199999999998</v>
      </c>
      <c r="E287" s="90" t="s">
        <v>2967</v>
      </c>
      <c r="F287" s="316"/>
      <c r="G287" s="316"/>
      <c r="H287" s="316"/>
    </row>
    <row r="288" spans="1:8" s="80" customFormat="1" ht="47.25">
      <c r="A288" s="85" t="s">
        <v>1130</v>
      </c>
      <c r="B288" s="14" t="s">
        <v>1049</v>
      </c>
      <c r="C288" s="11" t="s">
        <v>3276</v>
      </c>
      <c r="D288" s="192">
        <v>16.85848</v>
      </c>
      <c r="E288" s="90" t="s">
        <v>628</v>
      </c>
      <c r="F288" s="316"/>
      <c r="G288" s="316"/>
      <c r="H288" s="316"/>
    </row>
    <row r="289" spans="1:8" s="80" customFormat="1" ht="47.25">
      <c r="A289" s="85" t="s">
        <v>2941</v>
      </c>
      <c r="B289" s="14" t="s">
        <v>2942</v>
      </c>
      <c r="C289" s="11" t="s">
        <v>3277</v>
      </c>
      <c r="D289" s="192">
        <v>5.4960000000000004</v>
      </c>
      <c r="E289" s="90" t="s">
        <v>2887</v>
      </c>
      <c r="F289" s="316"/>
      <c r="G289" s="316"/>
      <c r="H289" s="316"/>
    </row>
    <row r="290" spans="1:8" s="80" customFormat="1" ht="31.5">
      <c r="A290" s="85" t="s">
        <v>3274</v>
      </c>
      <c r="B290" s="14" t="s">
        <v>2965</v>
      </c>
      <c r="C290" s="11" t="s">
        <v>3278</v>
      </c>
      <c r="D290" s="192">
        <v>30</v>
      </c>
      <c r="E290" s="90" t="s">
        <v>2967</v>
      </c>
      <c r="F290" s="316"/>
      <c r="G290" s="316"/>
      <c r="H290" s="316"/>
    </row>
    <row r="291" spans="1:8" s="80" customFormat="1" ht="47.25">
      <c r="A291" s="138" t="s">
        <v>1120</v>
      </c>
      <c r="B291" s="14" t="s">
        <v>1121</v>
      </c>
      <c r="C291" s="11" t="s">
        <v>3279</v>
      </c>
      <c r="D291" s="192">
        <v>7.5</v>
      </c>
      <c r="E291" s="90" t="s">
        <v>2979</v>
      </c>
      <c r="F291" s="316"/>
      <c r="G291" s="316"/>
      <c r="H291" s="316"/>
    </row>
    <row r="292" spans="1:8" s="80" customFormat="1" ht="47.25">
      <c r="A292" s="85" t="s">
        <v>1054</v>
      </c>
      <c r="B292" s="14" t="s">
        <v>1055</v>
      </c>
      <c r="C292" s="11" t="s">
        <v>3280</v>
      </c>
      <c r="D292" s="192">
        <v>2.1097299999999999</v>
      </c>
      <c r="E292" s="90" t="s">
        <v>1165</v>
      </c>
      <c r="F292" s="316"/>
      <c r="G292" s="316"/>
      <c r="H292" s="316"/>
    </row>
    <row r="293" spans="1:8" s="80" customFormat="1" ht="47.25">
      <c r="A293" s="85" t="s">
        <v>3281</v>
      </c>
      <c r="B293" s="14" t="s">
        <v>1142</v>
      </c>
      <c r="C293" s="11" t="s">
        <v>3282</v>
      </c>
      <c r="D293" s="192">
        <v>41.381540000000001</v>
      </c>
      <c r="E293" s="90" t="s">
        <v>3283</v>
      </c>
      <c r="F293" s="316"/>
      <c r="G293" s="316"/>
      <c r="H293" s="316"/>
    </row>
    <row r="294" spans="1:8" s="80" customFormat="1" ht="47.25">
      <c r="A294" s="85" t="s">
        <v>1054</v>
      </c>
      <c r="B294" s="14" t="s">
        <v>1055</v>
      </c>
      <c r="C294" s="11" t="s">
        <v>3284</v>
      </c>
      <c r="D294" s="192">
        <v>14</v>
      </c>
      <c r="E294" s="90" t="s">
        <v>2979</v>
      </c>
      <c r="F294" s="316"/>
      <c r="G294" s="316"/>
      <c r="H294" s="316"/>
    </row>
    <row r="295" spans="1:8" s="80" customFormat="1" ht="47.25">
      <c r="A295" s="138" t="s">
        <v>1120</v>
      </c>
      <c r="B295" s="14" t="s">
        <v>1121</v>
      </c>
      <c r="C295" s="11" t="s">
        <v>3285</v>
      </c>
      <c r="D295" s="192">
        <v>33.113</v>
      </c>
      <c r="E295" s="90" t="s">
        <v>3286</v>
      </c>
      <c r="F295" s="316"/>
      <c r="G295" s="316"/>
      <c r="H295" s="316"/>
    </row>
    <row r="296" spans="1:8" s="80" customFormat="1" ht="47.25">
      <c r="A296" s="85" t="s">
        <v>3072</v>
      </c>
      <c r="B296" s="14" t="s">
        <v>3073</v>
      </c>
      <c r="C296" s="11" t="s">
        <v>3287</v>
      </c>
      <c r="D296" s="192">
        <v>16.384969999999999</v>
      </c>
      <c r="E296" s="90" t="s">
        <v>1167</v>
      </c>
      <c r="F296" s="316"/>
      <c r="G296" s="316"/>
      <c r="H296" s="316"/>
    </row>
    <row r="297" spans="1:8" s="80" customFormat="1" ht="47.25">
      <c r="A297" s="85" t="s">
        <v>1057</v>
      </c>
      <c r="B297" s="14" t="s">
        <v>1058</v>
      </c>
      <c r="C297" s="11" t="s">
        <v>3288</v>
      </c>
      <c r="D297" s="192">
        <v>24.612020000000001</v>
      </c>
      <c r="E297" s="90" t="s">
        <v>1976</v>
      </c>
      <c r="F297" s="316"/>
      <c r="G297" s="316"/>
      <c r="H297" s="316"/>
    </row>
    <row r="298" spans="1:8" s="80" customFormat="1" ht="47.25">
      <c r="A298" s="85" t="s">
        <v>3109</v>
      </c>
      <c r="B298" s="14" t="s">
        <v>3110</v>
      </c>
      <c r="C298" s="11" t="s">
        <v>3289</v>
      </c>
      <c r="D298" s="192">
        <v>151.97800000000001</v>
      </c>
      <c r="E298" s="90" t="s">
        <v>2051</v>
      </c>
      <c r="F298" s="316"/>
      <c r="G298" s="316"/>
      <c r="H298" s="316"/>
    </row>
    <row r="299" spans="1:8" s="80" customFormat="1" ht="47.25">
      <c r="A299" s="85" t="s">
        <v>3290</v>
      </c>
      <c r="B299" s="14" t="s">
        <v>3291</v>
      </c>
      <c r="C299" s="11" t="s">
        <v>3292</v>
      </c>
      <c r="D299" s="192">
        <v>18.610980000000001</v>
      </c>
      <c r="E299" s="90" t="s">
        <v>3000</v>
      </c>
      <c r="F299" s="316"/>
      <c r="G299" s="316"/>
      <c r="H299" s="316"/>
    </row>
    <row r="300" spans="1:8" s="80" customFormat="1" ht="47.25">
      <c r="A300" s="85" t="s">
        <v>1010</v>
      </c>
      <c r="B300" s="14" t="s">
        <v>36</v>
      </c>
      <c r="C300" s="11" t="s">
        <v>3293</v>
      </c>
      <c r="D300" s="192">
        <v>31.35005</v>
      </c>
      <c r="E300" s="90" t="s">
        <v>628</v>
      </c>
      <c r="F300" s="316"/>
      <c r="G300" s="316"/>
      <c r="H300" s="316"/>
    </row>
    <row r="301" spans="1:8" s="80" customFormat="1" ht="47.25">
      <c r="A301" s="85" t="s">
        <v>3036</v>
      </c>
      <c r="B301" s="14" t="s">
        <v>3037</v>
      </c>
      <c r="C301" s="11" t="s">
        <v>3294</v>
      </c>
      <c r="D301" s="192">
        <v>14.031000000000001</v>
      </c>
      <c r="E301" s="90" t="s">
        <v>1170</v>
      </c>
      <c r="F301" s="316"/>
      <c r="G301" s="316"/>
      <c r="H301" s="316"/>
    </row>
    <row r="302" spans="1:8" s="80" customFormat="1" ht="47.25">
      <c r="A302" s="85" t="s">
        <v>1185</v>
      </c>
      <c r="B302" s="14" t="s">
        <v>1186</v>
      </c>
      <c r="C302" s="11" t="s">
        <v>3295</v>
      </c>
      <c r="D302" s="192">
        <v>11.993259999999999</v>
      </c>
      <c r="E302" s="90" t="s">
        <v>628</v>
      </c>
      <c r="F302" s="316"/>
      <c r="G302" s="316"/>
      <c r="H302" s="316"/>
    </row>
    <row r="303" spans="1:8" s="80" customFormat="1" ht="47.25">
      <c r="A303" s="85" t="s">
        <v>3296</v>
      </c>
      <c r="B303" s="14" t="s">
        <v>3297</v>
      </c>
      <c r="C303" s="11" t="s">
        <v>3298</v>
      </c>
      <c r="D303" s="192">
        <v>2.1594000000000002</v>
      </c>
      <c r="E303" s="90" t="s">
        <v>1165</v>
      </c>
      <c r="F303" s="316"/>
      <c r="G303" s="316"/>
      <c r="H303" s="316"/>
    </row>
    <row r="304" spans="1:8" s="80" customFormat="1" ht="47.25">
      <c r="A304" s="85" t="s">
        <v>3044</v>
      </c>
      <c r="B304" s="14" t="s">
        <v>3045</v>
      </c>
      <c r="C304" s="11" t="s">
        <v>3299</v>
      </c>
      <c r="D304" s="192">
        <v>2.3047399999999998</v>
      </c>
      <c r="E304" s="90" t="s">
        <v>1165</v>
      </c>
      <c r="F304" s="316"/>
      <c r="G304" s="316"/>
      <c r="H304" s="316"/>
    </row>
    <row r="305" spans="1:8" s="80" customFormat="1" ht="47.25">
      <c r="A305" s="85" t="s">
        <v>3300</v>
      </c>
      <c r="B305" s="14" t="s">
        <v>3301</v>
      </c>
      <c r="C305" s="11" t="s">
        <v>3302</v>
      </c>
      <c r="D305" s="192">
        <v>2.3708900000000002</v>
      </c>
      <c r="E305" s="90" t="s">
        <v>1165</v>
      </c>
      <c r="F305" s="316"/>
      <c r="G305" s="316"/>
      <c r="H305" s="316"/>
    </row>
    <row r="306" spans="1:8" s="80" customFormat="1" ht="31.5">
      <c r="A306" s="138" t="s">
        <v>3185</v>
      </c>
      <c r="B306" s="14" t="s">
        <v>3186</v>
      </c>
      <c r="C306" s="11" t="s">
        <v>3303</v>
      </c>
      <c r="D306" s="192">
        <v>3.0480200000000002</v>
      </c>
      <c r="E306" s="90" t="s">
        <v>1165</v>
      </c>
      <c r="F306" s="316"/>
      <c r="G306" s="316"/>
      <c r="H306" s="316"/>
    </row>
    <row r="307" spans="1:8" s="80" customFormat="1" ht="47.25">
      <c r="A307" s="85" t="s">
        <v>1009</v>
      </c>
      <c r="B307" s="14" t="s">
        <v>2862</v>
      </c>
      <c r="C307" s="11" t="s">
        <v>3304</v>
      </c>
      <c r="D307" s="192">
        <v>2.9539200000000001</v>
      </c>
      <c r="E307" s="90" t="s">
        <v>1165</v>
      </c>
      <c r="F307" s="316"/>
      <c r="G307" s="316"/>
      <c r="H307" s="316"/>
    </row>
    <row r="308" spans="1:8" s="80" customFormat="1" ht="47.25">
      <c r="A308" s="11" t="s">
        <v>1138</v>
      </c>
      <c r="B308" s="14" t="s">
        <v>1139</v>
      </c>
      <c r="C308" s="11" t="s">
        <v>3305</v>
      </c>
      <c r="D308" s="192">
        <v>86.31626</v>
      </c>
      <c r="E308" s="90" t="s">
        <v>674</v>
      </c>
      <c r="F308" s="316"/>
      <c r="G308" s="316"/>
      <c r="H308" s="316"/>
    </row>
    <row r="309" spans="1:8" s="80" customFormat="1" ht="47.25">
      <c r="A309" s="85" t="s">
        <v>3290</v>
      </c>
      <c r="B309" s="14" t="s">
        <v>3291</v>
      </c>
      <c r="C309" s="11" t="s">
        <v>3306</v>
      </c>
      <c r="D309" s="192">
        <v>24.99973</v>
      </c>
      <c r="E309" s="90" t="s">
        <v>3307</v>
      </c>
      <c r="F309" s="316"/>
      <c r="G309" s="316"/>
      <c r="H309" s="316"/>
    </row>
    <row r="310" spans="1:8" s="80" customFormat="1" ht="31.5">
      <c r="A310" s="138" t="s">
        <v>3168</v>
      </c>
      <c r="B310" s="14" t="s">
        <v>3169</v>
      </c>
      <c r="C310" s="11" t="s">
        <v>3308</v>
      </c>
      <c r="D310" s="192">
        <v>76</v>
      </c>
      <c r="E310" s="90" t="s">
        <v>1158</v>
      </c>
      <c r="F310" s="316"/>
      <c r="G310" s="316"/>
      <c r="H310" s="316"/>
    </row>
    <row r="311" spans="1:8" s="80" customFormat="1" ht="47.25">
      <c r="A311" s="85" t="s">
        <v>3072</v>
      </c>
      <c r="B311" s="14" t="s">
        <v>3073</v>
      </c>
      <c r="C311" s="11" t="s">
        <v>3309</v>
      </c>
      <c r="D311" s="192">
        <v>132</v>
      </c>
      <c r="E311" s="90" t="s">
        <v>1170</v>
      </c>
      <c r="F311" s="316"/>
      <c r="G311" s="316"/>
      <c r="H311" s="316"/>
    </row>
    <row r="312" spans="1:8" s="80" customFormat="1" ht="47.25">
      <c r="A312" s="85" t="s">
        <v>3065</v>
      </c>
      <c r="B312" s="14" t="s">
        <v>3066</v>
      </c>
      <c r="C312" s="11" t="s">
        <v>3310</v>
      </c>
      <c r="D312" s="192">
        <v>50.957999999999998</v>
      </c>
      <c r="E312" s="90" t="s">
        <v>3311</v>
      </c>
      <c r="F312" s="316"/>
      <c r="G312" s="316"/>
      <c r="H312" s="316"/>
    </row>
    <row r="313" spans="1:8" s="80" customFormat="1" ht="47.25">
      <c r="A313" s="138" t="s">
        <v>1120</v>
      </c>
      <c r="B313" s="14" t="s">
        <v>1121</v>
      </c>
      <c r="C313" s="11" t="s">
        <v>3312</v>
      </c>
      <c r="D313" s="192">
        <v>8.7739999999999991</v>
      </c>
      <c r="E313" s="90" t="s">
        <v>2881</v>
      </c>
      <c r="F313" s="316"/>
      <c r="G313" s="316"/>
      <c r="H313" s="316"/>
    </row>
    <row r="314" spans="1:8" s="80" customFormat="1" ht="47.25">
      <c r="A314" s="85" t="s">
        <v>2947</v>
      </c>
      <c r="B314" s="14" t="s">
        <v>2948</v>
      </c>
      <c r="C314" s="11" t="s">
        <v>3313</v>
      </c>
      <c r="D314" s="192">
        <v>149.92671999999999</v>
      </c>
      <c r="E314" s="90" t="s">
        <v>628</v>
      </c>
      <c r="F314" s="316"/>
      <c r="G314" s="316"/>
      <c r="H314" s="316"/>
    </row>
    <row r="315" spans="1:8" s="80" customFormat="1" ht="47.25">
      <c r="A315" s="85" t="s">
        <v>3040</v>
      </c>
      <c r="B315" s="14" t="s">
        <v>3041</v>
      </c>
      <c r="C315" s="11" t="s">
        <v>3314</v>
      </c>
      <c r="D315" s="192">
        <v>99.9</v>
      </c>
      <c r="E315" s="90" t="s">
        <v>1170</v>
      </c>
      <c r="F315" s="316"/>
      <c r="G315" s="316"/>
      <c r="H315" s="316"/>
    </row>
    <row r="316" spans="1:8" s="80" customFormat="1" ht="47.25">
      <c r="A316" s="85" t="s">
        <v>3315</v>
      </c>
      <c r="B316" s="14" t="s">
        <v>3316</v>
      </c>
      <c r="C316" s="11" t="s">
        <v>3317</v>
      </c>
      <c r="D316" s="192">
        <v>9.9</v>
      </c>
      <c r="E316" s="90" t="s">
        <v>1867</v>
      </c>
      <c r="F316" s="316"/>
      <c r="G316" s="316"/>
      <c r="H316" s="316"/>
    </row>
    <row r="317" spans="1:8" s="80" customFormat="1" ht="47.25">
      <c r="A317" s="85" t="s">
        <v>1123</v>
      </c>
      <c r="B317" s="14" t="s">
        <v>33</v>
      </c>
      <c r="C317" s="11" t="s">
        <v>3318</v>
      </c>
      <c r="D317" s="192">
        <v>87.989000000000004</v>
      </c>
      <c r="E317" s="90" t="s">
        <v>2887</v>
      </c>
      <c r="F317" s="316"/>
      <c r="G317" s="316"/>
      <c r="H317" s="316"/>
    </row>
    <row r="318" spans="1:8" s="80" customFormat="1" ht="47.25">
      <c r="A318" s="85" t="s">
        <v>3036</v>
      </c>
      <c r="B318" s="14" t="s">
        <v>3037</v>
      </c>
      <c r="C318" s="11" t="s">
        <v>3319</v>
      </c>
      <c r="D318" s="192">
        <v>184.96899999999999</v>
      </c>
      <c r="E318" s="90" t="s">
        <v>2887</v>
      </c>
      <c r="F318" s="316"/>
      <c r="G318" s="316"/>
      <c r="H318" s="316"/>
    </row>
    <row r="319" spans="1:8" s="80" customFormat="1" ht="47.25">
      <c r="A319" s="85" t="s">
        <v>3207</v>
      </c>
      <c r="B319" s="14" t="s">
        <v>3076</v>
      </c>
      <c r="C319" s="11" t="s">
        <v>3320</v>
      </c>
      <c r="D319" s="192">
        <v>81.533000000000001</v>
      </c>
      <c r="E319" s="90" t="s">
        <v>2866</v>
      </c>
      <c r="F319" s="316"/>
      <c r="G319" s="316"/>
      <c r="H319" s="316"/>
    </row>
    <row r="320" spans="1:8" s="80" customFormat="1" ht="47.25">
      <c r="A320" s="85" t="s">
        <v>3052</v>
      </c>
      <c r="B320" s="14" t="s">
        <v>3053</v>
      </c>
      <c r="C320" s="11" t="s">
        <v>3321</v>
      </c>
      <c r="D320" s="192">
        <v>164.989</v>
      </c>
      <c r="E320" s="90" t="s">
        <v>1160</v>
      </c>
      <c r="F320" s="316"/>
      <c r="G320" s="316"/>
      <c r="H320" s="316"/>
    </row>
    <row r="321" spans="1:8" s="80" customFormat="1" ht="47.25">
      <c r="A321" s="85" t="s">
        <v>3315</v>
      </c>
      <c r="B321" s="14" t="s">
        <v>3316</v>
      </c>
      <c r="C321" s="11" t="s">
        <v>3322</v>
      </c>
      <c r="D321" s="192">
        <v>31.003640000000001</v>
      </c>
      <c r="E321" s="90" t="s">
        <v>3323</v>
      </c>
      <c r="F321" s="316"/>
      <c r="G321" s="316"/>
      <c r="H321" s="316"/>
    </row>
    <row r="322" spans="1:8" s="80" customFormat="1" ht="47.25">
      <c r="A322" s="85" t="s">
        <v>3058</v>
      </c>
      <c r="B322" s="14" t="s">
        <v>3059</v>
      </c>
      <c r="C322" s="11" t="s">
        <v>3324</v>
      </c>
      <c r="D322" s="192">
        <v>169.31371999999999</v>
      </c>
      <c r="E322" s="90" t="s">
        <v>628</v>
      </c>
      <c r="F322" s="316"/>
      <c r="G322" s="316"/>
      <c r="H322" s="316"/>
    </row>
    <row r="323" spans="1:8" s="80" customFormat="1" ht="47.25">
      <c r="A323" s="85" t="s">
        <v>3296</v>
      </c>
      <c r="B323" s="14" t="s">
        <v>3297</v>
      </c>
      <c r="C323" s="11" t="s">
        <v>3325</v>
      </c>
      <c r="D323" s="192">
        <v>9.9982100000000003</v>
      </c>
      <c r="E323" s="90" t="s">
        <v>1167</v>
      </c>
      <c r="F323" s="316"/>
      <c r="G323" s="316"/>
      <c r="H323" s="316"/>
    </row>
    <row r="324" spans="1:8" s="80" customFormat="1" ht="47.25">
      <c r="A324" s="85" t="s">
        <v>3033</v>
      </c>
      <c r="B324" s="14" t="s">
        <v>3034</v>
      </c>
      <c r="C324" s="11" t="s">
        <v>3326</v>
      </c>
      <c r="D324" s="192">
        <v>9.9982100000000003</v>
      </c>
      <c r="E324" s="90" t="s">
        <v>1167</v>
      </c>
      <c r="F324" s="316"/>
      <c r="G324" s="316"/>
      <c r="H324" s="316"/>
    </row>
    <row r="325" spans="1:8" s="80" customFormat="1" ht="47.25">
      <c r="A325" s="85" t="s">
        <v>1054</v>
      </c>
      <c r="B325" s="14" t="s">
        <v>1055</v>
      </c>
      <c r="C325" s="11" t="s">
        <v>3284</v>
      </c>
      <c r="D325" s="192">
        <v>7</v>
      </c>
      <c r="E325" s="90" t="s">
        <v>2979</v>
      </c>
      <c r="F325" s="316"/>
      <c r="G325" s="316"/>
      <c r="H325" s="316"/>
    </row>
    <row r="326" spans="1:8" s="80" customFormat="1" ht="47.25">
      <c r="A326" s="11" t="s">
        <v>1138</v>
      </c>
      <c r="B326" s="14" t="s">
        <v>1139</v>
      </c>
      <c r="C326" s="11" t="s">
        <v>3327</v>
      </c>
      <c r="D326" s="192">
        <v>66.932400000000001</v>
      </c>
      <c r="E326" s="90" t="s">
        <v>1167</v>
      </c>
      <c r="F326" s="316"/>
      <c r="G326" s="316"/>
      <c r="H326" s="316"/>
    </row>
    <row r="327" spans="1:8" s="80" customFormat="1" ht="47.25">
      <c r="A327" s="138" t="s">
        <v>1120</v>
      </c>
      <c r="B327" s="14" t="s">
        <v>1121</v>
      </c>
      <c r="C327" s="11" t="s">
        <v>3328</v>
      </c>
      <c r="D327" s="192">
        <v>24.137830000000001</v>
      </c>
      <c r="E327" s="90" t="s">
        <v>1167</v>
      </c>
      <c r="F327" s="316"/>
      <c r="G327" s="316"/>
      <c r="H327" s="316"/>
    </row>
    <row r="328" spans="1:8" s="80" customFormat="1" ht="47.25">
      <c r="A328" s="11" t="s">
        <v>1125</v>
      </c>
      <c r="B328" s="14" t="s">
        <v>1126</v>
      </c>
      <c r="C328" s="11" t="s">
        <v>3329</v>
      </c>
      <c r="D328" s="192">
        <v>78.770200000000003</v>
      </c>
      <c r="E328" s="90" t="s">
        <v>2967</v>
      </c>
      <c r="F328" s="316"/>
      <c r="G328" s="316"/>
      <c r="H328" s="316"/>
    </row>
    <row r="329" spans="1:8" s="80" customFormat="1" ht="47.25">
      <c r="A329" s="11" t="s">
        <v>1138</v>
      </c>
      <c r="B329" s="14" t="s">
        <v>1139</v>
      </c>
      <c r="C329" s="11" t="s">
        <v>3330</v>
      </c>
      <c r="D329" s="192">
        <v>25.192</v>
      </c>
      <c r="E329" s="90" t="s">
        <v>2866</v>
      </c>
      <c r="F329" s="316"/>
      <c r="G329" s="316"/>
      <c r="H329" s="316"/>
    </row>
    <row r="330" spans="1:8" s="80" customFormat="1" ht="47.25">
      <c r="A330" s="85" t="s">
        <v>3315</v>
      </c>
      <c r="B330" s="14" t="s">
        <v>3316</v>
      </c>
      <c r="C330" s="11" t="s">
        <v>3331</v>
      </c>
      <c r="D330" s="192">
        <v>88.996359999999996</v>
      </c>
      <c r="E330" s="90" t="s">
        <v>3323</v>
      </c>
      <c r="F330" s="316"/>
      <c r="G330" s="316"/>
      <c r="H330" s="316"/>
    </row>
    <row r="331" spans="1:8" s="80" customFormat="1" ht="47.25">
      <c r="A331" s="85" t="s">
        <v>3332</v>
      </c>
      <c r="B331" s="14" t="s">
        <v>3190</v>
      </c>
      <c r="C331" s="11" t="s">
        <v>3333</v>
      </c>
      <c r="D331" s="192">
        <v>31.829920000000001</v>
      </c>
      <c r="E331" s="90" t="s">
        <v>628</v>
      </c>
      <c r="F331" s="316"/>
      <c r="G331" s="316"/>
      <c r="H331" s="316"/>
    </row>
    <row r="332" spans="1:8" s="80" customFormat="1" ht="47.25">
      <c r="A332" s="85" t="s">
        <v>1130</v>
      </c>
      <c r="B332" s="14" t="s">
        <v>1049</v>
      </c>
      <c r="C332" s="11" t="s">
        <v>3334</v>
      </c>
      <c r="D332" s="192">
        <v>36.244</v>
      </c>
      <c r="E332" s="90" t="s">
        <v>1169</v>
      </c>
      <c r="F332" s="316"/>
      <c r="G332" s="316"/>
      <c r="H332" s="316"/>
    </row>
    <row r="333" spans="1:8" s="92" customFormat="1">
      <c r="A333" s="241"/>
      <c r="B333" s="242" t="s">
        <v>1</v>
      </c>
      <c r="C333" s="243" t="s">
        <v>6</v>
      </c>
      <c r="D333" s="250">
        <f>SUM(D16:D332)</f>
        <v>11666.015059999989</v>
      </c>
      <c r="E333" s="243" t="s">
        <v>6</v>
      </c>
      <c r="F333" s="316"/>
      <c r="G333" s="316"/>
      <c r="H333" s="316"/>
    </row>
    <row r="334" spans="1:8" s="80" customFormat="1">
      <c r="A334" s="783" t="s">
        <v>18</v>
      </c>
      <c r="B334" s="784"/>
      <c r="C334" s="784"/>
      <c r="D334" s="784"/>
      <c r="E334" s="785"/>
      <c r="F334" s="316"/>
      <c r="G334" s="316"/>
      <c r="H334" s="316"/>
    </row>
    <row r="335" spans="1:8" s="80" customFormat="1">
      <c r="A335" s="139" t="s">
        <v>1847</v>
      </c>
      <c r="B335" s="15" t="s">
        <v>1848</v>
      </c>
      <c r="C335" s="90" t="s">
        <v>730</v>
      </c>
      <c r="D335" s="198">
        <v>183.583</v>
      </c>
      <c r="E335" s="139" t="s">
        <v>1662</v>
      </c>
      <c r="F335" s="316"/>
      <c r="G335" s="316"/>
      <c r="H335" s="316"/>
    </row>
    <row r="336" spans="1:8" s="80" customFormat="1">
      <c r="A336" s="139" t="s">
        <v>1847</v>
      </c>
      <c r="B336" s="15" t="s">
        <v>1849</v>
      </c>
      <c r="C336" s="90" t="s">
        <v>730</v>
      </c>
      <c r="D336" s="198">
        <v>356.69799999999998</v>
      </c>
      <c r="E336" s="139" t="s">
        <v>1662</v>
      </c>
      <c r="F336" s="316"/>
      <c r="G336" s="316"/>
      <c r="H336" s="316"/>
    </row>
    <row r="337" spans="1:8" s="80" customFormat="1" ht="31.5">
      <c r="A337" s="139" t="s">
        <v>728</v>
      </c>
      <c r="B337" s="15" t="s">
        <v>729</v>
      </c>
      <c r="C337" s="90" t="s">
        <v>730</v>
      </c>
      <c r="D337" s="199">
        <v>101.76900000000001</v>
      </c>
      <c r="E337" s="139" t="s">
        <v>731</v>
      </c>
      <c r="F337" s="316"/>
      <c r="G337" s="316"/>
      <c r="H337" s="316"/>
    </row>
    <row r="338" spans="1:8" s="80" customFormat="1">
      <c r="A338" s="139" t="s">
        <v>732</v>
      </c>
      <c r="B338" s="15" t="s">
        <v>733</v>
      </c>
      <c r="C338" s="90" t="s">
        <v>730</v>
      </c>
      <c r="D338" s="199">
        <v>9.43</v>
      </c>
      <c r="E338" s="90" t="s">
        <v>734</v>
      </c>
      <c r="F338" s="316"/>
      <c r="G338" s="316"/>
      <c r="H338" s="316"/>
    </row>
    <row r="339" spans="1:8" s="80" customFormat="1" ht="31.5">
      <c r="A339" s="139" t="s">
        <v>732</v>
      </c>
      <c r="B339" s="15" t="s">
        <v>1850</v>
      </c>
      <c r="C339" s="90" t="s">
        <v>730</v>
      </c>
      <c r="D339" s="199">
        <v>60.993000000000002</v>
      </c>
      <c r="E339" s="90" t="s">
        <v>734</v>
      </c>
      <c r="F339" s="316"/>
      <c r="G339" s="316"/>
      <c r="H339" s="316"/>
    </row>
    <row r="340" spans="1:8" s="80" customFormat="1">
      <c r="A340" s="139" t="s">
        <v>1851</v>
      </c>
      <c r="B340" s="15" t="s">
        <v>1852</v>
      </c>
      <c r="C340" s="90" t="s">
        <v>730</v>
      </c>
      <c r="D340" s="199">
        <v>6.3380000000000001</v>
      </c>
      <c r="E340" s="90" t="s">
        <v>1853</v>
      </c>
      <c r="F340" s="316"/>
      <c r="G340" s="316"/>
      <c r="H340" s="316"/>
    </row>
    <row r="341" spans="1:8" s="80" customFormat="1" ht="31.5">
      <c r="A341" s="11" t="s">
        <v>41</v>
      </c>
      <c r="B341" s="84" t="s">
        <v>735</v>
      </c>
      <c r="C341" s="90" t="s">
        <v>42</v>
      </c>
      <c r="D341" s="192">
        <v>52.261000000000003</v>
      </c>
      <c r="E341" s="90" t="s">
        <v>43</v>
      </c>
      <c r="F341" s="316"/>
      <c r="G341" s="316"/>
      <c r="H341" s="316"/>
    </row>
    <row r="342" spans="1:8" s="80" customFormat="1">
      <c r="A342" s="11" t="s">
        <v>41</v>
      </c>
      <c r="B342" s="84" t="s">
        <v>1854</v>
      </c>
      <c r="C342" s="90" t="s">
        <v>730</v>
      </c>
      <c r="D342" s="192">
        <v>19</v>
      </c>
      <c r="E342" s="90" t="s">
        <v>1853</v>
      </c>
      <c r="F342" s="316"/>
      <c r="G342" s="316"/>
      <c r="H342" s="316"/>
    </row>
    <row r="343" spans="1:8" s="80" customFormat="1">
      <c r="A343" s="11" t="s">
        <v>41</v>
      </c>
      <c r="B343" s="84" t="s">
        <v>1855</v>
      </c>
      <c r="C343" s="90" t="s">
        <v>730</v>
      </c>
      <c r="D343" s="192">
        <v>6.3929999999999998</v>
      </c>
      <c r="E343" s="90" t="s">
        <v>1167</v>
      </c>
      <c r="F343" s="316"/>
      <c r="G343" s="316"/>
      <c r="H343" s="316"/>
    </row>
    <row r="344" spans="1:8" s="80" customFormat="1">
      <c r="A344" s="11" t="s">
        <v>41</v>
      </c>
      <c r="B344" s="84" t="s">
        <v>1856</v>
      </c>
      <c r="C344" s="90" t="s">
        <v>730</v>
      </c>
      <c r="D344" s="192">
        <v>186.357</v>
      </c>
      <c r="E344" s="90" t="s">
        <v>1857</v>
      </c>
      <c r="F344" s="316"/>
      <c r="G344" s="316"/>
      <c r="H344" s="316"/>
    </row>
    <row r="345" spans="1:8" s="80" customFormat="1" ht="31.5">
      <c r="A345" s="11" t="s">
        <v>44</v>
      </c>
      <c r="B345" s="84" t="s">
        <v>736</v>
      </c>
      <c r="C345" s="90" t="s">
        <v>737</v>
      </c>
      <c r="D345" s="193">
        <v>189.19499999999999</v>
      </c>
      <c r="E345" s="90" t="s">
        <v>46</v>
      </c>
      <c r="F345" s="316"/>
      <c r="G345" s="316"/>
      <c r="H345" s="316"/>
    </row>
    <row r="346" spans="1:8" s="80" customFormat="1" ht="31.5">
      <c r="A346" s="11" t="s">
        <v>738</v>
      </c>
      <c r="B346" s="84" t="s">
        <v>739</v>
      </c>
      <c r="C346" s="90" t="s">
        <v>476</v>
      </c>
      <c r="D346" s="193">
        <v>24.501999999999999</v>
      </c>
      <c r="E346" s="90" t="s">
        <v>46</v>
      </c>
      <c r="F346" s="316"/>
      <c r="G346" s="316"/>
      <c r="H346" s="316"/>
    </row>
    <row r="347" spans="1:8" s="80" customFormat="1" ht="31.5">
      <c r="A347" s="11" t="s">
        <v>738</v>
      </c>
      <c r="B347" s="84" t="s">
        <v>1858</v>
      </c>
      <c r="C347" s="90" t="s">
        <v>730</v>
      </c>
      <c r="D347" s="193">
        <v>59.069000000000003</v>
      </c>
      <c r="E347" s="90" t="s">
        <v>1003</v>
      </c>
      <c r="F347" s="316"/>
      <c r="G347" s="316"/>
      <c r="H347" s="316"/>
    </row>
    <row r="348" spans="1:8" s="80" customFormat="1" ht="31.5">
      <c r="A348" s="139" t="s">
        <v>740</v>
      </c>
      <c r="B348" s="84" t="s">
        <v>1859</v>
      </c>
      <c r="C348" s="90" t="s">
        <v>730</v>
      </c>
      <c r="D348" s="192">
        <v>16.231000000000002</v>
      </c>
      <c r="E348" s="90" t="s">
        <v>734</v>
      </c>
      <c r="F348" s="316"/>
      <c r="G348" s="316"/>
      <c r="H348" s="316"/>
    </row>
    <row r="349" spans="1:8" s="80" customFormat="1" ht="31.5">
      <c r="A349" s="139" t="s">
        <v>740</v>
      </c>
      <c r="B349" s="84" t="s">
        <v>1860</v>
      </c>
      <c r="C349" s="90" t="s">
        <v>730</v>
      </c>
      <c r="D349" s="192">
        <v>17.559999999999999</v>
      </c>
      <c r="E349" s="90" t="s">
        <v>1861</v>
      </c>
      <c r="F349" s="316"/>
      <c r="G349" s="316"/>
      <c r="H349" s="316"/>
    </row>
    <row r="350" spans="1:8" s="80" customFormat="1">
      <c r="A350" s="139" t="s">
        <v>740</v>
      </c>
      <c r="B350" s="84" t="s">
        <v>1862</v>
      </c>
      <c r="C350" s="90" t="s">
        <v>730</v>
      </c>
      <c r="D350" s="192">
        <v>24.113</v>
      </c>
      <c r="E350" s="90" t="s">
        <v>1863</v>
      </c>
      <c r="F350" s="316"/>
      <c r="G350" s="316"/>
      <c r="H350" s="316"/>
    </row>
    <row r="351" spans="1:8" s="80" customFormat="1" ht="31.5">
      <c r="A351" s="139" t="s">
        <v>740</v>
      </c>
      <c r="B351" s="84" t="s">
        <v>1864</v>
      </c>
      <c r="C351" s="90" t="s">
        <v>730</v>
      </c>
      <c r="D351" s="192">
        <v>15.114000000000001</v>
      </c>
      <c r="E351" s="90" t="s">
        <v>1861</v>
      </c>
      <c r="F351" s="316"/>
      <c r="G351" s="316"/>
      <c r="H351" s="316"/>
    </row>
    <row r="352" spans="1:8" s="80" customFormat="1" ht="31.5">
      <c r="A352" s="139" t="s">
        <v>1865</v>
      </c>
      <c r="B352" s="84" t="s">
        <v>1866</v>
      </c>
      <c r="C352" s="90" t="s">
        <v>730</v>
      </c>
      <c r="D352" s="192">
        <v>20.5</v>
      </c>
      <c r="E352" s="90" t="s">
        <v>1867</v>
      </c>
      <c r="F352" s="316"/>
      <c r="G352" s="316"/>
      <c r="H352" s="316"/>
    </row>
    <row r="353" spans="1:8" s="80" customFormat="1">
      <c r="A353" s="139" t="s">
        <v>741</v>
      </c>
      <c r="B353" s="84" t="s">
        <v>742</v>
      </c>
      <c r="C353" s="90" t="s">
        <v>730</v>
      </c>
      <c r="D353" s="192">
        <v>36.293999999999997</v>
      </c>
      <c r="E353" s="90" t="s">
        <v>743</v>
      </c>
      <c r="F353" s="316"/>
      <c r="G353" s="316"/>
      <c r="H353" s="316"/>
    </row>
    <row r="354" spans="1:8" s="80" customFormat="1" ht="31.5">
      <c r="A354" s="139" t="s">
        <v>741</v>
      </c>
      <c r="B354" s="84" t="s">
        <v>744</v>
      </c>
      <c r="C354" s="90" t="s">
        <v>730</v>
      </c>
      <c r="D354" s="192">
        <v>227.80099999999999</v>
      </c>
      <c r="E354" s="90" t="s">
        <v>745</v>
      </c>
      <c r="F354" s="316"/>
      <c r="G354" s="316"/>
      <c r="H354" s="316"/>
    </row>
    <row r="355" spans="1:8" s="80" customFormat="1" ht="31.5">
      <c r="A355" s="139" t="s">
        <v>746</v>
      </c>
      <c r="B355" s="84" t="s">
        <v>744</v>
      </c>
      <c r="C355" s="90" t="s">
        <v>730</v>
      </c>
      <c r="D355" s="192">
        <v>197.29</v>
      </c>
      <c r="E355" s="90" t="s">
        <v>745</v>
      </c>
      <c r="F355" s="316"/>
      <c r="G355" s="316"/>
      <c r="H355" s="316"/>
    </row>
    <row r="356" spans="1:8" s="80" customFormat="1" ht="31.5">
      <c r="A356" s="139" t="s">
        <v>741</v>
      </c>
      <c r="B356" s="84" t="s">
        <v>1868</v>
      </c>
      <c r="C356" s="90" t="s">
        <v>730</v>
      </c>
      <c r="D356" s="192">
        <v>91.24</v>
      </c>
      <c r="E356" s="90" t="s">
        <v>1869</v>
      </c>
      <c r="F356" s="316"/>
      <c r="G356" s="316"/>
      <c r="H356" s="316"/>
    </row>
    <row r="357" spans="1:8" s="80" customFormat="1">
      <c r="A357" s="139" t="s">
        <v>741</v>
      </c>
      <c r="B357" s="84" t="s">
        <v>1870</v>
      </c>
      <c r="C357" s="90" t="s">
        <v>730</v>
      </c>
      <c r="D357" s="192">
        <v>45.886000000000003</v>
      </c>
      <c r="E357" s="90" t="s">
        <v>1871</v>
      </c>
      <c r="F357" s="316"/>
      <c r="G357" s="316"/>
      <c r="H357" s="316"/>
    </row>
    <row r="358" spans="1:8" s="80" customFormat="1">
      <c r="A358" s="139" t="s">
        <v>1872</v>
      </c>
      <c r="B358" s="84" t="s">
        <v>1873</v>
      </c>
      <c r="C358" s="90" t="s">
        <v>730</v>
      </c>
      <c r="D358" s="192">
        <v>7.2949999999999999</v>
      </c>
      <c r="E358" s="90" t="s">
        <v>1826</v>
      </c>
      <c r="F358" s="316"/>
      <c r="G358" s="316"/>
      <c r="H358" s="316"/>
    </row>
    <row r="359" spans="1:8" s="80" customFormat="1" ht="31.5">
      <c r="A359" s="126" t="s">
        <v>747</v>
      </c>
      <c r="B359" s="84" t="s">
        <v>1874</v>
      </c>
      <c r="C359" s="90" t="s">
        <v>730</v>
      </c>
      <c r="D359" s="200">
        <v>147.26400000000001</v>
      </c>
      <c r="E359" s="126" t="s">
        <v>748</v>
      </c>
      <c r="F359" s="316"/>
      <c r="G359" s="316"/>
      <c r="H359" s="316"/>
    </row>
    <row r="360" spans="1:8" s="80" customFormat="1" ht="31.5">
      <c r="A360" s="126" t="s">
        <v>749</v>
      </c>
      <c r="B360" s="84" t="s">
        <v>1875</v>
      </c>
      <c r="C360" s="90" t="s">
        <v>730</v>
      </c>
      <c r="D360" s="192">
        <v>45.307000000000002</v>
      </c>
      <c r="E360" s="126" t="s">
        <v>748</v>
      </c>
      <c r="F360" s="316"/>
      <c r="G360" s="316"/>
      <c r="H360" s="316"/>
    </row>
    <row r="361" spans="1:8" s="80" customFormat="1">
      <c r="A361" s="126" t="s">
        <v>747</v>
      </c>
      <c r="B361" s="84" t="s">
        <v>1876</v>
      </c>
      <c r="C361" s="90" t="s">
        <v>730</v>
      </c>
      <c r="D361" s="192">
        <v>12.946999999999999</v>
      </c>
      <c r="E361" s="90" t="s">
        <v>750</v>
      </c>
      <c r="F361" s="316"/>
      <c r="G361" s="316"/>
      <c r="H361" s="316"/>
    </row>
    <row r="362" spans="1:8" s="80" customFormat="1">
      <c r="A362" s="241"/>
      <c r="B362" s="242" t="s">
        <v>1</v>
      </c>
      <c r="C362" s="243" t="s">
        <v>6</v>
      </c>
      <c r="D362" s="244">
        <f>SUM(D335:D361)</f>
        <v>2160.4299999999998</v>
      </c>
      <c r="E362" s="243" t="s">
        <v>6</v>
      </c>
      <c r="F362" s="316"/>
      <c r="G362" s="316"/>
      <c r="H362" s="316"/>
    </row>
    <row r="363" spans="1:8" s="80" customFormat="1">
      <c r="A363" s="783" t="s">
        <v>325</v>
      </c>
      <c r="B363" s="784"/>
      <c r="C363" s="784"/>
      <c r="D363" s="784"/>
      <c r="E363" s="785"/>
      <c r="F363" s="316"/>
      <c r="G363" s="316"/>
      <c r="H363" s="316"/>
    </row>
    <row r="364" spans="1:8" ht="32.25" thickBot="1">
      <c r="A364" s="801" t="s">
        <v>1816</v>
      </c>
      <c r="B364" s="251" t="s">
        <v>640</v>
      </c>
      <c r="C364" s="252" t="s">
        <v>1817</v>
      </c>
      <c r="D364" s="253">
        <v>101.777</v>
      </c>
      <c r="E364" s="224" t="s">
        <v>641</v>
      </c>
    </row>
    <row r="365" spans="1:8" ht="31.5">
      <c r="A365" s="802"/>
      <c r="B365" s="803" t="s">
        <v>642</v>
      </c>
      <c r="C365" s="254" t="s">
        <v>643</v>
      </c>
      <c r="D365" s="255">
        <v>118.803</v>
      </c>
      <c r="E365" s="225" t="s">
        <v>641</v>
      </c>
    </row>
    <row r="366" spans="1:8" ht="16.5" thickBot="1">
      <c r="A366" s="802"/>
      <c r="B366" s="804"/>
      <c r="C366" s="55" t="s">
        <v>644</v>
      </c>
      <c r="D366" s="256">
        <v>2.1539999999999999</v>
      </c>
      <c r="E366" s="134" t="s">
        <v>645</v>
      </c>
    </row>
    <row r="367" spans="1:8" ht="31.5">
      <c r="A367" s="802"/>
      <c r="B367" s="803" t="s">
        <v>5815</v>
      </c>
      <c r="C367" s="254" t="s">
        <v>646</v>
      </c>
      <c r="D367" s="255">
        <v>144.89400000000001</v>
      </c>
      <c r="E367" s="225" t="s">
        <v>641</v>
      </c>
    </row>
    <row r="368" spans="1:8" ht="16.5" thickBot="1">
      <c r="A368" s="802"/>
      <c r="B368" s="804"/>
      <c r="C368" s="55" t="s">
        <v>644</v>
      </c>
      <c r="D368" s="256">
        <v>2.625</v>
      </c>
      <c r="E368" s="134" t="s">
        <v>645</v>
      </c>
    </row>
    <row r="369" spans="1:8">
      <c r="A369" s="802"/>
      <c r="B369" s="803" t="s">
        <v>647</v>
      </c>
      <c r="C369" s="254" t="s">
        <v>648</v>
      </c>
      <c r="D369" s="255">
        <v>150.852</v>
      </c>
      <c r="E369" s="225" t="s">
        <v>641</v>
      </c>
    </row>
    <row r="370" spans="1:8" ht="16.5" thickBot="1">
      <c r="A370" s="140"/>
      <c r="B370" s="804"/>
      <c r="C370" s="257" t="s">
        <v>644</v>
      </c>
      <c r="D370" s="258">
        <v>2.7410000000000001</v>
      </c>
      <c r="E370" s="226" t="s">
        <v>645</v>
      </c>
    </row>
    <row r="371" spans="1:8" s="93" customFormat="1">
      <c r="A371" s="805"/>
      <c r="B371" s="803" t="s">
        <v>1818</v>
      </c>
      <c r="C371" s="254" t="s">
        <v>1819</v>
      </c>
      <c r="D371" s="255">
        <v>183.98183</v>
      </c>
      <c r="E371" s="227" t="s">
        <v>641</v>
      </c>
      <c r="F371" s="316"/>
      <c r="G371" s="316"/>
      <c r="H371" s="316"/>
    </row>
    <row r="372" spans="1:8" s="94" customFormat="1" ht="16.5" thickBot="1">
      <c r="A372" s="805"/>
      <c r="B372" s="804"/>
      <c r="C372" s="55" t="s">
        <v>644</v>
      </c>
      <c r="D372" s="256">
        <v>3.3304800000000001</v>
      </c>
      <c r="E372" s="228" t="s">
        <v>645</v>
      </c>
      <c r="F372" s="318"/>
      <c r="G372" s="318"/>
      <c r="H372" s="318"/>
    </row>
    <row r="373" spans="1:8" ht="31.5">
      <c r="A373" s="805"/>
      <c r="B373" s="95" t="s">
        <v>5816</v>
      </c>
      <c r="C373" s="254" t="s">
        <v>1820</v>
      </c>
      <c r="D373" s="255">
        <v>41.851999999999997</v>
      </c>
      <c r="E373" s="227" t="s">
        <v>641</v>
      </c>
    </row>
    <row r="374" spans="1:8" s="93" customFormat="1">
      <c r="A374" s="806" t="s">
        <v>1821</v>
      </c>
      <c r="B374" s="807"/>
      <c r="C374" s="807"/>
      <c r="D374" s="807"/>
      <c r="E374" s="808"/>
      <c r="F374" s="316"/>
      <c r="G374" s="316"/>
      <c r="H374" s="316"/>
    </row>
    <row r="375" spans="1:8" ht="31.5">
      <c r="A375" s="106"/>
      <c r="B375" s="97" t="s">
        <v>649</v>
      </c>
      <c r="C375" s="180" t="s">
        <v>650</v>
      </c>
      <c r="D375" s="201" t="s">
        <v>1822</v>
      </c>
      <c r="E375" s="259" t="s">
        <v>651</v>
      </c>
    </row>
    <row r="376" spans="1:8">
      <c r="A376" s="806" t="s">
        <v>1823</v>
      </c>
      <c r="B376" s="807"/>
      <c r="C376" s="807"/>
      <c r="D376" s="807"/>
      <c r="E376" s="808"/>
    </row>
    <row r="377" spans="1:8" ht="47.25">
      <c r="A377" s="106"/>
      <c r="B377" s="97" t="s">
        <v>1824</v>
      </c>
      <c r="C377" s="180" t="s">
        <v>650</v>
      </c>
      <c r="D377" s="201" t="s">
        <v>1825</v>
      </c>
      <c r="E377" s="259" t="s">
        <v>1826</v>
      </c>
    </row>
    <row r="378" spans="1:8">
      <c r="A378" s="806" t="s">
        <v>325</v>
      </c>
      <c r="B378" s="807"/>
      <c r="C378" s="807"/>
      <c r="D378" s="807"/>
      <c r="E378" s="808"/>
    </row>
    <row r="379" spans="1:8" s="93" customFormat="1" ht="31.5">
      <c r="A379" s="106"/>
      <c r="B379" s="98" t="s">
        <v>1827</v>
      </c>
      <c r="C379" s="180" t="s">
        <v>650</v>
      </c>
      <c r="D379" s="201" t="s">
        <v>1828</v>
      </c>
      <c r="E379" s="260" t="s">
        <v>641</v>
      </c>
      <c r="F379" s="316"/>
      <c r="G379" s="316"/>
      <c r="H379" s="316"/>
    </row>
    <row r="380" spans="1:8" ht="31.5">
      <c r="A380" s="106"/>
      <c r="B380" s="98" t="s">
        <v>1829</v>
      </c>
      <c r="C380" s="180" t="s">
        <v>650</v>
      </c>
      <c r="D380" s="201" t="s">
        <v>1830</v>
      </c>
      <c r="E380" s="260" t="s">
        <v>641</v>
      </c>
    </row>
    <row r="381" spans="1:8" ht="31.5">
      <c r="A381" s="106"/>
      <c r="B381" s="98" t="s">
        <v>1831</v>
      </c>
      <c r="C381" s="180" t="s">
        <v>650</v>
      </c>
      <c r="D381" s="201" t="s">
        <v>1832</v>
      </c>
      <c r="E381" s="260" t="s">
        <v>1833</v>
      </c>
    </row>
    <row r="382" spans="1:8" ht="47.25">
      <c r="A382" s="106"/>
      <c r="B382" s="98" t="s">
        <v>1834</v>
      </c>
      <c r="C382" s="180" t="s">
        <v>650</v>
      </c>
      <c r="D382" s="201" t="s">
        <v>1835</v>
      </c>
      <c r="E382" s="260" t="s">
        <v>641</v>
      </c>
    </row>
    <row r="383" spans="1:8" ht="47.25">
      <c r="A383" s="106"/>
      <c r="B383" s="98" t="s">
        <v>1836</v>
      </c>
      <c r="C383" s="180" t="s">
        <v>650</v>
      </c>
      <c r="D383" s="201" t="s">
        <v>1837</v>
      </c>
      <c r="E383" s="260" t="s">
        <v>1838</v>
      </c>
    </row>
    <row r="384" spans="1:8">
      <c r="A384" s="245" t="s">
        <v>6</v>
      </c>
      <c r="B384" s="246" t="s">
        <v>1</v>
      </c>
      <c r="C384" s="245" t="s">
        <v>6</v>
      </c>
      <c r="D384" s="247">
        <f>+D364+D365+D366+D367+D368+D369+D370+D371+D372+D373+D375+D377+D379+D380+D381+D382+D383</f>
        <v>1243.1143100000002</v>
      </c>
      <c r="E384" s="245" t="s">
        <v>6</v>
      </c>
    </row>
    <row r="385" spans="1:8" s="80" customFormat="1">
      <c r="A385" s="783" t="s">
        <v>328</v>
      </c>
      <c r="B385" s="784"/>
      <c r="C385" s="784"/>
      <c r="D385" s="784"/>
      <c r="E385" s="785"/>
      <c r="F385" s="316"/>
      <c r="G385" s="316"/>
      <c r="H385" s="316"/>
    </row>
    <row r="386" spans="1:8" s="80" customFormat="1" ht="31.5">
      <c r="A386" s="99" t="s">
        <v>2449</v>
      </c>
      <c r="B386" s="158" t="s">
        <v>2450</v>
      </c>
      <c r="C386" s="181" t="s">
        <v>2451</v>
      </c>
      <c r="D386" s="261">
        <v>133.06200000000001</v>
      </c>
      <c r="E386" s="262" t="s">
        <v>2452</v>
      </c>
      <c r="F386" s="316"/>
      <c r="G386" s="316"/>
      <c r="H386" s="316"/>
    </row>
    <row r="387" spans="1:8" s="80" customFormat="1" ht="31.5">
      <c r="A387" s="141" t="s">
        <v>2453</v>
      </c>
      <c r="B387" s="101" t="s">
        <v>2454</v>
      </c>
      <c r="C387" s="90" t="s">
        <v>2455</v>
      </c>
      <c r="D387" s="192">
        <v>135.47999999999999</v>
      </c>
      <c r="E387" s="90" t="s">
        <v>2456</v>
      </c>
      <c r="F387" s="316"/>
      <c r="G387" s="316"/>
      <c r="H387" s="316"/>
    </row>
    <row r="388" spans="1:8" s="80" customFormat="1" ht="31.5">
      <c r="A388" s="141" t="s">
        <v>2453</v>
      </c>
      <c r="B388" s="84" t="s">
        <v>2457</v>
      </c>
      <c r="C388" s="90" t="s">
        <v>2458</v>
      </c>
      <c r="D388" s="192">
        <v>197.76</v>
      </c>
      <c r="E388" s="90" t="s">
        <v>2459</v>
      </c>
      <c r="F388" s="316"/>
      <c r="G388" s="316"/>
      <c r="H388" s="316"/>
    </row>
    <row r="389" spans="1:8">
      <c r="A389" s="245" t="s">
        <v>6</v>
      </c>
      <c r="B389" s="246" t="s">
        <v>1</v>
      </c>
      <c r="C389" s="245" t="s">
        <v>6</v>
      </c>
      <c r="D389" s="247">
        <f>SUM(D386:D388)</f>
        <v>466.30200000000002</v>
      </c>
      <c r="E389" s="245" t="s">
        <v>6</v>
      </c>
    </row>
    <row r="390" spans="1:8" s="80" customFormat="1">
      <c r="A390" s="783" t="s">
        <v>20</v>
      </c>
      <c r="B390" s="784"/>
      <c r="C390" s="784"/>
      <c r="D390" s="784"/>
      <c r="E390" s="785"/>
      <c r="F390" s="316"/>
      <c r="G390" s="316"/>
      <c r="H390" s="316"/>
    </row>
    <row r="391" spans="1:8" s="80" customFormat="1" ht="47.25">
      <c r="A391" s="133" t="s">
        <v>2013</v>
      </c>
      <c r="B391" s="159" t="s">
        <v>5736</v>
      </c>
      <c r="C391" s="135" t="s">
        <v>5738</v>
      </c>
      <c r="D391" s="202">
        <v>7.2489999999999997</v>
      </c>
      <c r="E391" s="135" t="s">
        <v>2014</v>
      </c>
      <c r="F391" s="316"/>
      <c r="G391" s="316"/>
      <c r="H391" s="316"/>
    </row>
    <row r="392" spans="1:8" s="80" customFormat="1" ht="31.5">
      <c r="A392" s="133" t="s">
        <v>2013</v>
      </c>
      <c r="B392" s="159" t="s">
        <v>5737</v>
      </c>
      <c r="C392" s="135" t="s">
        <v>2015</v>
      </c>
      <c r="D392" s="202">
        <v>58.558</v>
      </c>
      <c r="E392" s="135" t="s">
        <v>2014</v>
      </c>
      <c r="F392" s="316"/>
      <c r="G392" s="316"/>
      <c r="H392" s="316"/>
    </row>
    <row r="393" spans="1:8" s="80" customFormat="1" ht="31.5">
      <c r="A393" s="133" t="s">
        <v>2013</v>
      </c>
      <c r="B393" s="159" t="s">
        <v>2016</v>
      </c>
      <c r="C393" s="135" t="s">
        <v>2017</v>
      </c>
      <c r="D393" s="202">
        <v>2</v>
      </c>
      <c r="E393" s="135" t="s">
        <v>2018</v>
      </c>
      <c r="F393" s="316"/>
      <c r="G393" s="316"/>
      <c r="H393" s="316"/>
    </row>
    <row r="394" spans="1:8" s="80" customFormat="1" ht="31.5">
      <c r="A394" s="133" t="s">
        <v>2013</v>
      </c>
      <c r="B394" s="159" t="s">
        <v>2019</v>
      </c>
      <c r="C394" s="135" t="s">
        <v>2020</v>
      </c>
      <c r="D394" s="202">
        <v>16.513999999999999</v>
      </c>
      <c r="E394" s="135" t="s">
        <v>2014</v>
      </c>
      <c r="F394" s="316"/>
      <c r="G394" s="316"/>
      <c r="H394" s="316"/>
    </row>
    <row r="395" spans="1:8" s="80" customFormat="1" ht="31.5">
      <c r="A395" s="133" t="s">
        <v>2021</v>
      </c>
      <c r="B395" s="159" t="s">
        <v>2022</v>
      </c>
      <c r="C395" s="135" t="s">
        <v>2023</v>
      </c>
      <c r="D395" s="202">
        <v>16</v>
      </c>
      <c r="E395" s="135" t="s">
        <v>2024</v>
      </c>
      <c r="F395" s="316"/>
      <c r="G395" s="316"/>
      <c r="H395" s="316"/>
    </row>
    <row r="396" spans="1:8" s="80" customFormat="1" ht="31.5">
      <c r="A396" s="133" t="s">
        <v>2021</v>
      </c>
      <c r="B396" s="159" t="s">
        <v>5735</v>
      </c>
      <c r="C396" s="135" t="s">
        <v>2025</v>
      </c>
      <c r="D396" s="202">
        <v>7.069</v>
      </c>
      <c r="E396" s="135" t="s">
        <v>2018</v>
      </c>
      <c r="F396" s="316"/>
      <c r="G396" s="316"/>
      <c r="H396" s="316"/>
    </row>
    <row r="397" spans="1:8" s="80" customFormat="1" ht="31.5">
      <c r="A397" s="133" t="s">
        <v>2021</v>
      </c>
      <c r="B397" s="159" t="s">
        <v>2026</v>
      </c>
      <c r="C397" s="135" t="s">
        <v>2027</v>
      </c>
      <c r="D397" s="202">
        <v>14.999000000000001</v>
      </c>
      <c r="E397" s="135" t="s">
        <v>2028</v>
      </c>
      <c r="F397" s="316"/>
      <c r="G397" s="316"/>
      <c r="H397" s="316"/>
    </row>
    <row r="398" spans="1:8" s="80" customFormat="1" ht="31.5">
      <c r="A398" s="133" t="s">
        <v>2029</v>
      </c>
      <c r="B398" s="159" t="s">
        <v>2030</v>
      </c>
      <c r="C398" s="135" t="s">
        <v>2031</v>
      </c>
      <c r="D398" s="202">
        <v>2</v>
      </c>
      <c r="E398" s="135" t="s">
        <v>2018</v>
      </c>
      <c r="F398" s="316"/>
      <c r="G398" s="316"/>
      <c r="H398" s="316"/>
    </row>
    <row r="399" spans="1:8" s="80" customFormat="1" ht="31.5">
      <c r="A399" s="133" t="s">
        <v>2032</v>
      </c>
      <c r="B399" s="159" t="s">
        <v>2033</v>
      </c>
      <c r="C399" s="135" t="s">
        <v>2034</v>
      </c>
      <c r="D399" s="202">
        <v>19.9907</v>
      </c>
      <c r="E399" s="135" t="s">
        <v>2035</v>
      </c>
      <c r="F399" s="316"/>
      <c r="G399" s="316"/>
      <c r="H399" s="316"/>
    </row>
    <row r="400" spans="1:8" s="80" customFormat="1" ht="63">
      <c r="A400" s="133" t="s">
        <v>2032</v>
      </c>
      <c r="B400" s="159" t="s">
        <v>2036</v>
      </c>
      <c r="C400" s="135" t="s">
        <v>2037</v>
      </c>
      <c r="D400" s="202">
        <v>34.470999999999997</v>
      </c>
      <c r="E400" s="135" t="s">
        <v>2038</v>
      </c>
      <c r="F400" s="316"/>
      <c r="G400" s="316"/>
      <c r="H400" s="316"/>
    </row>
    <row r="401" spans="1:8" s="80" customFormat="1" ht="47.25">
      <c r="A401" s="133" t="s">
        <v>2039</v>
      </c>
      <c r="B401" s="159" t="s">
        <v>2040</v>
      </c>
      <c r="C401" s="135" t="s">
        <v>2041</v>
      </c>
      <c r="D401" s="202">
        <v>5.9880000000000004</v>
      </c>
      <c r="E401" s="135" t="s">
        <v>2014</v>
      </c>
      <c r="F401" s="316"/>
      <c r="G401" s="316"/>
      <c r="H401" s="316"/>
    </row>
    <row r="402" spans="1:8" s="80" customFormat="1" ht="31.5">
      <c r="A402" s="133" t="s">
        <v>2039</v>
      </c>
      <c r="B402" s="159" t="s">
        <v>2042</v>
      </c>
      <c r="C402" s="135" t="s">
        <v>2043</v>
      </c>
      <c r="D402" s="202">
        <v>25.050999999999998</v>
      </c>
      <c r="E402" s="135" t="s">
        <v>2014</v>
      </c>
      <c r="F402" s="316"/>
      <c r="G402" s="316"/>
      <c r="H402" s="316"/>
    </row>
    <row r="403" spans="1:8" s="80" customFormat="1" ht="47.25">
      <c r="A403" s="133" t="s">
        <v>2044</v>
      </c>
      <c r="B403" s="159" t="s">
        <v>2045</v>
      </c>
      <c r="C403" s="135" t="s">
        <v>2046</v>
      </c>
      <c r="D403" s="203">
        <v>6.5739999999999998</v>
      </c>
      <c r="E403" s="135" t="s">
        <v>2014</v>
      </c>
      <c r="F403" s="316"/>
      <c r="G403" s="316"/>
      <c r="H403" s="316"/>
    </row>
    <row r="404" spans="1:8" s="80" customFormat="1" ht="31.5">
      <c r="A404" s="133" t="s">
        <v>2044</v>
      </c>
      <c r="B404" s="159" t="s">
        <v>5733</v>
      </c>
      <c r="C404" s="135" t="s">
        <v>2047</v>
      </c>
      <c r="D404" s="202">
        <v>38.973999999999997</v>
      </c>
      <c r="E404" s="135" t="s">
        <v>2014</v>
      </c>
      <c r="F404" s="316"/>
      <c r="G404" s="316"/>
      <c r="H404" s="316"/>
    </row>
    <row r="405" spans="1:8" s="80" customFormat="1" ht="31.5">
      <c r="A405" s="133" t="s">
        <v>2044</v>
      </c>
      <c r="B405" s="159" t="s">
        <v>5734</v>
      </c>
      <c r="C405" s="135" t="s">
        <v>2048</v>
      </c>
      <c r="D405" s="202">
        <v>3.04</v>
      </c>
      <c r="E405" s="135" t="s">
        <v>2018</v>
      </c>
      <c r="F405" s="316"/>
      <c r="G405" s="316"/>
      <c r="H405" s="316"/>
    </row>
    <row r="406" spans="1:8" s="80" customFormat="1" ht="31.5">
      <c r="A406" s="133" t="s">
        <v>2049</v>
      </c>
      <c r="B406" s="159" t="s">
        <v>5731</v>
      </c>
      <c r="C406" s="135" t="s">
        <v>2048</v>
      </c>
      <c r="D406" s="202">
        <v>3.15</v>
      </c>
      <c r="E406" s="135" t="s">
        <v>2018</v>
      </c>
      <c r="F406" s="316"/>
      <c r="G406" s="316"/>
      <c r="H406" s="316"/>
    </row>
    <row r="407" spans="1:8" s="80" customFormat="1" ht="31.5">
      <c r="A407" s="142" t="s">
        <v>2050</v>
      </c>
      <c r="B407" s="159" t="s">
        <v>5730</v>
      </c>
      <c r="C407" s="135" t="s">
        <v>5732</v>
      </c>
      <c r="D407" s="204">
        <v>75.152000000000001</v>
      </c>
      <c r="E407" s="135" t="s">
        <v>2051</v>
      </c>
      <c r="F407" s="316"/>
      <c r="G407" s="316"/>
      <c r="H407" s="316"/>
    </row>
    <row r="408" spans="1:8" s="80" customFormat="1" ht="47.25">
      <c r="A408" s="133" t="s">
        <v>2052</v>
      </c>
      <c r="B408" s="159" t="s">
        <v>5729</v>
      </c>
      <c r="C408" s="135" t="s">
        <v>5728</v>
      </c>
      <c r="D408" s="202">
        <v>58.648000000000003</v>
      </c>
      <c r="E408" s="135" t="s">
        <v>2014</v>
      </c>
      <c r="F408" s="316"/>
      <c r="G408" s="316"/>
      <c r="H408" s="316"/>
    </row>
    <row r="409" spans="1:8" s="80" customFormat="1" ht="47.25">
      <c r="A409" s="133" t="s">
        <v>2052</v>
      </c>
      <c r="B409" s="159" t="s">
        <v>2053</v>
      </c>
      <c r="C409" s="135" t="s">
        <v>2053</v>
      </c>
      <c r="D409" s="202">
        <v>86.227000000000004</v>
      </c>
      <c r="E409" s="135" t="s">
        <v>2014</v>
      </c>
      <c r="F409" s="316"/>
      <c r="G409" s="316"/>
      <c r="H409" s="316"/>
    </row>
    <row r="410" spans="1:8" s="80" customFormat="1" ht="47.25">
      <c r="A410" s="133" t="s">
        <v>2052</v>
      </c>
      <c r="B410" s="159" t="s">
        <v>2054</v>
      </c>
      <c r="C410" s="135" t="s">
        <v>2054</v>
      </c>
      <c r="D410" s="202">
        <v>53.530999999999999</v>
      </c>
      <c r="E410" s="135" t="s">
        <v>2014</v>
      </c>
      <c r="F410" s="316"/>
      <c r="G410" s="316"/>
      <c r="H410" s="316"/>
    </row>
    <row r="411" spans="1:8" s="80" customFormat="1" ht="47.25">
      <c r="A411" s="133" t="s">
        <v>2055</v>
      </c>
      <c r="B411" s="159" t="s">
        <v>5727</v>
      </c>
      <c r="C411" s="135" t="s">
        <v>5726</v>
      </c>
      <c r="D411" s="202">
        <v>36.549999999999997</v>
      </c>
      <c r="E411" s="135" t="s">
        <v>2014</v>
      </c>
      <c r="F411" s="316"/>
      <c r="G411" s="316"/>
      <c r="H411" s="316"/>
    </row>
    <row r="412" spans="1:8" s="80" customFormat="1" ht="31.5">
      <c r="A412" s="133" t="s">
        <v>2055</v>
      </c>
      <c r="B412" s="159" t="s">
        <v>2056</v>
      </c>
      <c r="C412" s="135" t="s">
        <v>2057</v>
      </c>
      <c r="D412" s="202">
        <v>119.309</v>
      </c>
      <c r="E412" s="135" t="s">
        <v>2014</v>
      </c>
      <c r="F412" s="316"/>
      <c r="G412" s="316"/>
      <c r="H412" s="316"/>
    </row>
    <row r="413" spans="1:8" s="80" customFormat="1" ht="31.5">
      <c r="A413" s="133" t="s">
        <v>2058</v>
      </c>
      <c r="B413" s="159" t="s">
        <v>2059</v>
      </c>
      <c r="C413" s="135" t="s">
        <v>2060</v>
      </c>
      <c r="D413" s="204">
        <v>2</v>
      </c>
      <c r="E413" s="135" t="s">
        <v>2018</v>
      </c>
      <c r="F413" s="316"/>
      <c r="G413" s="316"/>
      <c r="H413" s="316"/>
    </row>
    <row r="414" spans="1:8" s="80" customFormat="1" ht="31.5">
      <c r="A414" s="133" t="s">
        <v>2055</v>
      </c>
      <c r="B414" s="159" t="s">
        <v>2061</v>
      </c>
      <c r="C414" s="135" t="s">
        <v>2062</v>
      </c>
      <c r="D414" s="204">
        <v>56.2</v>
      </c>
      <c r="E414" s="135" t="s">
        <v>2063</v>
      </c>
      <c r="F414" s="316"/>
      <c r="G414" s="316"/>
      <c r="H414" s="316"/>
    </row>
    <row r="415" spans="1:8" s="80" customFormat="1" ht="31.5">
      <c r="A415" s="133" t="s">
        <v>2064</v>
      </c>
      <c r="B415" s="159" t="s">
        <v>2065</v>
      </c>
      <c r="C415" s="135" t="s">
        <v>2066</v>
      </c>
      <c r="D415" s="204">
        <v>14.097</v>
      </c>
      <c r="E415" s="135" t="s">
        <v>2067</v>
      </c>
      <c r="F415" s="316"/>
      <c r="G415" s="316"/>
      <c r="H415" s="316"/>
    </row>
    <row r="416" spans="1:8" s="80" customFormat="1" ht="47.25">
      <c r="A416" s="133" t="s">
        <v>2064</v>
      </c>
      <c r="B416" s="159" t="s">
        <v>2068</v>
      </c>
      <c r="C416" s="135" t="s">
        <v>2069</v>
      </c>
      <c r="D416" s="204">
        <v>34.167000000000002</v>
      </c>
      <c r="E416" s="135" t="s">
        <v>2067</v>
      </c>
      <c r="F416" s="316"/>
      <c r="G416" s="316"/>
      <c r="H416" s="316"/>
    </row>
    <row r="417" spans="1:8" s="80" customFormat="1" ht="31.5">
      <c r="A417" s="133" t="s">
        <v>5725</v>
      </c>
      <c r="B417" s="160" t="s">
        <v>2070</v>
      </c>
      <c r="C417" s="182" t="s">
        <v>5724</v>
      </c>
      <c r="D417" s="205">
        <v>61.838999999999999</v>
      </c>
      <c r="E417" s="182" t="s">
        <v>2051</v>
      </c>
      <c r="F417" s="316"/>
      <c r="G417" s="316"/>
      <c r="H417" s="316"/>
    </row>
    <row r="418" spans="1:8" s="80" customFormat="1" ht="31.5">
      <c r="A418" s="133" t="s">
        <v>2071</v>
      </c>
      <c r="B418" s="159" t="s">
        <v>2072</v>
      </c>
      <c r="C418" s="135" t="s">
        <v>2073</v>
      </c>
      <c r="D418" s="204">
        <v>40.883000000000003</v>
      </c>
      <c r="E418" s="135" t="s">
        <v>2074</v>
      </c>
      <c r="F418" s="316"/>
      <c r="G418" s="316"/>
      <c r="H418" s="316"/>
    </row>
    <row r="419" spans="1:8" s="80" customFormat="1" ht="31.5">
      <c r="A419" s="133" t="s">
        <v>5722</v>
      </c>
      <c r="B419" s="159" t="s">
        <v>5723</v>
      </c>
      <c r="C419" s="135" t="s">
        <v>2075</v>
      </c>
      <c r="D419" s="263">
        <v>147.60499999999999</v>
      </c>
      <c r="E419" s="135" t="s">
        <v>2074</v>
      </c>
      <c r="F419" s="316"/>
      <c r="G419" s="316"/>
      <c r="H419" s="316"/>
    </row>
    <row r="420" spans="1:8">
      <c r="A420" s="245" t="s">
        <v>6</v>
      </c>
      <c r="B420" s="246" t="s">
        <v>1</v>
      </c>
      <c r="C420" s="245" t="s">
        <v>6</v>
      </c>
      <c r="D420" s="247">
        <f>SUM(D391:D419)</f>
        <v>1047.8356999999999</v>
      </c>
      <c r="E420" s="245" t="s">
        <v>6</v>
      </c>
    </row>
    <row r="421" spans="1:8" s="80" customFormat="1" ht="16.5" thickBot="1">
      <c r="A421" s="798" t="s">
        <v>21</v>
      </c>
      <c r="B421" s="799"/>
      <c r="C421" s="799"/>
      <c r="D421" s="799"/>
      <c r="E421" s="800"/>
      <c r="F421" s="316"/>
      <c r="G421" s="316"/>
      <c r="H421" s="316"/>
    </row>
    <row r="422" spans="1:8" s="103" customFormat="1" ht="31.5">
      <c r="A422" s="143" t="s">
        <v>88</v>
      </c>
      <c r="B422" s="32" t="s">
        <v>88</v>
      </c>
      <c r="C422" s="183" t="s">
        <v>89</v>
      </c>
      <c r="D422" s="264">
        <v>9.266</v>
      </c>
      <c r="E422" s="183" t="s">
        <v>90</v>
      </c>
      <c r="F422" s="319"/>
      <c r="G422" s="319"/>
      <c r="H422" s="319"/>
    </row>
    <row r="423" spans="1:8" s="103" customFormat="1">
      <c r="A423" s="144" t="s">
        <v>91</v>
      </c>
      <c r="B423" s="33" t="s">
        <v>91</v>
      </c>
      <c r="C423" s="184" t="s">
        <v>89</v>
      </c>
      <c r="D423" s="265">
        <v>0.76100000000000001</v>
      </c>
      <c r="E423" s="184" t="s">
        <v>90</v>
      </c>
      <c r="F423" s="319"/>
      <c r="G423" s="319"/>
      <c r="H423" s="319"/>
    </row>
    <row r="424" spans="1:8" s="103" customFormat="1" ht="31.5">
      <c r="A424" s="144" t="s">
        <v>92</v>
      </c>
      <c r="B424" s="33" t="s">
        <v>92</v>
      </c>
      <c r="C424" s="184" t="s">
        <v>89</v>
      </c>
      <c r="D424" s="206">
        <v>27.38</v>
      </c>
      <c r="E424" s="184" t="s">
        <v>90</v>
      </c>
      <c r="F424" s="319"/>
      <c r="G424" s="319"/>
      <c r="H424" s="319"/>
    </row>
    <row r="425" spans="1:8" s="103" customFormat="1" ht="31.5">
      <c r="A425" s="144" t="s">
        <v>93</v>
      </c>
      <c r="B425" s="33" t="s">
        <v>93</v>
      </c>
      <c r="C425" s="184" t="s">
        <v>89</v>
      </c>
      <c r="D425" s="206">
        <v>19.106000000000002</v>
      </c>
      <c r="E425" s="184" t="s">
        <v>90</v>
      </c>
      <c r="F425" s="319"/>
      <c r="G425" s="319"/>
      <c r="H425" s="319"/>
    </row>
    <row r="426" spans="1:8" s="103" customFormat="1" ht="31.5">
      <c r="A426" s="144" t="s">
        <v>94</v>
      </c>
      <c r="B426" s="33" t="s">
        <v>94</v>
      </c>
      <c r="C426" s="184" t="s">
        <v>89</v>
      </c>
      <c r="D426" s="206">
        <v>37.414000000000001</v>
      </c>
      <c r="E426" s="184" t="s">
        <v>90</v>
      </c>
      <c r="F426" s="319"/>
      <c r="G426" s="319"/>
      <c r="H426" s="319"/>
    </row>
    <row r="427" spans="1:8" s="103" customFormat="1">
      <c r="A427" s="144" t="s">
        <v>95</v>
      </c>
      <c r="B427" s="33" t="s">
        <v>95</v>
      </c>
      <c r="C427" s="184" t="s">
        <v>89</v>
      </c>
      <c r="D427" s="206">
        <v>5.21</v>
      </c>
      <c r="E427" s="184" t="s">
        <v>90</v>
      </c>
      <c r="F427" s="319"/>
      <c r="G427" s="319"/>
      <c r="H427" s="319"/>
    </row>
    <row r="428" spans="1:8" s="103" customFormat="1" ht="31.5">
      <c r="A428" s="144" t="s">
        <v>96</v>
      </c>
      <c r="B428" s="33" t="s">
        <v>96</v>
      </c>
      <c r="C428" s="184" t="s">
        <v>89</v>
      </c>
      <c r="D428" s="206">
        <v>36.914000000000001</v>
      </c>
      <c r="E428" s="184" t="s">
        <v>90</v>
      </c>
      <c r="F428" s="319"/>
      <c r="G428" s="319"/>
      <c r="H428" s="319"/>
    </row>
    <row r="429" spans="1:8" s="103" customFormat="1">
      <c r="A429" s="144" t="s">
        <v>97</v>
      </c>
      <c r="B429" s="33" t="s">
        <v>97</v>
      </c>
      <c r="C429" s="184" t="s">
        <v>89</v>
      </c>
      <c r="D429" s="206">
        <v>2.327</v>
      </c>
      <c r="E429" s="184" t="s">
        <v>90</v>
      </c>
      <c r="F429" s="319"/>
      <c r="G429" s="319"/>
      <c r="H429" s="319"/>
    </row>
    <row r="430" spans="1:8" s="103" customFormat="1">
      <c r="A430" s="144" t="s">
        <v>98</v>
      </c>
      <c r="B430" s="33" t="s">
        <v>98</v>
      </c>
      <c r="C430" s="184" t="s">
        <v>89</v>
      </c>
      <c r="D430" s="206">
        <v>0.90600000000000003</v>
      </c>
      <c r="E430" s="184" t="s">
        <v>90</v>
      </c>
      <c r="F430" s="319"/>
      <c r="G430" s="319"/>
      <c r="H430" s="319"/>
    </row>
    <row r="431" spans="1:8" s="103" customFormat="1">
      <c r="A431" s="144" t="s">
        <v>99</v>
      </c>
      <c r="B431" s="33" t="s">
        <v>99</v>
      </c>
      <c r="C431" s="184" t="s">
        <v>89</v>
      </c>
      <c r="D431" s="206">
        <v>1.3480000000000001</v>
      </c>
      <c r="E431" s="184" t="s">
        <v>90</v>
      </c>
      <c r="F431" s="319"/>
      <c r="G431" s="319"/>
      <c r="H431" s="319"/>
    </row>
    <row r="432" spans="1:8" s="103" customFormat="1" ht="31.5">
      <c r="A432" s="144" t="s">
        <v>100</v>
      </c>
      <c r="B432" s="33" t="s">
        <v>100</v>
      </c>
      <c r="C432" s="184" t="s">
        <v>89</v>
      </c>
      <c r="D432" s="206">
        <v>44.347999999999999</v>
      </c>
      <c r="E432" s="184" t="s">
        <v>90</v>
      </c>
      <c r="F432" s="319"/>
      <c r="G432" s="319"/>
      <c r="H432" s="319"/>
    </row>
    <row r="433" spans="1:8" s="103" customFormat="1">
      <c r="A433" s="144" t="s">
        <v>101</v>
      </c>
      <c r="B433" s="33" t="s">
        <v>101</v>
      </c>
      <c r="C433" s="184" t="s">
        <v>89</v>
      </c>
      <c r="D433" s="206">
        <v>0.87</v>
      </c>
      <c r="E433" s="184" t="s">
        <v>90</v>
      </c>
      <c r="F433" s="319"/>
      <c r="G433" s="319"/>
      <c r="H433" s="319"/>
    </row>
    <row r="434" spans="1:8" s="103" customFormat="1" ht="31.5">
      <c r="A434" s="144" t="s">
        <v>102</v>
      </c>
      <c r="B434" s="33" t="s">
        <v>102</v>
      </c>
      <c r="C434" s="184" t="s">
        <v>89</v>
      </c>
      <c r="D434" s="206">
        <v>4.2569999999999997</v>
      </c>
      <c r="E434" s="184" t="s">
        <v>90</v>
      </c>
      <c r="F434" s="319"/>
      <c r="G434" s="319"/>
      <c r="H434" s="319"/>
    </row>
    <row r="435" spans="1:8" s="103" customFormat="1" ht="31.5">
      <c r="A435" s="144" t="s">
        <v>103</v>
      </c>
      <c r="B435" s="33" t="s">
        <v>103</v>
      </c>
      <c r="C435" s="184" t="s">
        <v>89</v>
      </c>
      <c r="D435" s="206">
        <v>4.9850000000000003</v>
      </c>
      <c r="E435" s="184" t="s">
        <v>90</v>
      </c>
      <c r="F435" s="319"/>
      <c r="G435" s="319"/>
      <c r="H435" s="319"/>
    </row>
    <row r="436" spans="1:8" s="103" customFormat="1" ht="31.5">
      <c r="A436" s="144" t="s">
        <v>104</v>
      </c>
      <c r="B436" s="33" t="s">
        <v>104</v>
      </c>
      <c r="C436" s="184" t="s">
        <v>89</v>
      </c>
      <c r="D436" s="206">
        <v>21.971</v>
      </c>
      <c r="E436" s="184" t="s">
        <v>90</v>
      </c>
      <c r="F436" s="319"/>
      <c r="G436" s="319"/>
      <c r="H436" s="319"/>
    </row>
    <row r="437" spans="1:8" s="103" customFormat="1" ht="31.5">
      <c r="A437" s="144" t="s">
        <v>105</v>
      </c>
      <c r="B437" s="33" t="s">
        <v>105</v>
      </c>
      <c r="C437" s="184" t="s">
        <v>89</v>
      </c>
      <c r="D437" s="206">
        <v>38.228999999999999</v>
      </c>
      <c r="E437" s="184" t="s">
        <v>90</v>
      </c>
      <c r="F437" s="319"/>
      <c r="G437" s="319"/>
      <c r="H437" s="319"/>
    </row>
    <row r="438" spans="1:8" s="103" customFormat="1" ht="31.5">
      <c r="A438" s="144" t="s">
        <v>106</v>
      </c>
      <c r="B438" s="33" t="s">
        <v>106</v>
      </c>
      <c r="C438" s="184" t="s">
        <v>89</v>
      </c>
      <c r="D438" s="206">
        <v>75.772999999999996</v>
      </c>
      <c r="E438" s="184" t="s">
        <v>90</v>
      </c>
      <c r="F438" s="319"/>
      <c r="G438" s="319"/>
      <c r="H438" s="319"/>
    </row>
    <row r="439" spans="1:8" s="103" customFormat="1" ht="31.5">
      <c r="A439" s="144" t="s">
        <v>107</v>
      </c>
      <c r="B439" s="33" t="s">
        <v>107</v>
      </c>
      <c r="C439" s="184" t="s">
        <v>89</v>
      </c>
      <c r="D439" s="206">
        <v>1.647</v>
      </c>
      <c r="E439" s="184" t="s">
        <v>90</v>
      </c>
      <c r="F439" s="319"/>
      <c r="G439" s="319"/>
      <c r="H439" s="319"/>
    </row>
    <row r="440" spans="1:8" s="103" customFormat="1" ht="31.5">
      <c r="A440" s="144" t="s">
        <v>108</v>
      </c>
      <c r="B440" s="33" t="s">
        <v>108</v>
      </c>
      <c r="C440" s="184" t="s">
        <v>89</v>
      </c>
      <c r="D440" s="206">
        <v>107.057</v>
      </c>
      <c r="E440" s="184" t="s">
        <v>90</v>
      </c>
      <c r="F440" s="319"/>
      <c r="G440" s="319"/>
      <c r="H440" s="319"/>
    </row>
    <row r="441" spans="1:8" s="103" customFormat="1" ht="31.5">
      <c r="A441" s="144" t="s">
        <v>109</v>
      </c>
      <c r="B441" s="33" t="s">
        <v>109</v>
      </c>
      <c r="C441" s="184" t="s">
        <v>89</v>
      </c>
      <c r="D441" s="206">
        <v>5.1349999999999998</v>
      </c>
      <c r="E441" s="184" t="s">
        <v>90</v>
      </c>
      <c r="F441" s="319"/>
      <c r="G441" s="319"/>
      <c r="H441" s="319"/>
    </row>
    <row r="442" spans="1:8" s="103" customFormat="1">
      <c r="A442" s="144" t="s">
        <v>110</v>
      </c>
      <c r="B442" s="33" t="s">
        <v>110</v>
      </c>
      <c r="C442" s="184" t="s">
        <v>89</v>
      </c>
      <c r="D442" s="206">
        <v>1.7230000000000001</v>
      </c>
      <c r="E442" s="184" t="s">
        <v>90</v>
      </c>
      <c r="F442" s="319"/>
      <c r="G442" s="319"/>
      <c r="H442" s="319"/>
    </row>
    <row r="443" spans="1:8" s="103" customFormat="1" ht="31.5">
      <c r="A443" s="144" t="s">
        <v>111</v>
      </c>
      <c r="B443" s="33" t="s">
        <v>111</v>
      </c>
      <c r="C443" s="184" t="s">
        <v>89</v>
      </c>
      <c r="D443" s="206">
        <v>30.422000000000001</v>
      </c>
      <c r="E443" s="184" t="s">
        <v>90</v>
      </c>
      <c r="F443" s="319"/>
      <c r="G443" s="319"/>
      <c r="H443" s="319"/>
    </row>
    <row r="444" spans="1:8" s="103" customFormat="1">
      <c r="A444" s="144" t="s">
        <v>112</v>
      </c>
      <c r="B444" s="33" t="s">
        <v>112</v>
      </c>
      <c r="C444" s="184" t="s">
        <v>89</v>
      </c>
      <c r="D444" s="206">
        <v>3.3090000000000002</v>
      </c>
      <c r="E444" s="184" t="s">
        <v>90</v>
      </c>
      <c r="F444" s="319"/>
      <c r="G444" s="319"/>
      <c r="H444" s="319"/>
    </row>
    <row r="445" spans="1:8" s="103" customFormat="1" ht="31.5">
      <c r="A445" s="144" t="s">
        <v>113</v>
      </c>
      <c r="B445" s="33" t="s">
        <v>113</v>
      </c>
      <c r="C445" s="184" t="s">
        <v>89</v>
      </c>
      <c r="D445" s="206">
        <v>30.672000000000001</v>
      </c>
      <c r="E445" s="184" t="s">
        <v>90</v>
      </c>
      <c r="F445" s="319"/>
      <c r="G445" s="319"/>
      <c r="H445" s="319"/>
    </row>
    <row r="446" spans="1:8" s="103" customFormat="1" ht="31.5">
      <c r="A446" s="144" t="s">
        <v>114</v>
      </c>
      <c r="B446" s="33" t="s">
        <v>114</v>
      </c>
      <c r="C446" s="184" t="s">
        <v>89</v>
      </c>
      <c r="D446" s="206">
        <v>68.605000000000004</v>
      </c>
      <c r="E446" s="184" t="s">
        <v>90</v>
      </c>
      <c r="F446" s="319"/>
      <c r="G446" s="319"/>
      <c r="H446" s="319"/>
    </row>
    <row r="447" spans="1:8" s="103" customFormat="1">
      <c r="A447" s="144" t="s">
        <v>115</v>
      </c>
      <c r="B447" s="33" t="s">
        <v>115</v>
      </c>
      <c r="C447" s="184" t="s">
        <v>89</v>
      </c>
      <c r="D447" s="206">
        <v>7.4690000000000003</v>
      </c>
      <c r="E447" s="184" t="s">
        <v>90</v>
      </c>
      <c r="F447" s="319"/>
      <c r="G447" s="319"/>
      <c r="H447" s="319"/>
    </row>
    <row r="448" spans="1:8" s="103" customFormat="1" ht="31.5">
      <c r="A448" s="144" t="s">
        <v>116</v>
      </c>
      <c r="B448" s="33" t="s">
        <v>116</v>
      </c>
      <c r="C448" s="184" t="s">
        <v>89</v>
      </c>
      <c r="D448" s="206">
        <v>31.448</v>
      </c>
      <c r="E448" s="184" t="s">
        <v>90</v>
      </c>
      <c r="F448" s="319"/>
      <c r="G448" s="319"/>
      <c r="H448" s="319"/>
    </row>
    <row r="449" spans="1:8" s="103" customFormat="1">
      <c r="A449" s="144" t="s">
        <v>117</v>
      </c>
      <c r="B449" s="33" t="s">
        <v>117</v>
      </c>
      <c r="C449" s="184" t="s">
        <v>89</v>
      </c>
      <c r="D449" s="206">
        <v>0.42899999999999999</v>
      </c>
      <c r="E449" s="184" t="s">
        <v>90</v>
      </c>
      <c r="F449" s="319"/>
      <c r="G449" s="319"/>
      <c r="H449" s="319"/>
    </row>
    <row r="450" spans="1:8" s="103" customFormat="1" ht="31.5">
      <c r="A450" s="44" t="s">
        <v>1278</v>
      </c>
      <c r="B450" s="35" t="s">
        <v>1278</v>
      </c>
      <c r="C450" s="184" t="s">
        <v>89</v>
      </c>
      <c r="D450" s="266">
        <v>7.7160000000000002</v>
      </c>
      <c r="E450" s="184" t="s">
        <v>90</v>
      </c>
      <c r="F450" s="319"/>
      <c r="G450" s="319"/>
      <c r="H450" s="319"/>
    </row>
    <row r="451" spans="1:8" s="103" customFormat="1" ht="31.5">
      <c r="A451" s="44" t="s">
        <v>1279</v>
      </c>
      <c r="B451" s="35" t="s">
        <v>1279</v>
      </c>
      <c r="C451" s="184" t="s">
        <v>89</v>
      </c>
      <c r="D451" s="266">
        <v>8.4030000000000005</v>
      </c>
      <c r="E451" s="184" t="s">
        <v>90</v>
      </c>
      <c r="F451" s="319"/>
      <c r="G451" s="319"/>
      <c r="H451" s="319"/>
    </row>
    <row r="452" spans="1:8" s="103" customFormat="1">
      <c r="A452" s="44" t="s">
        <v>1280</v>
      </c>
      <c r="B452" s="35" t="s">
        <v>1280</v>
      </c>
      <c r="C452" s="184" t="s">
        <v>89</v>
      </c>
      <c r="D452" s="266">
        <v>5.5289999999999999</v>
      </c>
      <c r="E452" s="184" t="s">
        <v>90</v>
      </c>
      <c r="F452" s="319"/>
      <c r="G452" s="319"/>
      <c r="H452" s="319"/>
    </row>
    <row r="453" spans="1:8" s="103" customFormat="1">
      <c r="A453" s="44" t="s">
        <v>1281</v>
      </c>
      <c r="B453" s="35" t="s">
        <v>1281</v>
      </c>
      <c r="C453" s="184" t="s">
        <v>89</v>
      </c>
      <c r="D453" s="266">
        <v>16.809000000000001</v>
      </c>
      <c r="E453" s="184" t="s">
        <v>90</v>
      </c>
      <c r="F453" s="319"/>
      <c r="G453" s="319"/>
      <c r="H453" s="319"/>
    </row>
    <row r="454" spans="1:8" s="103" customFormat="1" ht="31.5">
      <c r="A454" s="44" t="s">
        <v>1282</v>
      </c>
      <c r="B454" s="35" t="s">
        <v>1282</v>
      </c>
      <c r="C454" s="184" t="s">
        <v>89</v>
      </c>
      <c r="D454" s="266">
        <v>39.351999999999997</v>
      </c>
      <c r="E454" s="184" t="s">
        <v>90</v>
      </c>
      <c r="F454" s="319"/>
      <c r="G454" s="319"/>
      <c r="H454" s="319"/>
    </row>
    <row r="455" spans="1:8" s="103" customFormat="1">
      <c r="A455" s="44" t="s">
        <v>1283</v>
      </c>
      <c r="B455" s="35" t="s">
        <v>1283</v>
      </c>
      <c r="C455" s="184" t="s">
        <v>89</v>
      </c>
      <c r="D455" s="266">
        <v>6.9189999999999996</v>
      </c>
      <c r="E455" s="184" t="s">
        <v>90</v>
      </c>
      <c r="F455" s="319"/>
      <c r="G455" s="319"/>
      <c r="H455" s="319"/>
    </row>
    <row r="456" spans="1:8" s="103" customFormat="1">
      <c r="A456" s="44" t="s">
        <v>1284</v>
      </c>
      <c r="B456" s="35" t="s">
        <v>1284</v>
      </c>
      <c r="C456" s="184" t="s">
        <v>89</v>
      </c>
      <c r="D456" s="266">
        <v>129.155</v>
      </c>
      <c r="E456" s="184" t="s">
        <v>90</v>
      </c>
      <c r="F456" s="319"/>
      <c r="G456" s="319"/>
      <c r="H456" s="319"/>
    </row>
    <row r="457" spans="1:8" s="103" customFormat="1" ht="31.5">
      <c r="A457" s="44" t="s">
        <v>1285</v>
      </c>
      <c r="B457" s="35" t="s">
        <v>1285</v>
      </c>
      <c r="C457" s="184" t="s">
        <v>89</v>
      </c>
      <c r="D457" s="266">
        <v>56.622</v>
      </c>
      <c r="E457" s="184" t="s">
        <v>90</v>
      </c>
      <c r="F457" s="319"/>
      <c r="G457" s="319"/>
      <c r="H457" s="319"/>
    </row>
    <row r="458" spans="1:8" s="103" customFormat="1">
      <c r="A458" s="44" t="s">
        <v>1286</v>
      </c>
      <c r="B458" s="35" t="s">
        <v>1286</v>
      </c>
      <c r="C458" s="184" t="s">
        <v>89</v>
      </c>
      <c r="D458" s="266">
        <v>21.149000000000001</v>
      </c>
      <c r="E458" s="184" t="s">
        <v>90</v>
      </c>
      <c r="F458" s="319"/>
      <c r="G458" s="319"/>
      <c r="H458" s="319"/>
    </row>
    <row r="459" spans="1:8" s="103" customFormat="1" ht="31.5">
      <c r="A459" s="44" t="s">
        <v>1287</v>
      </c>
      <c r="B459" s="35" t="s">
        <v>1287</v>
      </c>
      <c r="C459" s="184" t="s">
        <v>89</v>
      </c>
      <c r="D459" s="266">
        <v>6.6970000000000001</v>
      </c>
      <c r="E459" s="184" t="s">
        <v>90</v>
      </c>
      <c r="F459" s="319"/>
      <c r="G459" s="319"/>
      <c r="H459" s="319"/>
    </row>
    <row r="460" spans="1:8" s="103" customFormat="1">
      <c r="A460" s="44" t="s">
        <v>1288</v>
      </c>
      <c r="B460" s="35" t="s">
        <v>1288</v>
      </c>
      <c r="C460" s="184" t="s">
        <v>89</v>
      </c>
      <c r="D460" s="266">
        <v>8.5820000000000007</v>
      </c>
      <c r="E460" s="184" t="s">
        <v>90</v>
      </c>
      <c r="F460" s="319"/>
      <c r="G460" s="319"/>
      <c r="H460" s="319"/>
    </row>
    <row r="461" spans="1:8" s="103" customFormat="1">
      <c r="A461" s="44" t="s">
        <v>1289</v>
      </c>
      <c r="B461" s="35" t="s">
        <v>1289</v>
      </c>
      <c r="C461" s="184" t="s">
        <v>89</v>
      </c>
      <c r="D461" s="266">
        <v>89.346000000000004</v>
      </c>
      <c r="E461" s="184" t="s">
        <v>90</v>
      </c>
      <c r="F461" s="319"/>
      <c r="G461" s="319"/>
      <c r="H461" s="319"/>
    </row>
    <row r="462" spans="1:8" s="103" customFormat="1">
      <c r="A462" s="44" t="s">
        <v>1290</v>
      </c>
      <c r="B462" s="35" t="s">
        <v>1290</v>
      </c>
      <c r="C462" s="184" t="s">
        <v>89</v>
      </c>
      <c r="D462" s="266">
        <v>4.5170000000000003</v>
      </c>
      <c r="E462" s="184" t="s">
        <v>90</v>
      </c>
      <c r="F462" s="319"/>
      <c r="G462" s="319"/>
      <c r="H462" s="319"/>
    </row>
    <row r="463" spans="1:8" s="103" customFormat="1" ht="31.5">
      <c r="A463" s="44" t="s">
        <v>1291</v>
      </c>
      <c r="B463" s="35" t="s">
        <v>1291</v>
      </c>
      <c r="C463" s="184" t="s">
        <v>89</v>
      </c>
      <c r="D463" s="266">
        <v>9.6389999999999993</v>
      </c>
      <c r="E463" s="184" t="s">
        <v>90</v>
      </c>
      <c r="F463" s="319"/>
      <c r="G463" s="319"/>
      <c r="H463" s="319"/>
    </row>
    <row r="464" spans="1:8" s="103" customFormat="1" ht="31.5">
      <c r="A464" s="44" t="s">
        <v>1292</v>
      </c>
      <c r="B464" s="35" t="s">
        <v>1292</v>
      </c>
      <c r="C464" s="184" t="s">
        <v>89</v>
      </c>
      <c r="D464" s="266">
        <v>24.097000000000001</v>
      </c>
      <c r="E464" s="184" t="s">
        <v>90</v>
      </c>
      <c r="F464" s="319"/>
      <c r="G464" s="319"/>
      <c r="H464" s="319"/>
    </row>
    <row r="465" spans="1:8" s="103" customFormat="1">
      <c r="A465" s="44" t="s">
        <v>1293</v>
      </c>
      <c r="B465" s="35" t="s">
        <v>1293</v>
      </c>
      <c r="C465" s="184" t="s">
        <v>89</v>
      </c>
      <c r="D465" s="266">
        <v>9.9600000000000009</v>
      </c>
      <c r="E465" s="184" t="s">
        <v>90</v>
      </c>
      <c r="F465" s="319"/>
      <c r="G465" s="319"/>
      <c r="H465" s="319"/>
    </row>
    <row r="466" spans="1:8" s="103" customFormat="1">
      <c r="A466" s="44" t="s">
        <v>1294</v>
      </c>
      <c r="B466" s="35" t="s">
        <v>1294</v>
      </c>
      <c r="C466" s="184" t="s">
        <v>89</v>
      </c>
      <c r="D466" s="266">
        <v>45.13</v>
      </c>
      <c r="E466" s="184" t="s">
        <v>90</v>
      </c>
      <c r="F466" s="319"/>
      <c r="G466" s="319"/>
      <c r="H466" s="319"/>
    </row>
    <row r="467" spans="1:8" s="103" customFormat="1" ht="31.5">
      <c r="A467" s="44" t="s">
        <v>1295</v>
      </c>
      <c r="B467" s="35" t="s">
        <v>1295</v>
      </c>
      <c r="C467" s="184" t="s">
        <v>89</v>
      </c>
      <c r="D467" s="266">
        <v>8.8109999999999999</v>
      </c>
      <c r="E467" s="184" t="s">
        <v>90</v>
      </c>
      <c r="F467" s="319"/>
      <c r="G467" s="319"/>
      <c r="H467" s="319"/>
    </row>
    <row r="468" spans="1:8" s="103" customFormat="1">
      <c r="A468" s="44" t="s">
        <v>1296</v>
      </c>
      <c r="B468" s="35" t="s">
        <v>1296</v>
      </c>
      <c r="C468" s="184" t="s">
        <v>89</v>
      </c>
      <c r="D468" s="266">
        <v>10.916</v>
      </c>
      <c r="E468" s="184" t="s">
        <v>90</v>
      </c>
      <c r="F468" s="319"/>
      <c r="G468" s="319"/>
      <c r="H468" s="319"/>
    </row>
    <row r="469" spans="1:8" s="103" customFormat="1">
      <c r="A469" s="44" t="s">
        <v>1297</v>
      </c>
      <c r="B469" s="35" t="s">
        <v>1297</v>
      </c>
      <c r="C469" s="184" t="s">
        <v>89</v>
      </c>
      <c r="D469" s="266">
        <v>2.5920000000000001</v>
      </c>
      <c r="E469" s="184" t="s">
        <v>90</v>
      </c>
      <c r="F469" s="319"/>
      <c r="G469" s="319"/>
      <c r="H469" s="319"/>
    </row>
    <row r="470" spans="1:8" s="103" customFormat="1" ht="31.5">
      <c r="A470" s="44" t="s">
        <v>1298</v>
      </c>
      <c r="B470" s="35" t="s">
        <v>1298</v>
      </c>
      <c r="C470" s="184" t="s">
        <v>89</v>
      </c>
      <c r="D470" s="266">
        <v>55.905999999999999</v>
      </c>
      <c r="E470" s="184" t="s">
        <v>90</v>
      </c>
      <c r="F470" s="319"/>
      <c r="G470" s="319"/>
      <c r="H470" s="319"/>
    </row>
    <row r="471" spans="1:8" s="103" customFormat="1">
      <c r="A471" s="44" t="s">
        <v>1299</v>
      </c>
      <c r="B471" s="35" t="s">
        <v>1299</v>
      </c>
      <c r="C471" s="184" t="s">
        <v>89</v>
      </c>
      <c r="D471" s="266">
        <v>95.587999999999994</v>
      </c>
      <c r="E471" s="184" t="s">
        <v>90</v>
      </c>
      <c r="F471" s="319"/>
      <c r="G471" s="319"/>
      <c r="H471" s="319"/>
    </row>
    <row r="472" spans="1:8" s="103" customFormat="1" ht="31.5">
      <c r="A472" s="44" t="s">
        <v>1300</v>
      </c>
      <c r="B472" s="35" t="s">
        <v>1300</v>
      </c>
      <c r="C472" s="184" t="s">
        <v>89</v>
      </c>
      <c r="D472" s="266">
        <v>1.819</v>
      </c>
      <c r="E472" s="184" t="s">
        <v>90</v>
      </c>
      <c r="F472" s="319"/>
      <c r="G472" s="319"/>
      <c r="H472" s="319"/>
    </row>
    <row r="473" spans="1:8" s="103" customFormat="1">
      <c r="A473" s="44" t="s">
        <v>1301</v>
      </c>
      <c r="B473" s="35" t="s">
        <v>1301</v>
      </c>
      <c r="C473" s="184" t="s">
        <v>89</v>
      </c>
      <c r="D473" s="266">
        <v>0.39600000000000002</v>
      </c>
      <c r="E473" s="184" t="s">
        <v>90</v>
      </c>
      <c r="F473" s="319"/>
      <c r="G473" s="319"/>
      <c r="H473" s="319"/>
    </row>
    <row r="474" spans="1:8" s="103" customFormat="1">
      <c r="A474" s="44" t="s">
        <v>1302</v>
      </c>
      <c r="B474" s="35" t="s">
        <v>1302</v>
      </c>
      <c r="C474" s="184" t="s">
        <v>89</v>
      </c>
      <c r="D474" s="266">
        <v>2.8140000000000001</v>
      </c>
      <c r="E474" s="184" t="s">
        <v>90</v>
      </c>
      <c r="F474" s="319"/>
      <c r="G474" s="319"/>
      <c r="H474" s="319"/>
    </row>
    <row r="475" spans="1:8" s="103" customFormat="1">
      <c r="A475" s="44" t="s">
        <v>1303</v>
      </c>
      <c r="B475" s="35" t="s">
        <v>1303</v>
      </c>
      <c r="C475" s="184" t="s">
        <v>89</v>
      </c>
      <c r="D475" s="266">
        <v>4.4429999999999996</v>
      </c>
      <c r="E475" s="184" t="s">
        <v>90</v>
      </c>
      <c r="F475" s="319"/>
      <c r="G475" s="319"/>
      <c r="H475" s="319"/>
    </row>
    <row r="476" spans="1:8" s="103" customFormat="1">
      <c r="A476" s="44" t="s">
        <v>1304</v>
      </c>
      <c r="B476" s="35" t="s">
        <v>1304</v>
      </c>
      <c r="C476" s="184" t="s">
        <v>89</v>
      </c>
      <c r="D476" s="266">
        <v>3.7730000000000001</v>
      </c>
      <c r="E476" s="184" t="s">
        <v>90</v>
      </c>
      <c r="F476" s="319"/>
      <c r="G476" s="319"/>
      <c r="H476" s="319"/>
    </row>
    <row r="477" spans="1:8" s="103" customFormat="1">
      <c r="A477" s="44" t="s">
        <v>1305</v>
      </c>
      <c r="B477" s="35" t="s">
        <v>1305</v>
      </c>
      <c r="C477" s="184" t="s">
        <v>89</v>
      </c>
      <c r="D477" s="266">
        <v>4.0060000000000002</v>
      </c>
      <c r="E477" s="184" t="s">
        <v>90</v>
      </c>
      <c r="F477" s="319"/>
      <c r="G477" s="319"/>
      <c r="H477" s="319"/>
    </row>
    <row r="478" spans="1:8" s="103" customFormat="1">
      <c r="A478" s="44" t="s">
        <v>1306</v>
      </c>
      <c r="B478" s="35" t="s">
        <v>1306</v>
      </c>
      <c r="C478" s="184" t="s">
        <v>89</v>
      </c>
      <c r="D478" s="266">
        <v>2.843</v>
      </c>
      <c r="E478" s="184" t="s">
        <v>90</v>
      </c>
      <c r="F478" s="319"/>
      <c r="G478" s="319"/>
      <c r="H478" s="319"/>
    </row>
    <row r="479" spans="1:8" s="103" customFormat="1" ht="31.5">
      <c r="A479" s="44" t="s">
        <v>1307</v>
      </c>
      <c r="B479" s="35" t="s">
        <v>1307</v>
      </c>
      <c r="C479" s="184" t="s">
        <v>89</v>
      </c>
      <c r="D479" s="266">
        <v>9.4039999999999999</v>
      </c>
      <c r="E479" s="184" t="s">
        <v>90</v>
      </c>
      <c r="F479" s="319"/>
      <c r="G479" s="319"/>
      <c r="H479" s="319"/>
    </row>
    <row r="480" spans="1:8" s="103" customFormat="1">
      <c r="A480" s="44" t="s">
        <v>1308</v>
      </c>
      <c r="B480" s="35" t="s">
        <v>1308</v>
      </c>
      <c r="C480" s="184" t="s">
        <v>89</v>
      </c>
      <c r="D480" s="266">
        <v>4.5389999999999997</v>
      </c>
      <c r="E480" s="184" t="s">
        <v>90</v>
      </c>
      <c r="F480" s="319"/>
      <c r="G480" s="319"/>
      <c r="H480" s="319"/>
    </row>
    <row r="481" spans="1:8" s="103" customFormat="1">
      <c r="A481" s="44" t="s">
        <v>1309</v>
      </c>
      <c r="B481" s="35" t="s">
        <v>1309</v>
      </c>
      <c r="C481" s="184" t="s">
        <v>89</v>
      </c>
      <c r="D481" s="266">
        <v>6.4429999999999996</v>
      </c>
      <c r="E481" s="184" t="s">
        <v>90</v>
      </c>
      <c r="F481" s="319"/>
      <c r="G481" s="319"/>
      <c r="H481" s="319"/>
    </row>
    <row r="482" spans="1:8" s="103" customFormat="1">
      <c r="A482" s="44" t="s">
        <v>1310</v>
      </c>
      <c r="B482" s="35" t="s">
        <v>1310</v>
      </c>
      <c r="C482" s="184" t="s">
        <v>89</v>
      </c>
      <c r="D482" s="266">
        <v>3.1869999999999998</v>
      </c>
      <c r="E482" s="184" t="s">
        <v>90</v>
      </c>
      <c r="F482" s="319"/>
      <c r="G482" s="319"/>
      <c r="H482" s="319"/>
    </row>
    <row r="483" spans="1:8" s="103" customFormat="1">
      <c r="A483" s="44" t="s">
        <v>1311</v>
      </c>
      <c r="B483" s="35" t="s">
        <v>1311</v>
      </c>
      <c r="C483" s="184" t="s">
        <v>89</v>
      </c>
      <c r="D483" s="266">
        <v>3.2109999999999999</v>
      </c>
      <c r="E483" s="184" t="s">
        <v>90</v>
      </c>
      <c r="F483" s="319"/>
      <c r="G483" s="319"/>
      <c r="H483" s="319"/>
    </row>
    <row r="484" spans="1:8" s="103" customFormat="1">
      <c r="A484" s="44" t="s">
        <v>1312</v>
      </c>
      <c r="B484" s="35" t="s">
        <v>1312</v>
      </c>
      <c r="C484" s="184" t="s">
        <v>89</v>
      </c>
      <c r="D484" s="266">
        <v>3.891</v>
      </c>
      <c r="E484" s="184" t="s">
        <v>90</v>
      </c>
      <c r="F484" s="319"/>
      <c r="G484" s="319"/>
      <c r="H484" s="319"/>
    </row>
    <row r="485" spans="1:8" s="103" customFormat="1" ht="31.5">
      <c r="A485" s="44" t="s">
        <v>1313</v>
      </c>
      <c r="B485" s="35" t="s">
        <v>1313</v>
      </c>
      <c r="C485" s="184" t="s">
        <v>89</v>
      </c>
      <c r="D485" s="266">
        <v>55.284999999999997</v>
      </c>
      <c r="E485" s="184" t="s">
        <v>90</v>
      </c>
      <c r="F485" s="319"/>
      <c r="G485" s="319"/>
      <c r="H485" s="319"/>
    </row>
    <row r="486" spans="1:8" s="103" customFormat="1">
      <c r="A486" s="44" t="s">
        <v>1314</v>
      </c>
      <c r="B486" s="35" t="s">
        <v>1314</v>
      </c>
      <c r="C486" s="184" t="s">
        <v>89</v>
      </c>
      <c r="D486" s="266">
        <v>49.692</v>
      </c>
      <c r="E486" s="184" t="s">
        <v>90</v>
      </c>
      <c r="F486" s="319"/>
      <c r="G486" s="319"/>
      <c r="H486" s="319"/>
    </row>
    <row r="487" spans="1:8" s="103" customFormat="1">
      <c r="A487" s="44" t="s">
        <v>1315</v>
      </c>
      <c r="B487" s="35" t="s">
        <v>1315</v>
      </c>
      <c r="C487" s="184" t="s">
        <v>89</v>
      </c>
      <c r="D487" s="266">
        <v>4.6909999999999998</v>
      </c>
      <c r="E487" s="184" t="s">
        <v>90</v>
      </c>
      <c r="F487" s="319"/>
      <c r="G487" s="319"/>
      <c r="H487" s="319"/>
    </row>
    <row r="488" spans="1:8" s="103" customFormat="1">
      <c r="A488" s="44" t="s">
        <v>1316</v>
      </c>
      <c r="B488" s="35" t="s">
        <v>1316</v>
      </c>
      <c r="C488" s="184" t="s">
        <v>89</v>
      </c>
      <c r="D488" s="266">
        <v>14.832000000000001</v>
      </c>
      <c r="E488" s="184" t="s">
        <v>90</v>
      </c>
      <c r="F488" s="319"/>
      <c r="G488" s="319"/>
      <c r="H488" s="319"/>
    </row>
    <row r="489" spans="1:8" s="103" customFormat="1">
      <c r="A489" s="44" t="s">
        <v>1317</v>
      </c>
      <c r="B489" s="35" t="s">
        <v>1317</v>
      </c>
      <c r="C489" s="184" t="s">
        <v>89</v>
      </c>
      <c r="D489" s="266">
        <v>1.978</v>
      </c>
      <c r="E489" s="184" t="s">
        <v>90</v>
      </c>
      <c r="F489" s="319"/>
      <c r="G489" s="319"/>
      <c r="H489" s="319"/>
    </row>
    <row r="490" spans="1:8" s="103" customFormat="1" ht="31.5">
      <c r="A490" s="44" t="s">
        <v>1318</v>
      </c>
      <c r="B490" s="35" t="s">
        <v>1318</v>
      </c>
      <c r="C490" s="184" t="s">
        <v>89</v>
      </c>
      <c r="D490" s="266">
        <v>4.9939999999999998</v>
      </c>
      <c r="E490" s="184" t="s">
        <v>90</v>
      </c>
      <c r="F490" s="319"/>
      <c r="G490" s="319"/>
      <c r="H490" s="319"/>
    </row>
    <row r="491" spans="1:8" s="103" customFormat="1">
      <c r="A491" s="44" t="s">
        <v>1319</v>
      </c>
      <c r="B491" s="35" t="s">
        <v>1319</v>
      </c>
      <c r="C491" s="184" t="s">
        <v>89</v>
      </c>
      <c r="D491" s="266">
        <v>5.9039999999999999</v>
      </c>
      <c r="E491" s="184" t="s">
        <v>90</v>
      </c>
      <c r="F491" s="319"/>
      <c r="G491" s="319"/>
      <c r="H491" s="319"/>
    </row>
    <row r="492" spans="1:8" s="103" customFormat="1">
      <c r="A492" s="44" t="s">
        <v>1320</v>
      </c>
      <c r="B492" s="35" t="s">
        <v>1320</v>
      </c>
      <c r="C492" s="184" t="s">
        <v>89</v>
      </c>
      <c r="D492" s="266">
        <v>13.811</v>
      </c>
      <c r="E492" s="184" t="s">
        <v>90</v>
      </c>
      <c r="F492" s="319"/>
      <c r="G492" s="319"/>
      <c r="H492" s="319"/>
    </row>
    <row r="493" spans="1:8" s="103" customFormat="1">
      <c r="A493" s="44" t="s">
        <v>1321</v>
      </c>
      <c r="B493" s="35" t="s">
        <v>1321</v>
      </c>
      <c r="C493" s="184" t="s">
        <v>89</v>
      </c>
      <c r="D493" s="266">
        <v>2.802</v>
      </c>
      <c r="E493" s="184" t="s">
        <v>90</v>
      </c>
      <c r="F493" s="319"/>
      <c r="G493" s="319"/>
      <c r="H493" s="319"/>
    </row>
    <row r="494" spans="1:8" s="103" customFormat="1">
      <c r="A494" s="44" t="s">
        <v>1322</v>
      </c>
      <c r="B494" s="35" t="s">
        <v>1322</v>
      </c>
      <c r="C494" s="184" t="s">
        <v>89</v>
      </c>
      <c r="D494" s="266">
        <v>3.1739999999999999</v>
      </c>
      <c r="E494" s="184" t="s">
        <v>90</v>
      </c>
      <c r="F494" s="319"/>
      <c r="G494" s="319"/>
      <c r="H494" s="319"/>
    </row>
    <row r="495" spans="1:8" s="103" customFormat="1">
      <c r="A495" s="44" t="s">
        <v>1323</v>
      </c>
      <c r="B495" s="35" t="s">
        <v>1323</v>
      </c>
      <c r="C495" s="184" t="s">
        <v>89</v>
      </c>
      <c r="D495" s="266">
        <v>32.624000000000002</v>
      </c>
      <c r="E495" s="184" t="s">
        <v>90</v>
      </c>
      <c r="F495" s="319"/>
      <c r="G495" s="319"/>
      <c r="H495" s="319"/>
    </row>
    <row r="496" spans="1:8" s="103" customFormat="1">
      <c r="A496" s="44" t="s">
        <v>1324</v>
      </c>
      <c r="B496" s="35" t="s">
        <v>1324</v>
      </c>
      <c r="C496" s="184" t="s">
        <v>89</v>
      </c>
      <c r="D496" s="266">
        <v>3.407</v>
      </c>
      <c r="E496" s="184" t="s">
        <v>90</v>
      </c>
      <c r="F496" s="319"/>
      <c r="G496" s="319"/>
      <c r="H496" s="319"/>
    </row>
    <row r="497" spans="1:8" s="103" customFormat="1">
      <c r="A497" s="44" t="s">
        <v>1325</v>
      </c>
      <c r="B497" s="35" t="s">
        <v>1325</v>
      </c>
      <c r="C497" s="184" t="s">
        <v>89</v>
      </c>
      <c r="D497" s="266">
        <v>44.273000000000003</v>
      </c>
      <c r="E497" s="184" t="s">
        <v>90</v>
      </c>
      <c r="F497" s="319"/>
      <c r="G497" s="319"/>
      <c r="H497" s="319"/>
    </row>
    <row r="498" spans="1:8" s="103" customFormat="1">
      <c r="A498" s="44" t="s">
        <v>1326</v>
      </c>
      <c r="B498" s="35" t="s">
        <v>1326</v>
      </c>
      <c r="C498" s="184" t="s">
        <v>89</v>
      </c>
      <c r="D498" s="266">
        <v>5.4829999999999997</v>
      </c>
      <c r="E498" s="184" t="s">
        <v>90</v>
      </c>
      <c r="F498" s="319"/>
      <c r="G498" s="319"/>
      <c r="H498" s="319"/>
    </row>
    <row r="499" spans="1:8" s="103" customFormat="1">
      <c r="A499" s="44" t="s">
        <v>1327</v>
      </c>
      <c r="B499" s="35" t="s">
        <v>1327</v>
      </c>
      <c r="C499" s="184" t="s">
        <v>89</v>
      </c>
      <c r="D499" s="266">
        <v>2.1389999999999998</v>
      </c>
      <c r="E499" s="184" t="s">
        <v>90</v>
      </c>
      <c r="F499" s="319"/>
      <c r="G499" s="319"/>
      <c r="H499" s="319"/>
    </row>
    <row r="500" spans="1:8" s="103" customFormat="1">
      <c r="A500" s="44" t="s">
        <v>1328</v>
      </c>
      <c r="B500" s="35" t="s">
        <v>1328</v>
      </c>
      <c r="C500" s="184" t="s">
        <v>89</v>
      </c>
      <c r="D500" s="266">
        <v>1.18</v>
      </c>
      <c r="E500" s="184" t="s">
        <v>90</v>
      </c>
      <c r="F500" s="319"/>
      <c r="G500" s="319"/>
      <c r="H500" s="319"/>
    </row>
    <row r="501" spans="1:8" s="103" customFormat="1">
      <c r="A501" s="44" t="s">
        <v>1329</v>
      </c>
      <c r="B501" s="35" t="s">
        <v>1329</v>
      </c>
      <c r="C501" s="184" t="s">
        <v>89</v>
      </c>
      <c r="D501" s="266">
        <v>7.5030000000000001</v>
      </c>
      <c r="E501" s="184" t="s">
        <v>90</v>
      </c>
      <c r="F501" s="319"/>
      <c r="G501" s="319"/>
      <c r="H501" s="319"/>
    </row>
    <row r="502" spans="1:8" s="103" customFormat="1">
      <c r="A502" s="44" t="s">
        <v>1330</v>
      </c>
      <c r="B502" s="35" t="s">
        <v>1330</v>
      </c>
      <c r="C502" s="184" t="s">
        <v>89</v>
      </c>
      <c r="D502" s="266">
        <v>19.375</v>
      </c>
      <c r="E502" s="184" t="s">
        <v>90</v>
      </c>
      <c r="F502" s="319"/>
      <c r="G502" s="319"/>
      <c r="H502" s="319"/>
    </row>
    <row r="503" spans="1:8" s="103" customFormat="1">
      <c r="A503" s="44" t="s">
        <v>1331</v>
      </c>
      <c r="B503" s="35" t="s">
        <v>1331</v>
      </c>
      <c r="C503" s="184" t="s">
        <v>89</v>
      </c>
      <c r="D503" s="266">
        <v>10.475</v>
      </c>
      <c r="E503" s="184" t="s">
        <v>90</v>
      </c>
      <c r="F503" s="319"/>
      <c r="G503" s="319"/>
      <c r="H503" s="319"/>
    </row>
    <row r="504" spans="1:8" s="103" customFormat="1">
      <c r="A504" s="44" t="s">
        <v>1332</v>
      </c>
      <c r="B504" s="35" t="s">
        <v>1332</v>
      </c>
      <c r="C504" s="184" t="s">
        <v>89</v>
      </c>
      <c r="D504" s="266">
        <v>10.622999999999999</v>
      </c>
      <c r="E504" s="184" t="s">
        <v>90</v>
      </c>
      <c r="F504" s="319"/>
      <c r="G504" s="319"/>
      <c r="H504" s="319"/>
    </row>
    <row r="505" spans="1:8" s="103" customFormat="1">
      <c r="A505" s="44" t="s">
        <v>1333</v>
      </c>
      <c r="B505" s="35" t="s">
        <v>1333</v>
      </c>
      <c r="C505" s="184" t="s">
        <v>89</v>
      </c>
      <c r="D505" s="266">
        <v>130.98500000000001</v>
      </c>
      <c r="E505" s="184" t="s">
        <v>90</v>
      </c>
      <c r="F505" s="319"/>
      <c r="G505" s="319"/>
      <c r="H505" s="319"/>
    </row>
    <row r="506" spans="1:8" s="103" customFormat="1">
      <c r="A506" s="44" t="s">
        <v>1334</v>
      </c>
      <c r="B506" s="35" t="s">
        <v>1334</v>
      </c>
      <c r="C506" s="184" t="s">
        <v>89</v>
      </c>
      <c r="D506" s="266">
        <v>56.247999999999998</v>
      </c>
      <c r="E506" s="184" t="s">
        <v>90</v>
      </c>
      <c r="F506" s="319"/>
      <c r="G506" s="319"/>
      <c r="H506" s="319"/>
    </row>
    <row r="507" spans="1:8" s="103" customFormat="1">
      <c r="A507" s="44" t="s">
        <v>1335</v>
      </c>
      <c r="B507" s="35" t="s">
        <v>1335</v>
      </c>
      <c r="C507" s="184" t="s">
        <v>89</v>
      </c>
      <c r="D507" s="266">
        <v>12.374000000000001</v>
      </c>
      <c r="E507" s="184" t="s">
        <v>90</v>
      </c>
      <c r="F507" s="319"/>
      <c r="G507" s="319"/>
      <c r="H507" s="319"/>
    </row>
    <row r="508" spans="1:8" s="103" customFormat="1">
      <c r="A508" s="44" t="s">
        <v>1336</v>
      </c>
      <c r="B508" s="35" t="s">
        <v>1336</v>
      </c>
      <c r="C508" s="184" t="s">
        <v>89</v>
      </c>
      <c r="D508" s="266">
        <v>0.75700000000000001</v>
      </c>
      <c r="E508" s="184" t="s">
        <v>90</v>
      </c>
      <c r="F508" s="319"/>
      <c r="G508" s="319"/>
      <c r="H508" s="319"/>
    </row>
    <row r="509" spans="1:8" s="103" customFormat="1">
      <c r="A509" s="44" t="s">
        <v>1337</v>
      </c>
      <c r="B509" s="35" t="s">
        <v>1337</v>
      </c>
      <c r="C509" s="184" t="s">
        <v>89</v>
      </c>
      <c r="D509" s="266">
        <v>7.4770000000000003</v>
      </c>
      <c r="E509" s="184" t="s">
        <v>90</v>
      </c>
      <c r="F509" s="319"/>
      <c r="G509" s="319"/>
      <c r="H509" s="319"/>
    </row>
    <row r="510" spans="1:8" s="103" customFormat="1" ht="31.5">
      <c r="A510" s="44" t="s">
        <v>1338</v>
      </c>
      <c r="B510" s="35" t="s">
        <v>1338</v>
      </c>
      <c r="C510" s="184" t="s">
        <v>89</v>
      </c>
      <c r="D510" s="266">
        <v>5.3090000000000002</v>
      </c>
      <c r="E510" s="184" t="s">
        <v>90</v>
      </c>
      <c r="F510" s="319"/>
      <c r="G510" s="319"/>
      <c r="H510" s="319"/>
    </row>
    <row r="511" spans="1:8" s="103" customFormat="1" ht="31.5">
      <c r="A511" s="44" t="s">
        <v>1339</v>
      </c>
      <c r="B511" s="35" t="s">
        <v>1339</v>
      </c>
      <c r="C511" s="184" t="s">
        <v>89</v>
      </c>
      <c r="D511" s="266">
        <v>9.5739999999999998</v>
      </c>
      <c r="E511" s="184" t="s">
        <v>90</v>
      </c>
      <c r="F511" s="319"/>
      <c r="G511" s="319"/>
      <c r="H511" s="319"/>
    </row>
    <row r="512" spans="1:8" s="103" customFormat="1">
      <c r="A512" s="44" t="s">
        <v>1340</v>
      </c>
      <c r="B512" s="35" t="s">
        <v>1340</v>
      </c>
      <c r="C512" s="184" t="s">
        <v>89</v>
      </c>
      <c r="D512" s="266">
        <v>23.292000000000002</v>
      </c>
      <c r="E512" s="184" t="s">
        <v>90</v>
      </c>
      <c r="F512" s="319"/>
      <c r="G512" s="319"/>
      <c r="H512" s="319"/>
    </row>
    <row r="513" spans="1:8" s="103" customFormat="1">
      <c r="A513" s="44" t="s">
        <v>1341</v>
      </c>
      <c r="B513" s="35" t="s">
        <v>1341</v>
      </c>
      <c r="C513" s="184" t="s">
        <v>89</v>
      </c>
      <c r="D513" s="266">
        <v>0.54300000000000004</v>
      </c>
      <c r="E513" s="184" t="s">
        <v>90</v>
      </c>
      <c r="F513" s="319"/>
      <c r="G513" s="319"/>
      <c r="H513" s="319"/>
    </row>
    <row r="514" spans="1:8" s="103" customFormat="1">
      <c r="A514" s="44" t="s">
        <v>1342</v>
      </c>
      <c r="B514" s="35" t="s">
        <v>1342</v>
      </c>
      <c r="C514" s="184" t="s">
        <v>89</v>
      </c>
      <c r="D514" s="266">
        <v>2.452</v>
      </c>
      <c r="E514" s="184" t="s">
        <v>90</v>
      </c>
      <c r="F514" s="319"/>
      <c r="G514" s="319"/>
      <c r="H514" s="319"/>
    </row>
    <row r="515" spans="1:8" s="103" customFormat="1">
      <c r="A515" s="44" t="s">
        <v>1343</v>
      </c>
      <c r="B515" s="35" t="s">
        <v>1343</v>
      </c>
      <c r="C515" s="184" t="s">
        <v>89</v>
      </c>
      <c r="D515" s="266">
        <v>2.2959999999999998</v>
      </c>
      <c r="E515" s="184" t="s">
        <v>90</v>
      </c>
      <c r="F515" s="319"/>
      <c r="G515" s="319"/>
      <c r="H515" s="319"/>
    </row>
    <row r="516" spans="1:8" s="103" customFormat="1">
      <c r="A516" s="44" t="s">
        <v>1344</v>
      </c>
      <c r="B516" s="35" t="s">
        <v>1344</v>
      </c>
      <c r="C516" s="184" t="s">
        <v>89</v>
      </c>
      <c r="D516" s="266">
        <v>6.0789999999999997</v>
      </c>
      <c r="E516" s="184" t="s">
        <v>90</v>
      </c>
      <c r="F516" s="319"/>
      <c r="G516" s="319"/>
      <c r="H516" s="319"/>
    </row>
    <row r="517" spans="1:8" s="103" customFormat="1">
      <c r="A517" s="44" t="s">
        <v>1345</v>
      </c>
      <c r="B517" s="35" t="s">
        <v>1345</v>
      </c>
      <c r="C517" s="184" t="s">
        <v>89</v>
      </c>
      <c r="D517" s="266">
        <v>4.2859999999999996</v>
      </c>
      <c r="E517" s="184" t="s">
        <v>90</v>
      </c>
      <c r="F517" s="319"/>
      <c r="G517" s="319"/>
      <c r="H517" s="319"/>
    </row>
    <row r="518" spans="1:8" s="103" customFormat="1">
      <c r="A518" s="44" t="s">
        <v>1346</v>
      </c>
      <c r="B518" s="35" t="s">
        <v>1346</v>
      </c>
      <c r="C518" s="184" t="s">
        <v>89</v>
      </c>
      <c r="D518" s="266">
        <v>18.905000000000001</v>
      </c>
      <c r="E518" s="184" t="s">
        <v>90</v>
      </c>
      <c r="F518" s="319"/>
      <c r="G518" s="319"/>
      <c r="H518" s="319"/>
    </row>
    <row r="519" spans="1:8" s="103" customFormat="1">
      <c r="A519" s="44" t="s">
        <v>1347</v>
      </c>
      <c r="B519" s="35" t="s">
        <v>1347</v>
      </c>
      <c r="C519" s="184" t="s">
        <v>89</v>
      </c>
      <c r="D519" s="267">
        <v>11.112</v>
      </c>
      <c r="E519" s="184" t="s">
        <v>90</v>
      </c>
      <c r="F519" s="319"/>
      <c r="G519" s="319"/>
      <c r="H519" s="319"/>
    </row>
    <row r="520" spans="1:8" s="103" customFormat="1">
      <c r="A520" s="44" t="s">
        <v>1348</v>
      </c>
      <c r="B520" s="35" t="s">
        <v>1348</v>
      </c>
      <c r="C520" s="184" t="s">
        <v>89</v>
      </c>
      <c r="D520" s="268">
        <v>12.196</v>
      </c>
      <c r="E520" s="184" t="s">
        <v>90</v>
      </c>
      <c r="F520" s="319"/>
      <c r="G520" s="319"/>
      <c r="H520" s="319"/>
    </row>
    <row r="521" spans="1:8" s="103" customFormat="1">
      <c r="A521" s="44" t="s">
        <v>1349</v>
      </c>
      <c r="B521" s="35" t="s">
        <v>1349</v>
      </c>
      <c r="C521" s="184" t="s">
        <v>89</v>
      </c>
      <c r="D521" s="268">
        <v>77.096000000000004</v>
      </c>
      <c r="E521" s="184" t="s">
        <v>90</v>
      </c>
      <c r="F521" s="319"/>
      <c r="G521" s="319"/>
      <c r="H521" s="319"/>
    </row>
    <row r="522" spans="1:8" s="103" customFormat="1">
      <c r="A522" s="44" t="s">
        <v>1350</v>
      </c>
      <c r="B522" s="35" t="s">
        <v>1350</v>
      </c>
      <c r="C522" s="184" t="s">
        <v>89</v>
      </c>
      <c r="D522" s="268">
        <v>0.33400000000000002</v>
      </c>
      <c r="E522" s="184" t="s">
        <v>90</v>
      </c>
      <c r="F522" s="319"/>
      <c r="G522" s="319"/>
      <c r="H522" s="319"/>
    </row>
    <row r="523" spans="1:8" s="103" customFormat="1">
      <c r="A523" s="44" t="s">
        <v>1351</v>
      </c>
      <c r="B523" s="35" t="s">
        <v>1351</v>
      </c>
      <c r="C523" s="184" t="s">
        <v>89</v>
      </c>
      <c r="D523" s="268">
        <v>2.1989999999999998</v>
      </c>
      <c r="E523" s="184" t="s">
        <v>90</v>
      </c>
      <c r="F523" s="319"/>
      <c r="G523" s="319"/>
      <c r="H523" s="319"/>
    </row>
    <row r="524" spans="1:8" s="103" customFormat="1">
      <c r="A524" s="44" t="s">
        <v>1352</v>
      </c>
      <c r="B524" s="35" t="s">
        <v>1352</v>
      </c>
      <c r="C524" s="184" t="s">
        <v>89</v>
      </c>
      <c r="D524" s="268">
        <v>27.244</v>
      </c>
      <c r="E524" s="184" t="s">
        <v>90</v>
      </c>
      <c r="F524" s="319"/>
      <c r="G524" s="319"/>
      <c r="H524" s="319"/>
    </row>
    <row r="525" spans="1:8" s="103" customFormat="1">
      <c r="A525" s="44" t="s">
        <v>1353</v>
      </c>
      <c r="B525" s="35" t="s">
        <v>1353</v>
      </c>
      <c r="C525" s="184" t="s">
        <v>89</v>
      </c>
      <c r="D525" s="268">
        <v>3.6640000000000001</v>
      </c>
      <c r="E525" s="184" t="s">
        <v>90</v>
      </c>
      <c r="F525" s="319"/>
      <c r="G525" s="319"/>
      <c r="H525" s="319"/>
    </row>
    <row r="526" spans="1:8" s="103" customFormat="1">
      <c r="A526" s="44" t="s">
        <v>1354</v>
      </c>
      <c r="B526" s="35" t="s">
        <v>1354</v>
      </c>
      <c r="C526" s="184" t="s">
        <v>89</v>
      </c>
      <c r="D526" s="268">
        <v>8.9339999999999993</v>
      </c>
      <c r="E526" s="184" t="s">
        <v>90</v>
      </c>
      <c r="F526" s="319"/>
      <c r="G526" s="319"/>
      <c r="H526" s="319"/>
    </row>
    <row r="527" spans="1:8" s="103" customFormat="1">
      <c r="A527" s="44" t="s">
        <v>1355</v>
      </c>
      <c r="B527" s="35" t="s">
        <v>1355</v>
      </c>
      <c r="C527" s="184" t="s">
        <v>89</v>
      </c>
      <c r="D527" s="268">
        <v>5.75</v>
      </c>
      <c r="E527" s="184" t="s">
        <v>90</v>
      </c>
      <c r="F527" s="319"/>
      <c r="G527" s="319"/>
      <c r="H527" s="319"/>
    </row>
    <row r="528" spans="1:8" s="103" customFormat="1">
      <c r="A528" s="44" t="s">
        <v>1356</v>
      </c>
      <c r="B528" s="35" t="s">
        <v>1356</v>
      </c>
      <c r="C528" s="184" t="s">
        <v>89</v>
      </c>
      <c r="D528" s="268">
        <v>3.9420000000000002</v>
      </c>
      <c r="E528" s="184" t="s">
        <v>90</v>
      </c>
      <c r="F528" s="319"/>
      <c r="G528" s="319"/>
      <c r="H528" s="319"/>
    </row>
    <row r="529" spans="1:8" s="103" customFormat="1">
      <c r="A529" s="44" t="s">
        <v>1357</v>
      </c>
      <c r="B529" s="35" t="s">
        <v>1357</v>
      </c>
      <c r="C529" s="184" t="s">
        <v>89</v>
      </c>
      <c r="D529" s="268">
        <v>42.366999999999997</v>
      </c>
      <c r="E529" s="184" t="s">
        <v>90</v>
      </c>
      <c r="F529" s="319"/>
      <c r="G529" s="319"/>
      <c r="H529" s="319"/>
    </row>
    <row r="530" spans="1:8" s="103" customFormat="1">
      <c r="A530" s="44" t="s">
        <v>1358</v>
      </c>
      <c r="B530" s="35" t="s">
        <v>1358</v>
      </c>
      <c r="C530" s="184" t="s">
        <v>89</v>
      </c>
      <c r="D530" s="268">
        <v>1.6080000000000001</v>
      </c>
      <c r="E530" s="184" t="s">
        <v>90</v>
      </c>
      <c r="F530" s="319"/>
      <c r="G530" s="319"/>
      <c r="H530" s="319"/>
    </row>
    <row r="531" spans="1:8" s="103" customFormat="1">
      <c r="A531" s="44" t="s">
        <v>1359</v>
      </c>
      <c r="B531" s="35" t="s">
        <v>1359</v>
      </c>
      <c r="C531" s="184" t="s">
        <v>89</v>
      </c>
      <c r="D531" s="268">
        <v>13.153</v>
      </c>
      <c r="E531" s="184" t="s">
        <v>90</v>
      </c>
      <c r="F531" s="319"/>
      <c r="G531" s="319"/>
      <c r="H531" s="319"/>
    </row>
    <row r="532" spans="1:8" s="103" customFormat="1">
      <c r="A532" s="44" t="s">
        <v>1360</v>
      </c>
      <c r="B532" s="35" t="s">
        <v>1360</v>
      </c>
      <c r="C532" s="184" t="s">
        <v>89</v>
      </c>
      <c r="D532" s="267">
        <v>9.1920000000000002</v>
      </c>
      <c r="E532" s="184" t="s">
        <v>90</v>
      </c>
      <c r="F532" s="319"/>
      <c r="G532" s="319"/>
      <c r="H532" s="319"/>
    </row>
    <row r="533" spans="1:8" s="103" customFormat="1" ht="31.5">
      <c r="A533" s="44" t="s">
        <v>1361</v>
      </c>
      <c r="B533" s="35" t="s">
        <v>1361</v>
      </c>
      <c r="C533" s="184" t="s">
        <v>89</v>
      </c>
      <c r="D533" s="267">
        <v>19.196999999999999</v>
      </c>
      <c r="E533" s="184" t="s">
        <v>90</v>
      </c>
      <c r="F533" s="319"/>
      <c r="G533" s="319"/>
      <c r="H533" s="319"/>
    </row>
    <row r="534" spans="1:8" s="103" customFormat="1">
      <c r="A534" s="44" t="s">
        <v>1362</v>
      </c>
      <c r="B534" s="35" t="s">
        <v>1362</v>
      </c>
      <c r="C534" s="184" t="s">
        <v>89</v>
      </c>
      <c r="D534" s="267">
        <v>3.2330000000000001</v>
      </c>
      <c r="E534" s="184" t="s">
        <v>90</v>
      </c>
      <c r="F534" s="319"/>
      <c r="G534" s="319"/>
      <c r="H534" s="319"/>
    </row>
    <row r="535" spans="1:8" s="103" customFormat="1">
      <c r="A535" s="44" t="s">
        <v>1363</v>
      </c>
      <c r="B535" s="35" t="s">
        <v>1363</v>
      </c>
      <c r="C535" s="184" t="s">
        <v>89</v>
      </c>
      <c r="D535" s="267">
        <v>1.8580000000000001</v>
      </c>
      <c r="E535" s="184" t="s">
        <v>90</v>
      </c>
      <c r="F535" s="319"/>
      <c r="G535" s="319"/>
      <c r="H535" s="319"/>
    </row>
    <row r="536" spans="1:8" s="103" customFormat="1" ht="31.5">
      <c r="A536" s="44" t="s">
        <v>1364</v>
      </c>
      <c r="B536" s="35" t="s">
        <v>1364</v>
      </c>
      <c r="C536" s="184" t="s">
        <v>89</v>
      </c>
      <c r="D536" s="267">
        <v>100.496</v>
      </c>
      <c r="E536" s="184" t="s">
        <v>90</v>
      </c>
      <c r="F536" s="319"/>
      <c r="G536" s="319"/>
      <c r="H536" s="319"/>
    </row>
    <row r="537" spans="1:8" s="103" customFormat="1">
      <c r="A537" s="44" t="s">
        <v>1365</v>
      </c>
      <c r="B537" s="35" t="s">
        <v>1365</v>
      </c>
      <c r="C537" s="184" t="s">
        <v>89</v>
      </c>
      <c r="D537" s="267">
        <v>76.239000000000004</v>
      </c>
      <c r="E537" s="184" t="s">
        <v>90</v>
      </c>
      <c r="F537" s="319"/>
      <c r="G537" s="319"/>
      <c r="H537" s="319"/>
    </row>
    <row r="538" spans="1:8" s="103" customFormat="1">
      <c r="A538" s="44" t="s">
        <v>1366</v>
      </c>
      <c r="B538" s="35" t="s">
        <v>1366</v>
      </c>
      <c r="C538" s="184" t="s">
        <v>89</v>
      </c>
      <c r="D538" s="267">
        <v>8.8059999999999992</v>
      </c>
      <c r="E538" s="184" t="s">
        <v>90</v>
      </c>
      <c r="F538" s="319"/>
      <c r="G538" s="319"/>
      <c r="H538" s="319"/>
    </row>
    <row r="539" spans="1:8" s="103" customFormat="1">
      <c r="A539" s="44" t="s">
        <v>1367</v>
      </c>
      <c r="B539" s="35" t="s">
        <v>1367</v>
      </c>
      <c r="C539" s="184" t="s">
        <v>89</v>
      </c>
      <c r="D539" s="267">
        <v>4.4720000000000004</v>
      </c>
      <c r="E539" s="184" t="s">
        <v>90</v>
      </c>
      <c r="F539" s="319"/>
      <c r="G539" s="319"/>
      <c r="H539" s="319"/>
    </row>
    <row r="540" spans="1:8" s="103" customFormat="1">
      <c r="A540" s="44" t="s">
        <v>1368</v>
      </c>
      <c r="B540" s="35" t="s">
        <v>1368</v>
      </c>
      <c r="C540" s="184" t="s">
        <v>89</v>
      </c>
      <c r="D540" s="266">
        <v>13.932</v>
      </c>
      <c r="E540" s="184" t="s">
        <v>90</v>
      </c>
      <c r="F540" s="319"/>
      <c r="G540" s="319"/>
      <c r="H540" s="319"/>
    </row>
    <row r="541" spans="1:8" s="103" customFormat="1">
      <c r="A541" s="44" t="s">
        <v>1369</v>
      </c>
      <c r="B541" s="35" t="s">
        <v>1369</v>
      </c>
      <c r="C541" s="184" t="s">
        <v>89</v>
      </c>
      <c r="D541" s="266">
        <v>6.1459999999999999</v>
      </c>
      <c r="E541" s="184" t="s">
        <v>90</v>
      </c>
      <c r="F541" s="319"/>
      <c r="G541" s="319"/>
      <c r="H541" s="319"/>
    </row>
    <row r="542" spans="1:8" s="103" customFormat="1">
      <c r="A542" s="44" t="s">
        <v>1370</v>
      </c>
      <c r="B542" s="35" t="s">
        <v>1370</v>
      </c>
      <c r="C542" s="184" t="s">
        <v>89</v>
      </c>
      <c r="D542" s="266">
        <v>5.782</v>
      </c>
      <c r="E542" s="184" t="s">
        <v>90</v>
      </c>
      <c r="F542" s="319"/>
      <c r="G542" s="319"/>
      <c r="H542" s="319"/>
    </row>
    <row r="543" spans="1:8" s="103" customFormat="1">
      <c r="A543" s="44" t="s">
        <v>1371</v>
      </c>
      <c r="B543" s="35" t="s">
        <v>1371</v>
      </c>
      <c r="C543" s="184" t="s">
        <v>89</v>
      </c>
      <c r="D543" s="266">
        <v>3.5459999999999998</v>
      </c>
      <c r="E543" s="184" t="s">
        <v>90</v>
      </c>
      <c r="F543" s="319"/>
      <c r="G543" s="319"/>
      <c r="H543" s="319"/>
    </row>
    <row r="544" spans="1:8" s="103" customFormat="1">
      <c r="A544" s="44" t="s">
        <v>1372</v>
      </c>
      <c r="B544" s="35" t="s">
        <v>1372</v>
      </c>
      <c r="C544" s="184" t="s">
        <v>89</v>
      </c>
      <c r="D544" s="266">
        <v>17.581</v>
      </c>
      <c r="E544" s="184" t="s">
        <v>90</v>
      </c>
      <c r="F544" s="319"/>
      <c r="G544" s="319"/>
      <c r="H544" s="319"/>
    </row>
    <row r="545" spans="1:8" s="103" customFormat="1">
      <c r="A545" s="44" t="s">
        <v>1373</v>
      </c>
      <c r="B545" s="35" t="s">
        <v>1373</v>
      </c>
      <c r="C545" s="184" t="s">
        <v>89</v>
      </c>
      <c r="D545" s="266">
        <v>37.305999999999997</v>
      </c>
      <c r="E545" s="184" t="s">
        <v>90</v>
      </c>
      <c r="F545" s="319"/>
      <c r="G545" s="319"/>
      <c r="H545" s="319"/>
    </row>
    <row r="546" spans="1:8" s="103" customFormat="1">
      <c r="A546" s="44" t="s">
        <v>1374</v>
      </c>
      <c r="B546" s="35" t="s">
        <v>1374</v>
      </c>
      <c r="C546" s="184" t="s">
        <v>89</v>
      </c>
      <c r="D546" s="266">
        <v>71.498000000000005</v>
      </c>
      <c r="E546" s="184" t="s">
        <v>90</v>
      </c>
      <c r="F546" s="319"/>
      <c r="G546" s="319"/>
      <c r="H546" s="319"/>
    </row>
    <row r="547" spans="1:8" s="103" customFormat="1">
      <c r="A547" s="44" t="s">
        <v>1375</v>
      </c>
      <c r="B547" s="35" t="s">
        <v>1375</v>
      </c>
      <c r="C547" s="184" t="s">
        <v>89</v>
      </c>
      <c r="D547" s="266">
        <v>23.702999999999999</v>
      </c>
      <c r="E547" s="184" t="s">
        <v>90</v>
      </c>
      <c r="F547" s="319"/>
      <c r="G547" s="319"/>
      <c r="H547" s="319"/>
    </row>
    <row r="548" spans="1:8" s="103" customFormat="1">
      <c r="A548" s="44" t="s">
        <v>1376</v>
      </c>
      <c r="B548" s="35" t="s">
        <v>1376</v>
      </c>
      <c r="C548" s="184" t="s">
        <v>89</v>
      </c>
      <c r="D548" s="266">
        <v>0.80100000000000005</v>
      </c>
      <c r="E548" s="184" t="s">
        <v>90</v>
      </c>
      <c r="F548" s="319"/>
      <c r="G548" s="319"/>
      <c r="H548" s="319"/>
    </row>
    <row r="549" spans="1:8" s="103" customFormat="1">
      <c r="A549" s="44" t="s">
        <v>1377</v>
      </c>
      <c r="B549" s="35" t="s">
        <v>1377</v>
      </c>
      <c r="C549" s="184" t="s">
        <v>89</v>
      </c>
      <c r="D549" s="266">
        <v>2.6909999999999998</v>
      </c>
      <c r="E549" s="184" t="s">
        <v>90</v>
      </c>
      <c r="F549" s="319"/>
      <c r="G549" s="319"/>
      <c r="H549" s="319"/>
    </row>
    <row r="550" spans="1:8" s="103" customFormat="1">
      <c r="A550" s="44" t="s">
        <v>1378</v>
      </c>
      <c r="B550" s="35" t="s">
        <v>1378</v>
      </c>
      <c r="C550" s="184" t="s">
        <v>89</v>
      </c>
      <c r="D550" s="266">
        <v>1.55</v>
      </c>
      <c r="E550" s="184" t="s">
        <v>90</v>
      </c>
      <c r="F550" s="319"/>
      <c r="G550" s="319"/>
      <c r="H550" s="319"/>
    </row>
    <row r="551" spans="1:8" s="103" customFormat="1">
      <c r="A551" s="44" t="s">
        <v>1379</v>
      </c>
      <c r="B551" s="35" t="s">
        <v>1379</v>
      </c>
      <c r="C551" s="184" t="s">
        <v>89</v>
      </c>
      <c r="D551" s="266">
        <v>2.6850000000000001</v>
      </c>
      <c r="E551" s="184" t="s">
        <v>90</v>
      </c>
      <c r="F551" s="319"/>
      <c r="G551" s="319"/>
      <c r="H551" s="319"/>
    </row>
    <row r="552" spans="1:8" s="103" customFormat="1">
      <c r="A552" s="44" t="s">
        <v>1380</v>
      </c>
      <c r="B552" s="35" t="s">
        <v>1380</v>
      </c>
      <c r="C552" s="184" t="s">
        <v>89</v>
      </c>
      <c r="D552" s="266">
        <v>3.62</v>
      </c>
      <c r="E552" s="184" t="s">
        <v>90</v>
      </c>
      <c r="F552" s="319"/>
      <c r="G552" s="319"/>
      <c r="H552" s="319"/>
    </row>
    <row r="553" spans="1:8" s="103" customFormat="1">
      <c r="A553" s="44" t="s">
        <v>1381</v>
      </c>
      <c r="B553" s="35" t="s">
        <v>1381</v>
      </c>
      <c r="C553" s="184" t="s">
        <v>89</v>
      </c>
      <c r="D553" s="266">
        <v>2.875</v>
      </c>
      <c r="E553" s="184" t="s">
        <v>90</v>
      </c>
      <c r="F553" s="319"/>
      <c r="G553" s="319"/>
      <c r="H553" s="319"/>
    </row>
    <row r="554" spans="1:8" s="103" customFormat="1">
      <c r="A554" s="44" t="s">
        <v>1382</v>
      </c>
      <c r="B554" s="35" t="s">
        <v>1382</v>
      </c>
      <c r="C554" s="184" t="s">
        <v>89</v>
      </c>
      <c r="D554" s="266">
        <v>49.914000000000001</v>
      </c>
      <c r="E554" s="184" t="s">
        <v>90</v>
      </c>
      <c r="F554" s="319"/>
      <c r="G554" s="319"/>
      <c r="H554" s="319"/>
    </row>
    <row r="555" spans="1:8" s="103" customFormat="1">
      <c r="A555" s="44" t="s">
        <v>1383</v>
      </c>
      <c r="B555" s="35" t="s">
        <v>1383</v>
      </c>
      <c r="C555" s="184" t="s">
        <v>89</v>
      </c>
      <c r="D555" s="266">
        <v>32.787999999999997</v>
      </c>
      <c r="E555" s="184" t="s">
        <v>90</v>
      </c>
      <c r="F555" s="319"/>
      <c r="G555" s="319"/>
      <c r="H555" s="319"/>
    </row>
    <row r="556" spans="1:8" s="103" customFormat="1">
      <c r="A556" s="44" t="s">
        <v>1384</v>
      </c>
      <c r="B556" s="35" t="s">
        <v>1384</v>
      </c>
      <c r="C556" s="184" t="s">
        <v>89</v>
      </c>
      <c r="D556" s="266">
        <v>6.2569999999999997</v>
      </c>
      <c r="E556" s="184" t="s">
        <v>90</v>
      </c>
      <c r="F556" s="319"/>
      <c r="G556" s="319"/>
      <c r="H556" s="319"/>
    </row>
    <row r="557" spans="1:8" s="103" customFormat="1">
      <c r="A557" s="44" t="s">
        <v>1385</v>
      </c>
      <c r="B557" s="35" t="s">
        <v>1385</v>
      </c>
      <c r="C557" s="184" t="s">
        <v>89</v>
      </c>
      <c r="D557" s="266">
        <v>2.5310000000000001</v>
      </c>
      <c r="E557" s="184" t="s">
        <v>90</v>
      </c>
      <c r="F557" s="319"/>
      <c r="G557" s="319"/>
      <c r="H557" s="319"/>
    </row>
    <row r="558" spans="1:8" s="103" customFormat="1">
      <c r="A558" s="44" t="s">
        <v>1386</v>
      </c>
      <c r="B558" s="35" t="s">
        <v>1386</v>
      </c>
      <c r="C558" s="184" t="s">
        <v>89</v>
      </c>
      <c r="D558" s="266">
        <v>6.8339999999999996</v>
      </c>
      <c r="E558" s="184" t="s">
        <v>90</v>
      </c>
      <c r="F558" s="319"/>
      <c r="G558" s="319"/>
      <c r="H558" s="319"/>
    </row>
    <row r="559" spans="1:8" s="103" customFormat="1" ht="31.5">
      <c r="A559" s="44" t="s">
        <v>1387</v>
      </c>
      <c r="B559" s="35" t="s">
        <v>1387</v>
      </c>
      <c r="C559" s="184" t="s">
        <v>89</v>
      </c>
      <c r="D559" s="266">
        <v>2.0009999999999999</v>
      </c>
      <c r="E559" s="184" t="s">
        <v>90</v>
      </c>
      <c r="F559" s="319"/>
      <c r="G559" s="319"/>
      <c r="H559" s="319"/>
    </row>
    <row r="560" spans="1:8" s="103" customFormat="1">
      <c r="A560" s="44" t="s">
        <v>1388</v>
      </c>
      <c r="B560" s="35" t="s">
        <v>1388</v>
      </c>
      <c r="C560" s="184" t="s">
        <v>89</v>
      </c>
      <c r="D560" s="266">
        <v>11.227</v>
      </c>
      <c r="E560" s="184" t="s">
        <v>90</v>
      </c>
      <c r="F560" s="319"/>
      <c r="G560" s="319"/>
      <c r="H560" s="319"/>
    </row>
    <row r="561" spans="1:8" s="103" customFormat="1">
      <c r="A561" s="44" t="s">
        <v>1389</v>
      </c>
      <c r="B561" s="35" t="s">
        <v>1389</v>
      </c>
      <c r="C561" s="184" t="s">
        <v>89</v>
      </c>
      <c r="D561" s="266">
        <v>3.47</v>
      </c>
      <c r="E561" s="184" t="s">
        <v>90</v>
      </c>
      <c r="F561" s="319"/>
      <c r="G561" s="319"/>
      <c r="H561" s="319"/>
    </row>
    <row r="562" spans="1:8" s="103" customFormat="1">
      <c r="A562" s="44" t="s">
        <v>1390</v>
      </c>
      <c r="B562" s="35" t="s">
        <v>1390</v>
      </c>
      <c r="C562" s="184" t="s">
        <v>89</v>
      </c>
      <c r="D562" s="266">
        <v>12.308999999999999</v>
      </c>
      <c r="E562" s="184" t="s">
        <v>90</v>
      </c>
      <c r="F562" s="319"/>
      <c r="G562" s="319"/>
      <c r="H562" s="319"/>
    </row>
    <row r="563" spans="1:8" s="103" customFormat="1">
      <c r="A563" s="44" t="s">
        <v>1391</v>
      </c>
      <c r="B563" s="35" t="s">
        <v>1391</v>
      </c>
      <c r="C563" s="184" t="s">
        <v>89</v>
      </c>
      <c r="D563" s="266">
        <v>1.849</v>
      </c>
      <c r="E563" s="184" t="s">
        <v>90</v>
      </c>
      <c r="F563" s="319"/>
      <c r="G563" s="319"/>
      <c r="H563" s="319"/>
    </row>
    <row r="564" spans="1:8" s="103" customFormat="1">
      <c r="A564" s="44" t="s">
        <v>1392</v>
      </c>
      <c r="B564" s="35" t="s">
        <v>1392</v>
      </c>
      <c r="C564" s="184" t="s">
        <v>89</v>
      </c>
      <c r="D564" s="266">
        <v>17.472000000000001</v>
      </c>
      <c r="E564" s="184" t="s">
        <v>90</v>
      </c>
      <c r="F564" s="319"/>
      <c r="G564" s="319"/>
      <c r="H564" s="319"/>
    </row>
    <row r="565" spans="1:8" s="103" customFormat="1">
      <c r="A565" s="44" t="s">
        <v>1393</v>
      </c>
      <c r="B565" s="35" t="s">
        <v>1393</v>
      </c>
      <c r="C565" s="184" t="s">
        <v>89</v>
      </c>
      <c r="D565" s="266">
        <v>4.407</v>
      </c>
      <c r="E565" s="184" t="s">
        <v>90</v>
      </c>
      <c r="F565" s="319"/>
      <c r="G565" s="319"/>
      <c r="H565" s="319"/>
    </row>
    <row r="566" spans="1:8" s="103" customFormat="1">
      <c r="A566" s="44" t="s">
        <v>1394</v>
      </c>
      <c r="B566" s="35" t="s">
        <v>1394</v>
      </c>
      <c r="C566" s="184" t="s">
        <v>89</v>
      </c>
      <c r="D566" s="266">
        <v>5.74</v>
      </c>
      <c r="E566" s="184" t="s">
        <v>90</v>
      </c>
      <c r="F566" s="319"/>
      <c r="G566" s="319"/>
      <c r="H566" s="319"/>
    </row>
    <row r="567" spans="1:8" s="103" customFormat="1" ht="31.5">
      <c r="A567" s="44" t="s">
        <v>1395</v>
      </c>
      <c r="B567" s="35" t="s">
        <v>1395</v>
      </c>
      <c r="C567" s="184" t="s">
        <v>89</v>
      </c>
      <c r="D567" s="266">
        <v>68.138999999999996</v>
      </c>
      <c r="E567" s="184" t="s">
        <v>90</v>
      </c>
      <c r="F567" s="319"/>
      <c r="G567" s="319"/>
      <c r="H567" s="319"/>
    </row>
    <row r="568" spans="1:8" s="103" customFormat="1">
      <c r="A568" s="44" t="s">
        <v>1396</v>
      </c>
      <c r="B568" s="35" t="s">
        <v>1396</v>
      </c>
      <c r="C568" s="184" t="s">
        <v>89</v>
      </c>
      <c r="D568" s="266">
        <v>18.510000000000002</v>
      </c>
      <c r="E568" s="184" t="s">
        <v>90</v>
      </c>
      <c r="F568" s="319"/>
      <c r="G568" s="319"/>
      <c r="H568" s="319"/>
    </row>
    <row r="569" spans="1:8" s="103" customFormat="1">
      <c r="A569" s="44" t="s">
        <v>1397</v>
      </c>
      <c r="B569" s="35" t="s">
        <v>1397</v>
      </c>
      <c r="C569" s="184" t="s">
        <v>89</v>
      </c>
      <c r="D569" s="266">
        <v>46.448</v>
      </c>
      <c r="E569" s="184" t="s">
        <v>90</v>
      </c>
      <c r="F569" s="319"/>
      <c r="G569" s="319"/>
      <c r="H569" s="319"/>
    </row>
    <row r="570" spans="1:8" s="103" customFormat="1">
      <c r="A570" s="44" t="s">
        <v>1398</v>
      </c>
      <c r="B570" s="35" t="s">
        <v>1398</v>
      </c>
      <c r="C570" s="184" t="s">
        <v>89</v>
      </c>
      <c r="D570" s="266">
        <v>40.616999999999997</v>
      </c>
      <c r="E570" s="184" t="s">
        <v>90</v>
      </c>
      <c r="F570" s="319"/>
      <c r="G570" s="319"/>
      <c r="H570" s="319"/>
    </row>
    <row r="571" spans="1:8" s="103" customFormat="1">
      <c r="A571" s="44" t="s">
        <v>1399</v>
      </c>
      <c r="B571" s="35" t="s">
        <v>1399</v>
      </c>
      <c r="C571" s="184" t="s">
        <v>89</v>
      </c>
      <c r="D571" s="266">
        <v>98.635000000000005</v>
      </c>
      <c r="E571" s="184" t="s">
        <v>90</v>
      </c>
      <c r="F571" s="319"/>
      <c r="G571" s="319"/>
      <c r="H571" s="319"/>
    </row>
    <row r="572" spans="1:8" s="103" customFormat="1">
      <c r="A572" s="44" t="s">
        <v>1400</v>
      </c>
      <c r="B572" s="35" t="s">
        <v>1400</v>
      </c>
      <c r="C572" s="184" t="s">
        <v>89</v>
      </c>
      <c r="D572" s="266">
        <v>25.544</v>
      </c>
      <c r="E572" s="184" t="s">
        <v>90</v>
      </c>
      <c r="F572" s="319"/>
      <c r="G572" s="319"/>
      <c r="H572" s="319"/>
    </row>
    <row r="573" spans="1:8" s="103" customFormat="1">
      <c r="A573" s="44" t="s">
        <v>1401</v>
      </c>
      <c r="B573" s="35" t="s">
        <v>1401</v>
      </c>
      <c r="C573" s="184" t="s">
        <v>89</v>
      </c>
      <c r="D573" s="266">
        <v>14.907</v>
      </c>
      <c r="E573" s="184" t="s">
        <v>90</v>
      </c>
      <c r="F573" s="319"/>
      <c r="G573" s="319"/>
      <c r="H573" s="319"/>
    </row>
    <row r="574" spans="1:8" s="103" customFormat="1">
      <c r="A574" s="44" t="s">
        <v>1402</v>
      </c>
      <c r="B574" s="35" t="s">
        <v>1402</v>
      </c>
      <c r="C574" s="184" t="s">
        <v>89</v>
      </c>
      <c r="D574" s="266">
        <v>2.1429999999999998</v>
      </c>
      <c r="E574" s="184" t="s">
        <v>90</v>
      </c>
      <c r="F574" s="319"/>
      <c r="G574" s="319"/>
      <c r="H574" s="319"/>
    </row>
    <row r="575" spans="1:8" s="103" customFormat="1">
      <c r="A575" s="44" t="s">
        <v>1403</v>
      </c>
      <c r="B575" s="35" t="s">
        <v>1403</v>
      </c>
      <c r="C575" s="184" t="s">
        <v>89</v>
      </c>
      <c r="D575" s="266">
        <v>13.438000000000001</v>
      </c>
      <c r="E575" s="184" t="s">
        <v>90</v>
      </c>
      <c r="F575" s="319"/>
      <c r="G575" s="319"/>
      <c r="H575" s="319"/>
    </row>
    <row r="576" spans="1:8" s="103" customFormat="1">
      <c r="A576" s="44" t="s">
        <v>1404</v>
      </c>
      <c r="B576" s="35" t="s">
        <v>1404</v>
      </c>
      <c r="C576" s="184" t="s">
        <v>89</v>
      </c>
      <c r="D576" s="266">
        <v>5.0659999999999998</v>
      </c>
      <c r="E576" s="184" t="s">
        <v>90</v>
      </c>
      <c r="F576" s="319"/>
      <c r="G576" s="319"/>
      <c r="H576" s="319"/>
    </row>
    <row r="577" spans="1:8" s="103" customFormat="1">
      <c r="A577" s="44" t="s">
        <v>1405</v>
      </c>
      <c r="B577" s="35" t="s">
        <v>1405</v>
      </c>
      <c r="C577" s="184" t="s">
        <v>89</v>
      </c>
      <c r="D577" s="266">
        <v>1.0580000000000001</v>
      </c>
      <c r="E577" s="184" t="s">
        <v>90</v>
      </c>
      <c r="F577" s="319"/>
      <c r="G577" s="319"/>
      <c r="H577" s="319"/>
    </row>
    <row r="578" spans="1:8" s="103" customFormat="1">
      <c r="A578" s="44" t="s">
        <v>1406</v>
      </c>
      <c r="B578" s="35" t="s">
        <v>1406</v>
      </c>
      <c r="C578" s="184" t="s">
        <v>89</v>
      </c>
      <c r="D578" s="266">
        <v>39.258000000000003</v>
      </c>
      <c r="E578" s="184" t="s">
        <v>90</v>
      </c>
      <c r="F578" s="319"/>
      <c r="G578" s="319"/>
      <c r="H578" s="319"/>
    </row>
    <row r="579" spans="1:8" s="103" customFormat="1">
      <c r="A579" s="44" t="s">
        <v>1407</v>
      </c>
      <c r="B579" s="35" t="s">
        <v>1407</v>
      </c>
      <c r="C579" s="184" t="s">
        <v>89</v>
      </c>
      <c r="D579" s="266">
        <v>7.5789999999999997</v>
      </c>
      <c r="E579" s="184" t="s">
        <v>90</v>
      </c>
      <c r="F579" s="319"/>
      <c r="G579" s="319"/>
      <c r="H579" s="319"/>
    </row>
    <row r="580" spans="1:8" s="103" customFormat="1">
      <c r="A580" s="44" t="s">
        <v>1408</v>
      </c>
      <c r="B580" s="35" t="s">
        <v>1408</v>
      </c>
      <c r="C580" s="184" t="s">
        <v>89</v>
      </c>
      <c r="D580" s="266">
        <v>4.9740000000000002</v>
      </c>
      <c r="E580" s="184" t="s">
        <v>90</v>
      </c>
      <c r="F580" s="319"/>
      <c r="G580" s="319"/>
      <c r="H580" s="319"/>
    </row>
    <row r="581" spans="1:8" s="103" customFormat="1">
      <c r="A581" s="44" t="s">
        <v>1409</v>
      </c>
      <c r="B581" s="35" t="s">
        <v>1409</v>
      </c>
      <c r="C581" s="184" t="s">
        <v>89</v>
      </c>
      <c r="D581" s="266">
        <v>9.4469999999999992</v>
      </c>
      <c r="E581" s="184" t="s">
        <v>90</v>
      </c>
      <c r="F581" s="319"/>
      <c r="G581" s="319"/>
      <c r="H581" s="319"/>
    </row>
    <row r="582" spans="1:8" s="103" customFormat="1" ht="31.5">
      <c r="A582" s="36" t="s">
        <v>4438</v>
      </c>
      <c r="B582" s="161" t="s">
        <v>4438</v>
      </c>
      <c r="C582" s="184" t="s">
        <v>89</v>
      </c>
      <c r="D582" s="266">
        <v>3.2290000000000001</v>
      </c>
      <c r="E582" s="184" t="s">
        <v>90</v>
      </c>
      <c r="F582" s="319"/>
      <c r="G582" s="319"/>
      <c r="H582" s="319"/>
    </row>
    <row r="583" spans="1:8" s="104" customFormat="1" ht="31.5">
      <c r="A583" s="36" t="s">
        <v>4439</v>
      </c>
      <c r="B583" s="161" t="s">
        <v>4439</v>
      </c>
      <c r="C583" s="184" t="s">
        <v>89</v>
      </c>
      <c r="D583" s="266">
        <v>19.478000000000002</v>
      </c>
      <c r="E583" s="184" t="s">
        <v>90</v>
      </c>
      <c r="F583" s="319"/>
      <c r="G583" s="319"/>
      <c r="H583" s="319"/>
    </row>
    <row r="584" spans="1:8" s="103" customFormat="1" ht="31.5">
      <c r="A584" s="36" t="s">
        <v>4440</v>
      </c>
      <c r="B584" s="161" t="s">
        <v>4440</v>
      </c>
      <c r="C584" s="184" t="s">
        <v>89</v>
      </c>
      <c r="D584" s="266">
        <v>9.5340000000000007</v>
      </c>
      <c r="E584" s="184" t="s">
        <v>90</v>
      </c>
      <c r="F584" s="319"/>
      <c r="G584" s="319"/>
      <c r="H584" s="319"/>
    </row>
    <row r="585" spans="1:8" s="103" customFormat="1">
      <c r="A585" s="36" t="s">
        <v>4441</v>
      </c>
      <c r="B585" s="161" t="s">
        <v>4441</v>
      </c>
      <c r="C585" s="184" t="s">
        <v>89</v>
      </c>
      <c r="D585" s="266">
        <v>2.1760000000000002</v>
      </c>
      <c r="E585" s="184" t="s">
        <v>90</v>
      </c>
      <c r="F585" s="319"/>
      <c r="G585" s="319"/>
      <c r="H585" s="319"/>
    </row>
    <row r="586" spans="1:8" s="103" customFormat="1">
      <c r="A586" s="36" t="s">
        <v>4442</v>
      </c>
      <c r="B586" s="161" t="s">
        <v>4442</v>
      </c>
      <c r="C586" s="184" t="s">
        <v>89</v>
      </c>
      <c r="D586" s="266">
        <v>15.766</v>
      </c>
      <c r="E586" s="184" t="s">
        <v>90</v>
      </c>
      <c r="F586" s="319"/>
      <c r="G586" s="319"/>
      <c r="H586" s="319"/>
    </row>
    <row r="587" spans="1:8" s="103" customFormat="1">
      <c r="A587" s="36" t="s">
        <v>4443</v>
      </c>
      <c r="B587" s="161" t="s">
        <v>4443</v>
      </c>
      <c r="C587" s="184" t="s">
        <v>89</v>
      </c>
      <c r="D587" s="266">
        <v>1.75</v>
      </c>
      <c r="E587" s="184" t="s">
        <v>90</v>
      </c>
      <c r="F587" s="319"/>
      <c r="G587" s="319"/>
      <c r="H587" s="319"/>
    </row>
    <row r="588" spans="1:8" s="103" customFormat="1">
      <c r="A588" s="36" t="s">
        <v>4444</v>
      </c>
      <c r="B588" s="161" t="s">
        <v>4444</v>
      </c>
      <c r="C588" s="184" t="s">
        <v>89</v>
      </c>
      <c r="D588" s="266">
        <v>1.38</v>
      </c>
      <c r="E588" s="184" t="s">
        <v>90</v>
      </c>
      <c r="F588" s="319"/>
      <c r="G588" s="319"/>
      <c r="H588" s="319"/>
    </row>
    <row r="589" spans="1:8" s="103" customFormat="1">
      <c r="A589" s="36" t="s">
        <v>4445</v>
      </c>
      <c r="B589" s="161" t="s">
        <v>4445</v>
      </c>
      <c r="C589" s="184" t="s">
        <v>89</v>
      </c>
      <c r="D589" s="266">
        <v>38.478999999999999</v>
      </c>
      <c r="E589" s="184" t="s">
        <v>90</v>
      </c>
      <c r="F589" s="319"/>
      <c r="G589" s="319"/>
      <c r="H589" s="319"/>
    </row>
    <row r="590" spans="1:8" s="103" customFormat="1">
      <c r="A590" s="36" t="s">
        <v>4446</v>
      </c>
      <c r="B590" s="161" t="s">
        <v>4446</v>
      </c>
      <c r="C590" s="184" t="s">
        <v>89</v>
      </c>
      <c r="D590" s="266">
        <v>5.1589999999999998</v>
      </c>
      <c r="E590" s="184" t="s">
        <v>90</v>
      </c>
      <c r="F590" s="319"/>
      <c r="G590" s="319"/>
      <c r="H590" s="319"/>
    </row>
    <row r="591" spans="1:8" s="103" customFormat="1">
      <c r="A591" s="36" t="s">
        <v>4447</v>
      </c>
      <c r="B591" s="161" t="s">
        <v>4447</v>
      </c>
      <c r="C591" s="184" t="s">
        <v>89</v>
      </c>
      <c r="D591" s="266">
        <v>5.2480000000000002</v>
      </c>
      <c r="E591" s="184" t="s">
        <v>90</v>
      </c>
      <c r="F591" s="319"/>
      <c r="G591" s="319"/>
      <c r="H591" s="319"/>
    </row>
    <row r="592" spans="1:8" s="103" customFormat="1">
      <c r="A592" s="36" t="s">
        <v>4448</v>
      </c>
      <c r="B592" s="161" t="s">
        <v>4448</v>
      </c>
      <c r="C592" s="184" t="s">
        <v>89</v>
      </c>
      <c r="D592" s="266">
        <v>22.289000000000001</v>
      </c>
      <c r="E592" s="184" t="s">
        <v>90</v>
      </c>
      <c r="F592" s="319"/>
      <c r="G592" s="319"/>
      <c r="H592" s="319"/>
    </row>
    <row r="593" spans="1:8" s="103" customFormat="1">
      <c r="A593" s="36" t="s">
        <v>4449</v>
      </c>
      <c r="B593" s="161" t="s">
        <v>4449</v>
      </c>
      <c r="C593" s="184" t="s">
        <v>89</v>
      </c>
      <c r="D593" s="266">
        <v>2.073</v>
      </c>
      <c r="E593" s="184" t="s">
        <v>90</v>
      </c>
      <c r="F593" s="319"/>
      <c r="G593" s="319"/>
      <c r="H593" s="319"/>
    </row>
    <row r="594" spans="1:8" s="103" customFormat="1">
      <c r="A594" s="36" t="s">
        <v>4450</v>
      </c>
      <c r="B594" s="161" t="s">
        <v>4450</v>
      </c>
      <c r="C594" s="184" t="s">
        <v>89</v>
      </c>
      <c r="D594" s="266">
        <v>3.798</v>
      </c>
      <c r="E594" s="184" t="s">
        <v>90</v>
      </c>
      <c r="F594" s="319"/>
      <c r="G594" s="319"/>
      <c r="H594" s="319"/>
    </row>
    <row r="595" spans="1:8" s="103" customFormat="1">
      <c r="A595" s="36" t="s">
        <v>4451</v>
      </c>
      <c r="B595" s="161" t="s">
        <v>4451</v>
      </c>
      <c r="C595" s="184" t="s">
        <v>89</v>
      </c>
      <c r="D595" s="266">
        <v>1.633</v>
      </c>
      <c r="E595" s="184" t="s">
        <v>90</v>
      </c>
      <c r="F595" s="319"/>
      <c r="G595" s="319"/>
      <c r="H595" s="319"/>
    </row>
    <row r="596" spans="1:8" s="103" customFormat="1">
      <c r="A596" s="36" t="s">
        <v>1349</v>
      </c>
      <c r="B596" s="161" t="s">
        <v>1349</v>
      </c>
      <c r="C596" s="184" t="s">
        <v>89</v>
      </c>
      <c r="D596" s="266">
        <v>5.1289999999999996</v>
      </c>
      <c r="E596" s="184" t="s">
        <v>90</v>
      </c>
      <c r="F596" s="319"/>
      <c r="G596" s="319"/>
      <c r="H596" s="319"/>
    </row>
    <row r="597" spans="1:8" s="103" customFormat="1">
      <c r="A597" s="36" t="s">
        <v>4452</v>
      </c>
      <c r="B597" s="161" t="s">
        <v>4452</v>
      </c>
      <c r="C597" s="184" t="s">
        <v>89</v>
      </c>
      <c r="D597" s="266">
        <v>1.9750000000000001</v>
      </c>
      <c r="E597" s="184" t="s">
        <v>90</v>
      </c>
      <c r="F597" s="319"/>
      <c r="G597" s="319"/>
      <c r="H597" s="319"/>
    </row>
    <row r="598" spans="1:8" s="103" customFormat="1">
      <c r="A598" s="36" t="s">
        <v>4453</v>
      </c>
      <c r="B598" s="161" t="s">
        <v>4453</v>
      </c>
      <c r="C598" s="184" t="s">
        <v>89</v>
      </c>
      <c r="D598" s="266">
        <v>3.306</v>
      </c>
      <c r="E598" s="184" t="s">
        <v>90</v>
      </c>
      <c r="F598" s="319"/>
      <c r="G598" s="319"/>
      <c r="H598" s="319"/>
    </row>
    <row r="599" spans="1:8" s="103" customFormat="1">
      <c r="A599" s="36" t="s">
        <v>4454</v>
      </c>
      <c r="B599" s="161" t="s">
        <v>4454</v>
      </c>
      <c r="C599" s="184" t="s">
        <v>89</v>
      </c>
      <c r="D599" s="266">
        <v>30.135000000000002</v>
      </c>
      <c r="E599" s="184" t="s">
        <v>90</v>
      </c>
      <c r="F599" s="319"/>
      <c r="G599" s="319"/>
      <c r="H599" s="319"/>
    </row>
    <row r="600" spans="1:8" s="103" customFormat="1">
      <c r="A600" s="36" t="s">
        <v>4455</v>
      </c>
      <c r="B600" s="161" t="s">
        <v>4455</v>
      </c>
      <c r="C600" s="184" t="s">
        <v>89</v>
      </c>
      <c r="D600" s="266">
        <v>1.552</v>
      </c>
      <c r="E600" s="184" t="s">
        <v>90</v>
      </c>
      <c r="F600" s="319"/>
      <c r="G600" s="319"/>
      <c r="H600" s="319"/>
    </row>
    <row r="601" spans="1:8" s="103" customFormat="1">
      <c r="A601" s="36" t="s">
        <v>4456</v>
      </c>
      <c r="B601" s="161" t="s">
        <v>4456</v>
      </c>
      <c r="C601" s="184" t="s">
        <v>89</v>
      </c>
      <c r="D601" s="266">
        <v>70.084999999999994</v>
      </c>
      <c r="E601" s="184" t="s">
        <v>90</v>
      </c>
      <c r="F601" s="319"/>
      <c r="G601" s="319"/>
      <c r="H601" s="319"/>
    </row>
    <row r="602" spans="1:8" s="103" customFormat="1">
      <c r="A602" s="36" t="s">
        <v>4457</v>
      </c>
      <c r="B602" s="161" t="s">
        <v>4457</v>
      </c>
      <c r="C602" s="184" t="s">
        <v>89</v>
      </c>
      <c r="D602" s="266">
        <v>33.908999999999999</v>
      </c>
      <c r="E602" s="184" t="s">
        <v>90</v>
      </c>
      <c r="F602" s="319"/>
      <c r="G602" s="319"/>
      <c r="H602" s="319"/>
    </row>
    <row r="603" spans="1:8" s="103" customFormat="1">
      <c r="A603" s="36" t="s">
        <v>4458</v>
      </c>
      <c r="B603" s="161" t="s">
        <v>4458</v>
      </c>
      <c r="C603" s="184" t="s">
        <v>89</v>
      </c>
      <c r="D603" s="266">
        <v>1.589</v>
      </c>
      <c r="E603" s="184" t="s">
        <v>90</v>
      </c>
      <c r="F603" s="319"/>
      <c r="G603" s="319"/>
      <c r="H603" s="319"/>
    </row>
    <row r="604" spans="1:8" s="103" customFormat="1">
      <c r="A604" s="36" t="s">
        <v>4459</v>
      </c>
      <c r="B604" s="161" t="s">
        <v>4459</v>
      </c>
      <c r="C604" s="184" t="s">
        <v>89</v>
      </c>
      <c r="D604" s="266">
        <v>0.29199999999999998</v>
      </c>
      <c r="E604" s="184" t="s">
        <v>90</v>
      </c>
      <c r="F604" s="319"/>
      <c r="G604" s="319"/>
      <c r="H604" s="319"/>
    </row>
    <row r="605" spans="1:8" s="103" customFormat="1">
      <c r="A605" s="36" t="s">
        <v>4460</v>
      </c>
      <c r="B605" s="161" t="s">
        <v>4460</v>
      </c>
      <c r="C605" s="184" t="s">
        <v>89</v>
      </c>
      <c r="D605" s="266">
        <v>0.64300000000000002</v>
      </c>
      <c r="E605" s="184" t="s">
        <v>90</v>
      </c>
      <c r="F605" s="319"/>
      <c r="G605" s="319"/>
      <c r="H605" s="319"/>
    </row>
    <row r="606" spans="1:8" s="103" customFormat="1">
      <c r="A606" s="36" t="s">
        <v>4461</v>
      </c>
      <c r="B606" s="161" t="s">
        <v>4461</v>
      </c>
      <c r="C606" s="184" t="s">
        <v>89</v>
      </c>
      <c r="D606" s="266">
        <v>4.8899999999999997</v>
      </c>
      <c r="E606" s="184" t="s">
        <v>90</v>
      </c>
      <c r="F606" s="319"/>
      <c r="G606" s="319"/>
      <c r="H606" s="319"/>
    </row>
    <row r="607" spans="1:8" s="103" customFormat="1">
      <c r="A607" s="36" t="s">
        <v>4462</v>
      </c>
      <c r="B607" s="161" t="s">
        <v>4462</v>
      </c>
      <c r="C607" s="184" t="s">
        <v>89</v>
      </c>
      <c r="D607" s="266">
        <v>10.545999999999999</v>
      </c>
      <c r="E607" s="184" t="s">
        <v>90</v>
      </c>
      <c r="F607" s="319"/>
      <c r="G607" s="319"/>
      <c r="H607" s="319"/>
    </row>
    <row r="608" spans="1:8" s="103" customFormat="1" ht="31.5">
      <c r="A608" s="37" t="s">
        <v>4463</v>
      </c>
      <c r="B608" s="162" t="s">
        <v>4463</v>
      </c>
      <c r="C608" s="184" t="s">
        <v>89</v>
      </c>
      <c r="D608" s="266">
        <v>38.255000000000003</v>
      </c>
      <c r="E608" s="184" t="s">
        <v>90</v>
      </c>
      <c r="F608" s="319"/>
      <c r="G608" s="319"/>
      <c r="H608" s="319"/>
    </row>
    <row r="609" spans="1:8" s="103" customFormat="1">
      <c r="A609" s="37" t="s">
        <v>4464</v>
      </c>
      <c r="B609" s="162" t="s">
        <v>4464</v>
      </c>
      <c r="C609" s="184" t="s">
        <v>89</v>
      </c>
      <c r="D609" s="266">
        <v>33.412999999999997</v>
      </c>
      <c r="E609" s="184" t="s">
        <v>90</v>
      </c>
      <c r="F609" s="319"/>
      <c r="G609" s="319"/>
      <c r="H609" s="319"/>
    </row>
    <row r="610" spans="1:8" s="103" customFormat="1">
      <c r="A610" s="37" t="s">
        <v>4465</v>
      </c>
      <c r="B610" s="162" t="s">
        <v>4465</v>
      </c>
      <c r="C610" s="184" t="s">
        <v>89</v>
      </c>
      <c r="D610" s="266">
        <v>10.561999999999999</v>
      </c>
      <c r="E610" s="184" t="s">
        <v>90</v>
      </c>
      <c r="F610" s="319"/>
      <c r="G610" s="319"/>
      <c r="H610" s="319"/>
    </row>
    <row r="611" spans="1:8" s="103" customFormat="1">
      <c r="A611" s="37" t="s">
        <v>4466</v>
      </c>
      <c r="B611" s="162" t="s">
        <v>4466</v>
      </c>
      <c r="C611" s="184" t="s">
        <v>89</v>
      </c>
      <c r="D611" s="266">
        <v>18.221</v>
      </c>
      <c r="E611" s="184" t="s">
        <v>90</v>
      </c>
      <c r="F611" s="319"/>
      <c r="G611" s="319"/>
      <c r="H611" s="319"/>
    </row>
    <row r="612" spans="1:8" s="104" customFormat="1">
      <c r="A612" s="37" t="s">
        <v>4467</v>
      </c>
      <c r="B612" s="162" t="s">
        <v>4467</v>
      </c>
      <c r="C612" s="184" t="s">
        <v>89</v>
      </c>
      <c r="D612" s="266">
        <v>65.638000000000005</v>
      </c>
      <c r="E612" s="184" t="s">
        <v>90</v>
      </c>
      <c r="F612" s="319"/>
      <c r="G612" s="319"/>
      <c r="H612" s="319"/>
    </row>
    <row r="613" spans="1:8" s="103" customFormat="1">
      <c r="A613" s="37" t="s">
        <v>4468</v>
      </c>
      <c r="B613" s="162" t="s">
        <v>4468</v>
      </c>
      <c r="C613" s="184" t="s">
        <v>89</v>
      </c>
      <c r="D613" s="266">
        <v>64.284000000000006</v>
      </c>
      <c r="E613" s="184" t="s">
        <v>90</v>
      </c>
      <c r="F613" s="319"/>
      <c r="G613" s="319"/>
      <c r="H613" s="319"/>
    </row>
    <row r="614" spans="1:8" s="103" customFormat="1" ht="16.5" thickBot="1">
      <c r="A614" s="145" t="s">
        <v>118</v>
      </c>
      <c r="B614" s="38"/>
      <c r="C614" s="185"/>
      <c r="D614" s="269">
        <v>50.401000000000003</v>
      </c>
      <c r="E614" s="185"/>
      <c r="F614" s="319"/>
      <c r="G614" s="319"/>
      <c r="H614" s="319"/>
    </row>
    <row r="615" spans="1:8" s="103" customFormat="1" ht="16.5" thickBot="1">
      <c r="A615" s="146" t="s">
        <v>1</v>
      </c>
      <c r="B615" s="40"/>
      <c r="C615" s="186"/>
      <c r="D615" s="270">
        <v>3663.2280000000001</v>
      </c>
      <c r="E615" s="186"/>
      <c r="F615" s="319"/>
      <c r="G615" s="319"/>
      <c r="H615" s="319"/>
    </row>
    <row r="616" spans="1:8" s="103" customFormat="1" ht="47.25">
      <c r="A616" s="147" t="s">
        <v>1410</v>
      </c>
      <c r="B616" s="41" t="s">
        <v>1410</v>
      </c>
      <c r="C616" s="143" t="s">
        <v>1411</v>
      </c>
      <c r="D616" s="271">
        <v>193.55199999999999</v>
      </c>
      <c r="E616" s="229" t="s">
        <v>1412</v>
      </c>
      <c r="F616" s="319"/>
      <c r="G616" s="319"/>
      <c r="H616" s="319"/>
    </row>
    <row r="617" spans="1:8" s="103" customFormat="1">
      <c r="A617" s="148" t="s">
        <v>1413</v>
      </c>
      <c r="B617" s="42" t="s">
        <v>1413</v>
      </c>
      <c r="C617" s="144" t="s">
        <v>1411</v>
      </c>
      <c r="D617" s="272">
        <v>195.505</v>
      </c>
      <c r="E617" s="230" t="s">
        <v>1414</v>
      </c>
      <c r="F617" s="319"/>
      <c r="G617" s="319"/>
      <c r="H617" s="319"/>
    </row>
    <row r="618" spans="1:8" s="103" customFormat="1" ht="31.5">
      <c r="A618" s="148" t="s">
        <v>1415</v>
      </c>
      <c r="B618" s="42" t="s">
        <v>1415</v>
      </c>
      <c r="C618" s="144" t="s">
        <v>1411</v>
      </c>
      <c r="D618" s="272">
        <v>178.56800000000001</v>
      </c>
      <c r="E618" s="230" t="s">
        <v>1414</v>
      </c>
      <c r="F618" s="319"/>
      <c r="G618" s="319"/>
      <c r="H618" s="319"/>
    </row>
    <row r="619" spans="1:8" s="103" customFormat="1" ht="31.5">
      <c r="A619" s="148" t="s">
        <v>1416</v>
      </c>
      <c r="B619" s="42" t="s">
        <v>1416</v>
      </c>
      <c r="C619" s="144" t="s">
        <v>1411</v>
      </c>
      <c r="D619" s="272">
        <v>179.91900000000001</v>
      </c>
      <c r="E619" s="230" t="s">
        <v>1414</v>
      </c>
      <c r="F619" s="319"/>
      <c r="G619" s="319"/>
      <c r="H619" s="319"/>
    </row>
    <row r="620" spans="1:8" s="103" customFormat="1" ht="31.5">
      <c r="A620" s="148" t="s">
        <v>1417</v>
      </c>
      <c r="B620" s="42" t="s">
        <v>1417</v>
      </c>
      <c r="C620" s="144" t="s">
        <v>1411</v>
      </c>
      <c r="D620" s="272">
        <v>177.874</v>
      </c>
      <c r="E620" s="230" t="s">
        <v>1414</v>
      </c>
      <c r="F620" s="319"/>
      <c r="G620" s="319"/>
      <c r="H620" s="319"/>
    </row>
    <row r="621" spans="1:8" s="103" customFormat="1">
      <c r="A621" s="148" t="s">
        <v>1418</v>
      </c>
      <c r="B621" s="42" t="s">
        <v>1418</v>
      </c>
      <c r="C621" s="144" t="s">
        <v>1411</v>
      </c>
      <c r="D621" s="272">
        <v>1479.4970000000001</v>
      </c>
      <c r="E621" s="230" t="s">
        <v>1414</v>
      </c>
      <c r="F621" s="319"/>
      <c r="G621" s="319"/>
      <c r="H621" s="319"/>
    </row>
    <row r="622" spans="1:8" s="103" customFormat="1">
      <c r="A622" s="148" t="s">
        <v>1419</v>
      </c>
      <c r="B622" s="42" t="s">
        <v>1419</v>
      </c>
      <c r="C622" s="144" t="s">
        <v>1411</v>
      </c>
      <c r="D622" s="272">
        <v>179.51</v>
      </c>
      <c r="E622" s="230" t="s">
        <v>1414</v>
      </c>
      <c r="F622" s="319"/>
      <c r="G622" s="319"/>
      <c r="H622" s="319"/>
    </row>
    <row r="623" spans="1:8" s="103" customFormat="1">
      <c r="A623" s="148" t="s">
        <v>1420</v>
      </c>
      <c r="B623" s="42" t="s">
        <v>1420</v>
      </c>
      <c r="C623" s="144" t="s">
        <v>1411</v>
      </c>
      <c r="D623" s="207">
        <v>160.99</v>
      </c>
      <c r="E623" s="230" t="s">
        <v>1414</v>
      </c>
      <c r="F623" s="319"/>
      <c r="G623" s="319"/>
      <c r="H623" s="319"/>
    </row>
    <row r="624" spans="1:8" s="103" customFormat="1">
      <c r="A624" s="148" t="s">
        <v>1421</v>
      </c>
      <c r="B624" s="42" t="s">
        <v>1421</v>
      </c>
      <c r="C624" s="144" t="s">
        <v>1411</v>
      </c>
      <c r="D624" s="272">
        <v>180.07900000000001</v>
      </c>
      <c r="E624" s="230" t="s">
        <v>1414</v>
      </c>
      <c r="F624" s="319"/>
      <c r="G624" s="319"/>
      <c r="H624" s="319"/>
    </row>
    <row r="625" spans="1:8" s="103" customFormat="1">
      <c r="A625" s="148" t="s">
        <v>1422</v>
      </c>
      <c r="B625" s="42" t="s">
        <v>1422</v>
      </c>
      <c r="C625" s="144" t="s">
        <v>1411</v>
      </c>
      <c r="D625" s="272">
        <v>144.24799999999999</v>
      </c>
      <c r="E625" s="230" t="s">
        <v>1414</v>
      </c>
      <c r="F625" s="319"/>
      <c r="G625" s="319"/>
      <c r="H625" s="319"/>
    </row>
    <row r="626" spans="1:8" s="103" customFormat="1">
      <c r="A626" s="148" t="s">
        <v>1423</v>
      </c>
      <c r="B626" s="42" t="s">
        <v>1423</v>
      </c>
      <c r="C626" s="144" t="s">
        <v>1411</v>
      </c>
      <c r="D626" s="272">
        <v>188.43100000000001</v>
      </c>
      <c r="E626" s="230" t="s">
        <v>1414</v>
      </c>
      <c r="F626" s="319"/>
      <c r="G626" s="319"/>
      <c r="H626" s="319"/>
    </row>
    <row r="627" spans="1:8" s="103" customFormat="1">
      <c r="A627" s="148" t="s">
        <v>1424</v>
      </c>
      <c r="B627" s="42" t="s">
        <v>1424</v>
      </c>
      <c r="C627" s="144" t="s">
        <v>1411</v>
      </c>
      <c r="D627" s="272">
        <v>186.233</v>
      </c>
      <c r="E627" s="230" t="s">
        <v>1414</v>
      </c>
      <c r="F627" s="319"/>
      <c r="G627" s="319"/>
      <c r="H627" s="319"/>
    </row>
    <row r="628" spans="1:8" s="103" customFormat="1">
      <c r="A628" s="148" t="s">
        <v>1425</v>
      </c>
      <c r="B628" s="42" t="s">
        <v>1425</v>
      </c>
      <c r="C628" s="144" t="s">
        <v>1411</v>
      </c>
      <c r="D628" s="272">
        <v>188.739</v>
      </c>
      <c r="E628" s="230" t="s">
        <v>1414</v>
      </c>
      <c r="F628" s="319"/>
      <c r="G628" s="319"/>
      <c r="H628" s="319"/>
    </row>
    <row r="629" spans="1:8" s="103" customFormat="1">
      <c r="A629" s="148" t="s">
        <v>1426</v>
      </c>
      <c r="B629" s="42" t="s">
        <v>1426</v>
      </c>
      <c r="C629" s="144" t="s">
        <v>1411</v>
      </c>
      <c r="D629" s="272">
        <v>194.83500000000001</v>
      </c>
      <c r="E629" s="230" t="s">
        <v>1414</v>
      </c>
      <c r="F629" s="319"/>
      <c r="G629" s="319"/>
      <c r="H629" s="319"/>
    </row>
    <row r="630" spans="1:8" s="103" customFormat="1">
      <c r="A630" s="148" t="s">
        <v>1427</v>
      </c>
      <c r="B630" s="42" t="s">
        <v>1427</v>
      </c>
      <c r="C630" s="144" t="s">
        <v>1411</v>
      </c>
      <c r="D630" s="272">
        <v>195.78399999999999</v>
      </c>
      <c r="E630" s="230" t="s">
        <v>1414</v>
      </c>
      <c r="F630" s="319"/>
      <c r="G630" s="319"/>
      <c r="H630" s="319"/>
    </row>
    <row r="631" spans="1:8" s="103" customFormat="1" ht="31.5">
      <c r="A631" s="148" t="s">
        <v>1428</v>
      </c>
      <c r="B631" s="42" t="s">
        <v>1428</v>
      </c>
      <c r="C631" s="144" t="s">
        <v>1411</v>
      </c>
      <c r="D631" s="272">
        <v>194.41</v>
      </c>
      <c r="E631" s="230" t="s">
        <v>1412</v>
      </c>
      <c r="F631" s="319"/>
      <c r="G631" s="319"/>
      <c r="H631" s="319"/>
    </row>
    <row r="632" spans="1:8" s="103" customFormat="1">
      <c r="A632" s="148" t="s">
        <v>1429</v>
      </c>
      <c r="B632" s="42" t="s">
        <v>1429</v>
      </c>
      <c r="C632" s="144" t="s">
        <v>1411</v>
      </c>
      <c r="D632" s="272">
        <v>187.286</v>
      </c>
      <c r="E632" s="230" t="s">
        <v>1414</v>
      </c>
      <c r="F632" s="319"/>
      <c r="G632" s="319"/>
      <c r="H632" s="319"/>
    </row>
    <row r="633" spans="1:8" s="103" customFormat="1" ht="31.5">
      <c r="A633" s="148" t="s">
        <v>1430</v>
      </c>
      <c r="B633" s="42" t="s">
        <v>1430</v>
      </c>
      <c r="C633" s="144" t="s">
        <v>1411</v>
      </c>
      <c r="D633" s="272">
        <v>195.30799999999999</v>
      </c>
      <c r="E633" s="230" t="s">
        <v>1412</v>
      </c>
      <c r="F633" s="319"/>
      <c r="G633" s="319"/>
      <c r="H633" s="319"/>
    </row>
    <row r="634" spans="1:8" s="103" customFormat="1">
      <c r="A634" s="148" t="s">
        <v>1431</v>
      </c>
      <c r="B634" s="42" t="s">
        <v>1431</v>
      </c>
      <c r="C634" s="144" t="s">
        <v>1411</v>
      </c>
      <c r="D634" s="272">
        <v>180.179</v>
      </c>
      <c r="E634" s="230" t="s">
        <v>1414</v>
      </c>
      <c r="F634" s="319"/>
      <c r="G634" s="319"/>
      <c r="H634" s="319"/>
    </row>
    <row r="635" spans="1:8" s="103" customFormat="1">
      <c r="A635" s="148" t="s">
        <v>1432</v>
      </c>
      <c r="B635" s="42" t="s">
        <v>1432</v>
      </c>
      <c r="C635" s="144" t="s">
        <v>1411</v>
      </c>
      <c r="D635" s="272">
        <v>196.01</v>
      </c>
      <c r="E635" s="230" t="s">
        <v>1414</v>
      </c>
      <c r="F635" s="319"/>
      <c r="G635" s="319"/>
      <c r="H635" s="319"/>
    </row>
    <row r="636" spans="1:8" s="103" customFormat="1">
      <c r="A636" s="148" t="s">
        <v>1433</v>
      </c>
      <c r="B636" s="42" t="s">
        <v>1433</v>
      </c>
      <c r="C636" s="144" t="s">
        <v>1411</v>
      </c>
      <c r="D636" s="272">
        <v>188.05199999999999</v>
      </c>
      <c r="E636" s="230" t="s">
        <v>1414</v>
      </c>
      <c r="F636" s="319"/>
      <c r="G636" s="319"/>
      <c r="H636" s="319"/>
    </row>
    <row r="637" spans="1:8" s="103" customFormat="1">
      <c r="A637" s="148" t="s">
        <v>1434</v>
      </c>
      <c r="B637" s="42" t="s">
        <v>1434</v>
      </c>
      <c r="C637" s="144" t="s">
        <v>1411</v>
      </c>
      <c r="D637" s="272">
        <v>187.99700000000001</v>
      </c>
      <c r="E637" s="230" t="s">
        <v>1414</v>
      </c>
      <c r="F637" s="319"/>
      <c r="G637" s="319"/>
      <c r="H637" s="319"/>
    </row>
    <row r="638" spans="1:8" s="103" customFormat="1">
      <c r="A638" s="148" t="s">
        <v>1435</v>
      </c>
      <c r="B638" s="42" t="s">
        <v>1435</v>
      </c>
      <c r="C638" s="144" t="s">
        <v>1411</v>
      </c>
      <c r="D638" s="272">
        <v>172.029</v>
      </c>
      <c r="E638" s="230" t="s">
        <v>1414</v>
      </c>
      <c r="F638" s="319"/>
      <c r="G638" s="319"/>
      <c r="H638" s="319"/>
    </row>
    <row r="639" spans="1:8" s="103" customFormat="1">
      <c r="A639" s="148" t="s">
        <v>1436</v>
      </c>
      <c r="B639" s="42" t="s">
        <v>1436</v>
      </c>
      <c r="C639" s="144" t="s">
        <v>1411</v>
      </c>
      <c r="D639" s="272">
        <v>1001</v>
      </c>
      <c r="E639" s="230" t="s">
        <v>1414</v>
      </c>
      <c r="F639" s="319"/>
      <c r="G639" s="319"/>
      <c r="H639" s="319"/>
    </row>
    <row r="640" spans="1:8" s="103" customFormat="1" ht="31.5">
      <c r="A640" s="148" t="s">
        <v>1437</v>
      </c>
      <c r="B640" s="42" t="s">
        <v>1437</v>
      </c>
      <c r="C640" s="144" t="s">
        <v>1438</v>
      </c>
      <c r="D640" s="272">
        <v>799</v>
      </c>
      <c r="E640" s="230" t="s">
        <v>1414</v>
      </c>
      <c r="F640" s="319"/>
      <c r="G640" s="319"/>
      <c r="H640" s="319"/>
    </row>
    <row r="641" spans="1:8" s="103" customFormat="1" ht="31.5">
      <c r="A641" s="148" t="s">
        <v>1439</v>
      </c>
      <c r="B641" s="42" t="s">
        <v>1439</v>
      </c>
      <c r="C641" s="144" t="s">
        <v>1438</v>
      </c>
      <c r="D641" s="272">
        <v>8435.2790000000005</v>
      </c>
      <c r="E641" s="230" t="s">
        <v>1440</v>
      </c>
      <c r="F641" s="319"/>
      <c r="G641" s="319"/>
      <c r="H641" s="319"/>
    </row>
    <row r="642" spans="1:8" s="104" customFormat="1">
      <c r="A642" s="43" t="s">
        <v>4469</v>
      </c>
      <c r="B642" s="34" t="s">
        <v>4469</v>
      </c>
      <c r="C642" s="44" t="s">
        <v>4470</v>
      </c>
      <c r="D642" s="272">
        <v>3842.3229999999999</v>
      </c>
      <c r="E642" s="184" t="s">
        <v>4471</v>
      </c>
      <c r="F642" s="319"/>
      <c r="G642" s="319"/>
      <c r="H642" s="319"/>
    </row>
    <row r="643" spans="1:8" s="103" customFormat="1">
      <c r="A643" s="36" t="s">
        <v>4472</v>
      </c>
      <c r="B643" s="163" t="s">
        <v>4472</v>
      </c>
      <c r="C643" s="45" t="s">
        <v>4451</v>
      </c>
      <c r="D643" s="272">
        <v>4163.4350000000004</v>
      </c>
      <c r="E643" s="184" t="s">
        <v>4471</v>
      </c>
      <c r="F643" s="319"/>
      <c r="G643" s="319"/>
      <c r="H643" s="319"/>
    </row>
    <row r="644" spans="1:8" s="103" customFormat="1">
      <c r="A644" s="45" t="s">
        <v>4473</v>
      </c>
      <c r="B644" s="163" t="s">
        <v>4473</v>
      </c>
      <c r="C644" s="45" t="s">
        <v>1411</v>
      </c>
      <c r="D644" s="273">
        <v>195.916</v>
      </c>
      <c r="E644" s="230" t="s">
        <v>1414</v>
      </c>
      <c r="F644" s="319"/>
      <c r="G644" s="319"/>
      <c r="H644" s="319"/>
    </row>
    <row r="645" spans="1:8" s="103" customFormat="1">
      <c r="A645" s="45" t="s">
        <v>4451</v>
      </c>
      <c r="B645" s="163" t="s">
        <v>4451</v>
      </c>
      <c r="C645" s="44" t="s">
        <v>4470</v>
      </c>
      <c r="D645" s="273">
        <v>1783.9749999999999</v>
      </c>
      <c r="E645" s="230" t="s">
        <v>1414</v>
      </c>
      <c r="F645" s="319"/>
      <c r="G645" s="319"/>
      <c r="H645" s="319"/>
    </row>
    <row r="646" spans="1:8" s="103" customFormat="1" ht="31.5">
      <c r="A646" s="43" t="s">
        <v>4474</v>
      </c>
      <c r="B646" s="34" t="s">
        <v>4474</v>
      </c>
      <c r="C646" s="144" t="s">
        <v>1411</v>
      </c>
      <c r="D646" s="272">
        <v>196.18700000000001</v>
      </c>
      <c r="E646" s="231" t="s">
        <v>4475</v>
      </c>
      <c r="F646" s="319"/>
      <c r="G646" s="319"/>
      <c r="H646" s="319"/>
    </row>
    <row r="647" spans="1:8" s="103" customFormat="1" ht="31.5">
      <c r="A647" s="43" t="s">
        <v>4476</v>
      </c>
      <c r="B647" s="34" t="s">
        <v>4476</v>
      </c>
      <c r="C647" s="144" t="s">
        <v>1411</v>
      </c>
      <c r="D647" s="272">
        <v>186.071</v>
      </c>
      <c r="E647" s="231" t="s">
        <v>4475</v>
      </c>
      <c r="F647" s="319"/>
      <c r="G647" s="319"/>
      <c r="H647" s="319"/>
    </row>
    <row r="648" spans="1:8" s="103" customFormat="1" ht="31.5">
      <c r="A648" s="43" t="s">
        <v>4477</v>
      </c>
      <c r="B648" s="34" t="s">
        <v>4477</v>
      </c>
      <c r="C648" s="144" t="s">
        <v>1411</v>
      </c>
      <c r="D648" s="272">
        <v>192.452</v>
      </c>
      <c r="E648" s="231" t="s">
        <v>4475</v>
      </c>
      <c r="F648" s="319"/>
      <c r="G648" s="319"/>
      <c r="H648" s="319"/>
    </row>
    <row r="649" spans="1:8" s="103" customFormat="1">
      <c r="A649" s="43" t="s">
        <v>4478</v>
      </c>
      <c r="B649" s="34" t="s">
        <v>4478</v>
      </c>
      <c r="C649" s="44" t="s">
        <v>4479</v>
      </c>
      <c r="D649" s="272">
        <v>194.453</v>
      </c>
      <c r="E649" s="184" t="s">
        <v>4480</v>
      </c>
      <c r="F649" s="319"/>
      <c r="G649" s="319"/>
      <c r="H649" s="319"/>
    </row>
    <row r="650" spans="1:8" s="103" customFormat="1">
      <c r="A650" s="43" t="s">
        <v>4481</v>
      </c>
      <c r="B650" s="34" t="s">
        <v>4481</v>
      </c>
      <c r="C650" s="44" t="s">
        <v>4470</v>
      </c>
      <c r="D650" s="272">
        <v>36.029000000000003</v>
      </c>
      <c r="E650" s="184" t="s">
        <v>4480</v>
      </c>
      <c r="F650" s="319"/>
      <c r="G650" s="319"/>
      <c r="H650" s="319"/>
    </row>
    <row r="651" spans="1:8" s="103" customFormat="1" ht="31.5">
      <c r="A651" s="37" t="s">
        <v>4482</v>
      </c>
      <c r="B651" s="164" t="s">
        <v>4482</v>
      </c>
      <c r="C651" s="144" t="s">
        <v>1411</v>
      </c>
      <c r="D651" s="273">
        <v>1717.0809999999999</v>
      </c>
      <c r="E651" s="46" t="s">
        <v>4475</v>
      </c>
      <c r="F651" s="319"/>
      <c r="G651" s="319"/>
      <c r="H651" s="319"/>
    </row>
    <row r="652" spans="1:8" s="103" customFormat="1">
      <c r="A652" s="37" t="s">
        <v>4483</v>
      </c>
      <c r="B652" s="164" t="s">
        <v>4483</v>
      </c>
      <c r="C652" s="144" t="s">
        <v>1411</v>
      </c>
      <c r="D652" s="273">
        <v>601.221</v>
      </c>
      <c r="E652" s="47" t="s">
        <v>4484</v>
      </c>
      <c r="F652" s="319"/>
      <c r="G652" s="319"/>
      <c r="H652" s="319"/>
    </row>
    <row r="653" spans="1:8" s="103" customFormat="1" ht="31.5">
      <c r="A653" s="37" t="s">
        <v>4485</v>
      </c>
      <c r="B653" s="164" t="s">
        <v>4485</v>
      </c>
      <c r="C653" s="144" t="s">
        <v>1411</v>
      </c>
      <c r="D653" s="273">
        <v>498.709</v>
      </c>
      <c r="E653" s="46" t="s">
        <v>4475</v>
      </c>
      <c r="F653" s="319"/>
      <c r="G653" s="319"/>
      <c r="H653" s="319"/>
    </row>
    <row r="654" spans="1:8" s="103" customFormat="1" ht="31.5">
      <c r="A654" s="37" t="s">
        <v>4486</v>
      </c>
      <c r="B654" s="164" t="s">
        <v>4486</v>
      </c>
      <c r="C654" s="144" t="s">
        <v>1411</v>
      </c>
      <c r="D654" s="273">
        <v>1058.4870000000001</v>
      </c>
      <c r="E654" s="47" t="s">
        <v>4484</v>
      </c>
      <c r="F654" s="319"/>
      <c r="G654" s="319"/>
      <c r="H654" s="319"/>
    </row>
    <row r="655" spans="1:8" s="103" customFormat="1" ht="31.5">
      <c r="A655" s="37" t="s">
        <v>4487</v>
      </c>
      <c r="B655" s="164" t="s">
        <v>4487</v>
      </c>
      <c r="C655" s="144" t="s">
        <v>1411</v>
      </c>
      <c r="D655" s="273">
        <v>194.21600000000001</v>
      </c>
      <c r="E655" s="46" t="s">
        <v>4475</v>
      </c>
      <c r="F655" s="319"/>
      <c r="G655" s="319"/>
      <c r="H655" s="319"/>
    </row>
    <row r="656" spans="1:8" s="103" customFormat="1" ht="31.5">
      <c r="A656" s="37" t="s">
        <v>4488</v>
      </c>
      <c r="B656" s="164" t="s">
        <v>4488</v>
      </c>
      <c r="C656" s="144" t="s">
        <v>1411</v>
      </c>
      <c r="D656" s="273">
        <v>75.257999999999996</v>
      </c>
      <c r="E656" s="46" t="s">
        <v>4475</v>
      </c>
      <c r="F656" s="319"/>
      <c r="G656" s="319"/>
      <c r="H656" s="319"/>
    </row>
    <row r="657" spans="1:8" s="103" customFormat="1" ht="31.5">
      <c r="A657" s="37" t="s">
        <v>4489</v>
      </c>
      <c r="B657" s="164" t="s">
        <v>4489</v>
      </c>
      <c r="C657" s="144" t="s">
        <v>1411</v>
      </c>
      <c r="D657" s="273">
        <v>196.262</v>
      </c>
      <c r="E657" s="46" t="s">
        <v>4475</v>
      </c>
      <c r="F657" s="319"/>
      <c r="G657" s="319"/>
      <c r="H657" s="319"/>
    </row>
    <row r="658" spans="1:8" s="103" customFormat="1" ht="31.5">
      <c r="A658" s="37" t="s">
        <v>4490</v>
      </c>
      <c r="B658" s="164" t="s">
        <v>4490</v>
      </c>
      <c r="C658" s="144" t="s">
        <v>1411</v>
      </c>
      <c r="D658" s="273">
        <v>194.386</v>
      </c>
      <c r="E658" s="46" t="s">
        <v>4475</v>
      </c>
      <c r="F658" s="319"/>
      <c r="G658" s="319"/>
      <c r="H658" s="319"/>
    </row>
    <row r="659" spans="1:8" s="103" customFormat="1" ht="31.5">
      <c r="A659" s="37" t="s">
        <v>4490</v>
      </c>
      <c r="B659" s="164" t="s">
        <v>4490</v>
      </c>
      <c r="C659" s="144" t="s">
        <v>1411</v>
      </c>
      <c r="D659" s="273">
        <v>195.68799999999999</v>
      </c>
      <c r="E659" s="46" t="s">
        <v>4475</v>
      </c>
      <c r="F659" s="319"/>
      <c r="G659" s="319"/>
      <c r="H659" s="319"/>
    </row>
    <row r="660" spans="1:8" s="103" customFormat="1" ht="31.5">
      <c r="A660" s="37" t="s">
        <v>4491</v>
      </c>
      <c r="B660" s="164" t="s">
        <v>4491</v>
      </c>
      <c r="C660" s="144" t="s">
        <v>1411</v>
      </c>
      <c r="D660" s="273">
        <v>189.631</v>
      </c>
      <c r="E660" s="46" t="s">
        <v>4475</v>
      </c>
      <c r="F660" s="319"/>
      <c r="G660" s="319"/>
      <c r="H660" s="319"/>
    </row>
    <row r="661" spans="1:8" s="103" customFormat="1" ht="31.5">
      <c r="A661" s="37" t="s">
        <v>4492</v>
      </c>
      <c r="B661" s="164" t="s">
        <v>4492</v>
      </c>
      <c r="C661" s="144" t="s">
        <v>1411</v>
      </c>
      <c r="D661" s="273">
        <v>197.73</v>
      </c>
      <c r="E661" s="46" t="s">
        <v>4475</v>
      </c>
      <c r="F661" s="319"/>
      <c r="G661" s="319"/>
      <c r="H661" s="319"/>
    </row>
    <row r="662" spans="1:8" s="103" customFormat="1" ht="31.5">
      <c r="A662" s="37" t="s">
        <v>4493</v>
      </c>
      <c r="B662" s="164" t="s">
        <v>4493</v>
      </c>
      <c r="C662" s="144" t="s">
        <v>1411</v>
      </c>
      <c r="D662" s="273">
        <v>149.041</v>
      </c>
      <c r="E662" s="46" t="s">
        <v>4475</v>
      </c>
      <c r="F662" s="319"/>
      <c r="G662" s="319"/>
      <c r="H662" s="319"/>
    </row>
    <row r="663" spans="1:8" s="103" customFormat="1" ht="31.5">
      <c r="A663" s="37" t="s">
        <v>4494</v>
      </c>
      <c r="B663" s="164" t="s">
        <v>4494</v>
      </c>
      <c r="C663" s="144" t="s">
        <v>1411</v>
      </c>
      <c r="D663" s="273">
        <v>171.61600000000001</v>
      </c>
      <c r="E663" s="46" t="s">
        <v>4475</v>
      </c>
      <c r="F663" s="319"/>
      <c r="G663" s="319"/>
      <c r="H663" s="319"/>
    </row>
    <row r="664" spans="1:8" s="103" customFormat="1" ht="31.5">
      <c r="A664" s="37" t="s">
        <v>4495</v>
      </c>
      <c r="B664" s="164" t="s">
        <v>4495</v>
      </c>
      <c r="C664" s="144" t="s">
        <v>1411</v>
      </c>
      <c r="D664" s="273">
        <v>195.864</v>
      </c>
      <c r="E664" s="46" t="s">
        <v>4475</v>
      </c>
      <c r="F664" s="319"/>
      <c r="G664" s="319"/>
      <c r="H664" s="319"/>
    </row>
    <row r="665" spans="1:8" s="103" customFormat="1" ht="31.5">
      <c r="A665" s="37" t="s">
        <v>4496</v>
      </c>
      <c r="B665" s="164" t="s">
        <v>4496</v>
      </c>
      <c r="C665" s="144" t="s">
        <v>1411</v>
      </c>
      <c r="D665" s="273">
        <v>189.39099999999999</v>
      </c>
      <c r="E665" s="46" t="s">
        <v>4475</v>
      </c>
      <c r="F665" s="319"/>
      <c r="G665" s="319"/>
      <c r="H665" s="319"/>
    </row>
    <row r="666" spans="1:8" s="103" customFormat="1" ht="31.5">
      <c r="A666" s="37" t="s">
        <v>4497</v>
      </c>
      <c r="B666" s="164" t="s">
        <v>4497</v>
      </c>
      <c r="C666" s="144" t="s">
        <v>1411</v>
      </c>
      <c r="D666" s="273">
        <v>189.69</v>
      </c>
      <c r="E666" s="46" t="s">
        <v>4475</v>
      </c>
      <c r="F666" s="319"/>
      <c r="G666" s="319"/>
      <c r="H666" s="319"/>
    </row>
    <row r="667" spans="1:8" s="103" customFormat="1" ht="31.5">
      <c r="A667" s="37" t="s">
        <v>4498</v>
      </c>
      <c r="B667" s="164" t="s">
        <v>4498</v>
      </c>
      <c r="C667" s="144" t="s">
        <v>1411</v>
      </c>
      <c r="D667" s="273">
        <v>195.33199999999999</v>
      </c>
      <c r="E667" s="46" t="s">
        <v>4475</v>
      </c>
      <c r="F667" s="319"/>
      <c r="G667" s="319"/>
      <c r="H667" s="319"/>
    </row>
    <row r="668" spans="1:8" s="103" customFormat="1" ht="31.5">
      <c r="A668" s="37" t="s">
        <v>4499</v>
      </c>
      <c r="B668" s="164" t="s">
        <v>4499</v>
      </c>
      <c r="C668" s="144" t="s">
        <v>1411</v>
      </c>
      <c r="D668" s="273">
        <v>2194.83</v>
      </c>
      <c r="E668" s="46" t="s">
        <v>4475</v>
      </c>
      <c r="F668" s="319"/>
      <c r="G668" s="319"/>
      <c r="H668" s="319"/>
    </row>
    <row r="669" spans="1:8" s="103" customFormat="1" ht="31.5">
      <c r="A669" s="48" t="s">
        <v>4500</v>
      </c>
      <c r="B669" s="164" t="s">
        <v>4500</v>
      </c>
      <c r="C669" s="44" t="s">
        <v>4470</v>
      </c>
      <c r="D669" s="274">
        <v>199.995</v>
      </c>
      <c r="E669" s="49" t="s">
        <v>4501</v>
      </c>
      <c r="F669" s="319"/>
      <c r="G669" s="319"/>
      <c r="H669" s="319"/>
    </row>
    <row r="670" spans="1:8" s="103" customFormat="1" ht="16.5" thickBot="1">
      <c r="A670" s="149" t="s">
        <v>118</v>
      </c>
      <c r="B670" s="50"/>
      <c r="C670" s="187"/>
      <c r="D670" s="275">
        <v>541.86099999999999</v>
      </c>
      <c r="E670" s="276"/>
      <c r="F670" s="319"/>
      <c r="G670" s="319"/>
      <c r="H670" s="319"/>
    </row>
    <row r="671" spans="1:8" s="103" customFormat="1" ht="16.5" thickBot="1">
      <c r="A671" s="150" t="s">
        <v>4502</v>
      </c>
      <c r="B671" s="39"/>
      <c r="C671" s="188"/>
      <c r="D671" s="277">
        <v>35697.447999999997</v>
      </c>
      <c r="E671" s="186"/>
      <c r="F671" s="319"/>
      <c r="G671" s="319"/>
      <c r="H671" s="319"/>
    </row>
    <row r="672" spans="1:8" s="103" customFormat="1">
      <c r="A672" s="151" t="s">
        <v>4503</v>
      </c>
      <c r="B672" s="32" t="s">
        <v>4503</v>
      </c>
      <c r="C672" s="183" t="s">
        <v>4504</v>
      </c>
      <c r="D672" s="278">
        <v>196.38900000000001</v>
      </c>
      <c r="E672" s="183" t="s">
        <v>4505</v>
      </c>
      <c r="F672" s="319"/>
      <c r="G672" s="319"/>
      <c r="H672" s="319"/>
    </row>
    <row r="673" spans="1:8" s="103" customFormat="1" ht="31.5">
      <c r="A673" s="45" t="s">
        <v>4506</v>
      </c>
      <c r="B673" s="165" t="s">
        <v>4506</v>
      </c>
      <c r="C673" s="184" t="s">
        <v>4504</v>
      </c>
      <c r="D673" s="279">
        <v>55.363</v>
      </c>
      <c r="E673" s="52" t="s">
        <v>4507</v>
      </c>
      <c r="F673" s="319"/>
      <c r="G673" s="319"/>
      <c r="H673" s="319"/>
    </row>
    <row r="674" spans="1:8" s="103" customFormat="1" ht="31.5">
      <c r="A674" s="45" t="s">
        <v>4508</v>
      </c>
      <c r="B674" s="165" t="s">
        <v>4508</v>
      </c>
      <c r="C674" s="184" t="s">
        <v>4504</v>
      </c>
      <c r="D674" s="279">
        <v>1932.434</v>
      </c>
      <c r="E674" s="52" t="s">
        <v>4509</v>
      </c>
      <c r="F674" s="319"/>
      <c r="G674" s="319"/>
      <c r="H674" s="319"/>
    </row>
    <row r="675" spans="1:8" s="103" customFormat="1">
      <c r="A675" s="45" t="s">
        <v>4510</v>
      </c>
      <c r="B675" s="165" t="s">
        <v>4510</v>
      </c>
      <c r="C675" s="184" t="s">
        <v>4504</v>
      </c>
      <c r="D675" s="279">
        <v>195.846</v>
      </c>
      <c r="E675" s="52" t="s">
        <v>4511</v>
      </c>
      <c r="F675" s="319"/>
      <c r="G675" s="319"/>
      <c r="H675" s="319"/>
    </row>
    <row r="676" spans="1:8" s="103" customFormat="1" ht="31.5">
      <c r="A676" s="45" t="s">
        <v>4512</v>
      </c>
      <c r="B676" s="165" t="s">
        <v>4512</v>
      </c>
      <c r="C676" s="184" t="s">
        <v>4504</v>
      </c>
      <c r="D676" s="279">
        <v>158.44</v>
      </c>
      <c r="E676" s="52" t="s">
        <v>4513</v>
      </c>
      <c r="F676" s="319"/>
      <c r="G676" s="319"/>
      <c r="H676" s="319"/>
    </row>
    <row r="677" spans="1:8" s="103" customFormat="1">
      <c r="A677" s="45" t="s">
        <v>4514</v>
      </c>
      <c r="B677" s="165" t="s">
        <v>4514</v>
      </c>
      <c r="C677" s="184" t="s">
        <v>4504</v>
      </c>
      <c r="D677" s="279">
        <v>196.39099999999999</v>
      </c>
      <c r="E677" s="52" t="s">
        <v>4515</v>
      </c>
      <c r="F677" s="319"/>
      <c r="G677" s="319"/>
      <c r="H677" s="319"/>
    </row>
    <row r="678" spans="1:8" s="103" customFormat="1">
      <c r="A678" s="45" t="s">
        <v>4516</v>
      </c>
      <c r="B678" s="165" t="s">
        <v>4516</v>
      </c>
      <c r="C678" s="184" t="s">
        <v>4504</v>
      </c>
      <c r="D678" s="279">
        <v>186.50899999999999</v>
      </c>
      <c r="E678" s="52" t="s">
        <v>4517</v>
      </c>
      <c r="F678" s="319"/>
      <c r="G678" s="319"/>
      <c r="H678" s="319"/>
    </row>
    <row r="679" spans="1:8" s="103" customFormat="1">
      <c r="A679" s="45" t="s">
        <v>4518</v>
      </c>
      <c r="B679" s="165" t="s">
        <v>4518</v>
      </c>
      <c r="C679" s="184" t="s">
        <v>4504</v>
      </c>
      <c r="D679" s="279">
        <v>3.169</v>
      </c>
      <c r="E679" s="52" t="s">
        <v>4519</v>
      </c>
      <c r="F679" s="319"/>
      <c r="G679" s="319"/>
      <c r="H679" s="319"/>
    </row>
    <row r="680" spans="1:8" s="103" customFormat="1">
      <c r="A680" s="45" t="s">
        <v>4520</v>
      </c>
      <c r="B680" s="165" t="s">
        <v>4520</v>
      </c>
      <c r="C680" s="184" t="s">
        <v>4504</v>
      </c>
      <c r="D680" s="279">
        <v>195.63499999999999</v>
      </c>
      <c r="E680" s="52" t="s">
        <v>4517</v>
      </c>
      <c r="F680" s="319"/>
      <c r="G680" s="319"/>
      <c r="H680" s="319"/>
    </row>
    <row r="681" spans="1:8" s="103" customFormat="1">
      <c r="A681" s="45" t="s">
        <v>4521</v>
      </c>
      <c r="B681" s="165" t="s">
        <v>4521</v>
      </c>
      <c r="C681" s="184" t="s">
        <v>4504</v>
      </c>
      <c r="D681" s="279">
        <v>1368.78</v>
      </c>
      <c r="E681" s="52" t="s">
        <v>4522</v>
      </c>
      <c r="F681" s="319"/>
      <c r="G681" s="319"/>
      <c r="H681" s="319"/>
    </row>
    <row r="682" spans="1:8" s="103" customFormat="1" ht="16.5" thickBot="1">
      <c r="A682" s="276" t="s">
        <v>118</v>
      </c>
      <c r="B682" s="280"/>
      <c r="C682" s="276"/>
      <c r="D682" s="208">
        <v>74.495000000000005</v>
      </c>
      <c r="E682" s="276"/>
      <c r="F682" s="319"/>
      <c r="G682" s="319"/>
      <c r="H682" s="319"/>
    </row>
    <row r="683" spans="1:8" s="103" customFormat="1" ht="16.5" thickBot="1">
      <c r="A683" s="281" t="s">
        <v>119</v>
      </c>
      <c r="B683" s="282"/>
      <c r="C683" s="186"/>
      <c r="D683" s="283">
        <v>4563.4539999999997</v>
      </c>
      <c r="E683" s="281"/>
      <c r="F683" s="319"/>
      <c r="G683" s="319"/>
      <c r="H683" s="319"/>
    </row>
    <row r="684" spans="1:8" s="103" customFormat="1" ht="31.5">
      <c r="A684" s="53" t="s">
        <v>4523</v>
      </c>
      <c r="B684" s="166" t="s">
        <v>4523</v>
      </c>
      <c r="C684" s="143" t="s">
        <v>4523</v>
      </c>
      <c r="D684" s="278">
        <v>510.64</v>
      </c>
      <c r="E684" s="183" t="s">
        <v>4524</v>
      </c>
      <c r="F684" s="319"/>
      <c r="G684" s="319"/>
      <c r="H684" s="319"/>
    </row>
    <row r="685" spans="1:8" s="103" customFormat="1">
      <c r="A685" s="54" t="s">
        <v>4525</v>
      </c>
      <c r="B685" s="167" t="s">
        <v>4525</v>
      </c>
      <c r="C685" s="144" t="s">
        <v>4526</v>
      </c>
      <c r="D685" s="284">
        <v>0.94799999999999995</v>
      </c>
      <c r="E685" s="183" t="s">
        <v>4524</v>
      </c>
      <c r="F685" s="319"/>
      <c r="G685" s="319"/>
      <c r="H685" s="319"/>
    </row>
    <row r="686" spans="1:8" s="103" customFormat="1">
      <c r="A686" s="54" t="s">
        <v>4527</v>
      </c>
      <c r="B686" s="167" t="s">
        <v>4527</v>
      </c>
      <c r="C686" s="144" t="s">
        <v>4526</v>
      </c>
      <c r="D686" s="284">
        <v>0.94799999999999995</v>
      </c>
      <c r="E686" s="183" t="s">
        <v>4524</v>
      </c>
      <c r="F686" s="319"/>
      <c r="G686" s="319"/>
      <c r="H686" s="319"/>
    </row>
    <row r="687" spans="1:8" s="103" customFormat="1">
      <c r="A687" s="54" t="s">
        <v>4528</v>
      </c>
      <c r="B687" s="167" t="s">
        <v>4528</v>
      </c>
      <c r="C687" s="144" t="s">
        <v>4526</v>
      </c>
      <c r="D687" s="284">
        <v>1.008</v>
      </c>
      <c r="E687" s="183" t="s">
        <v>4524</v>
      </c>
      <c r="F687" s="319"/>
      <c r="G687" s="319"/>
      <c r="H687" s="319"/>
    </row>
    <row r="688" spans="1:8" s="103" customFormat="1">
      <c r="A688" s="54" t="s">
        <v>4529</v>
      </c>
      <c r="B688" s="167" t="s">
        <v>4529</v>
      </c>
      <c r="C688" s="144" t="s">
        <v>4526</v>
      </c>
      <c r="D688" s="284">
        <v>1.145</v>
      </c>
      <c r="E688" s="183" t="s">
        <v>4524</v>
      </c>
      <c r="F688" s="319"/>
      <c r="G688" s="319"/>
      <c r="H688" s="319"/>
    </row>
    <row r="689" spans="1:8" s="103" customFormat="1">
      <c r="A689" s="54" t="s">
        <v>4530</v>
      </c>
      <c r="B689" s="167" t="s">
        <v>4530</v>
      </c>
      <c r="C689" s="144" t="s">
        <v>4526</v>
      </c>
      <c r="D689" s="284">
        <v>1.145</v>
      </c>
      <c r="E689" s="183" t="s">
        <v>4524</v>
      </c>
      <c r="F689" s="319"/>
      <c r="G689" s="319"/>
      <c r="H689" s="319"/>
    </row>
    <row r="690" spans="1:8" s="103" customFormat="1">
      <c r="A690" s="54" t="s">
        <v>4531</v>
      </c>
      <c r="B690" s="167" t="s">
        <v>4531</v>
      </c>
      <c r="C690" s="144" t="s">
        <v>4526</v>
      </c>
      <c r="D690" s="284">
        <v>1.468</v>
      </c>
      <c r="E690" s="183" t="s">
        <v>4524</v>
      </c>
      <c r="F690" s="319"/>
      <c r="G690" s="319"/>
      <c r="H690" s="319"/>
    </row>
    <row r="691" spans="1:8" s="103" customFormat="1">
      <c r="A691" s="54" t="s">
        <v>4532</v>
      </c>
      <c r="B691" s="167" t="s">
        <v>4532</v>
      </c>
      <c r="C691" s="144" t="s">
        <v>4526</v>
      </c>
      <c r="D691" s="284">
        <v>1.681</v>
      </c>
      <c r="E691" s="183" t="s">
        <v>4524</v>
      </c>
      <c r="F691" s="319"/>
      <c r="G691" s="319"/>
      <c r="H691" s="319"/>
    </row>
    <row r="692" spans="1:8" s="103" customFormat="1">
      <c r="A692" s="54" t="s">
        <v>4533</v>
      </c>
      <c r="B692" s="167" t="s">
        <v>4533</v>
      </c>
      <c r="C692" s="144" t="s">
        <v>4526</v>
      </c>
      <c r="D692" s="284">
        <v>1.681</v>
      </c>
      <c r="E692" s="183" t="s">
        <v>4524</v>
      </c>
      <c r="F692" s="319"/>
      <c r="G692" s="319"/>
      <c r="H692" s="319"/>
    </row>
    <row r="693" spans="1:8" s="103" customFormat="1">
      <c r="A693" s="54" t="s">
        <v>4534</v>
      </c>
      <c r="B693" s="167" t="s">
        <v>4534</v>
      </c>
      <c r="C693" s="144" t="s">
        <v>4526</v>
      </c>
      <c r="D693" s="284">
        <v>1.681</v>
      </c>
      <c r="E693" s="183" t="s">
        <v>4524</v>
      </c>
      <c r="F693" s="319"/>
      <c r="G693" s="319"/>
      <c r="H693" s="319"/>
    </row>
    <row r="694" spans="1:8" s="103" customFormat="1">
      <c r="A694" s="54" t="s">
        <v>4535</v>
      </c>
      <c r="B694" s="167" t="s">
        <v>4535</v>
      </c>
      <c r="C694" s="144" t="s">
        <v>4526</v>
      </c>
      <c r="D694" s="284">
        <v>1.681</v>
      </c>
      <c r="E694" s="183" t="s">
        <v>4524</v>
      </c>
      <c r="F694" s="319"/>
      <c r="G694" s="319"/>
      <c r="H694" s="319"/>
    </row>
    <row r="695" spans="1:8" s="103" customFormat="1">
      <c r="A695" s="54" t="s">
        <v>4536</v>
      </c>
      <c r="B695" s="167" t="s">
        <v>4536</v>
      </c>
      <c r="C695" s="144" t="s">
        <v>4526</v>
      </c>
      <c r="D695" s="284">
        <v>1.681</v>
      </c>
      <c r="E695" s="183" t="s">
        <v>4524</v>
      </c>
      <c r="F695" s="319"/>
      <c r="G695" s="319"/>
      <c r="H695" s="319"/>
    </row>
    <row r="696" spans="1:8" s="103" customFormat="1">
      <c r="A696" s="54" t="s">
        <v>4537</v>
      </c>
      <c r="B696" s="167" t="s">
        <v>4537</v>
      </c>
      <c r="C696" s="144" t="s">
        <v>4526</v>
      </c>
      <c r="D696" s="284">
        <v>1.8140000000000001</v>
      </c>
      <c r="E696" s="183" t="s">
        <v>4524</v>
      </c>
      <c r="F696" s="319"/>
      <c r="G696" s="319"/>
      <c r="H696" s="319"/>
    </row>
    <row r="697" spans="1:8" s="103" customFormat="1">
      <c r="A697" s="54" t="s">
        <v>4538</v>
      </c>
      <c r="B697" s="167" t="s">
        <v>4538</v>
      </c>
      <c r="C697" s="144" t="s">
        <v>4526</v>
      </c>
      <c r="D697" s="284">
        <v>2.3580000000000001</v>
      </c>
      <c r="E697" s="183" t="s">
        <v>4524</v>
      </c>
      <c r="F697" s="319"/>
      <c r="G697" s="319"/>
      <c r="H697" s="319"/>
    </row>
    <row r="698" spans="1:8" s="103" customFormat="1">
      <c r="A698" s="54" t="s">
        <v>4539</v>
      </c>
      <c r="B698" s="167" t="s">
        <v>4539</v>
      </c>
      <c r="C698" s="144" t="s">
        <v>4526</v>
      </c>
      <c r="D698" s="284">
        <v>2.3580000000000001</v>
      </c>
      <c r="E698" s="183" t="s">
        <v>4524</v>
      </c>
      <c r="F698" s="319"/>
      <c r="G698" s="319"/>
      <c r="H698" s="319"/>
    </row>
    <row r="699" spans="1:8" s="103" customFormat="1">
      <c r="A699" s="54" t="s">
        <v>4540</v>
      </c>
      <c r="B699" s="167" t="s">
        <v>4540</v>
      </c>
      <c r="C699" s="144" t="s">
        <v>4526</v>
      </c>
      <c r="D699" s="284">
        <v>2.3580000000000001</v>
      </c>
      <c r="E699" s="183" t="s">
        <v>4524</v>
      </c>
      <c r="F699" s="319"/>
      <c r="G699" s="319"/>
      <c r="H699" s="319"/>
    </row>
    <row r="700" spans="1:8" s="103" customFormat="1">
      <c r="A700" s="54" t="s">
        <v>4541</v>
      </c>
      <c r="B700" s="167" t="s">
        <v>4541</v>
      </c>
      <c r="C700" s="144" t="s">
        <v>4526</v>
      </c>
      <c r="D700" s="284">
        <v>2.7490000000000001</v>
      </c>
      <c r="E700" s="183" t="s">
        <v>4524</v>
      </c>
      <c r="F700" s="319"/>
      <c r="G700" s="319"/>
      <c r="H700" s="319"/>
    </row>
    <row r="701" spans="1:8" s="103" customFormat="1">
      <c r="A701" s="54" t="s">
        <v>4542</v>
      </c>
      <c r="B701" s="167" t="s">
        <v>4542</v>
      </c>
      <c r="C701" s="144" t="s">
        <v>4526</v>
      </c>
      <c r="D701" s="284">
        <v>3.395</v>
      </c>
      <c r="E701" s="183" t="s">
        <v>4524</v>
      </c>
      <c r="F701" s="319"/>
      <c r="G701" s="319"/>
      <c r="H701" s="319"/>
    </row>
    <row r="702" spans="1:8" s="103" customFormat="1">
      <c r="A702" s="54" t="s">
        <v>4543</v>
      </c>
      <c r="B702" s="167" t="s">
        <v>4543</v>
      </c>
      <c r="C702" s="144" t="s">
        <v>4526</v>
      </c>
      <c r="D702" s="284">
        <v>3.7410000000000001</v>
      </c>
      <c r="E702" s="183" t="s">
        <v>4524</v>
      </c>
      <c r="F702" s="319"/>
      <c r="G702" s="319"/>
      <c r="H702" s="319"/>
    </row>
    <row r="703" spans="1:8" s="103" customFormat="1">
      <c r="A703" s="54" t="s">
        <v>4544</v>
      </c>
      <c r="B703" s="167" t="s">
        <v>4544</v>
      </c>
      <c r="C703" s="144" t="s">
        <v>4526</v>
      </c>
      <c r="D703" s="284">
        <v>3.7410000000000001</v>
      </c>
      <c r="E703" s="183" t="s">
        <v>4524</v>
      </c>
      <c r="F703" s="319"/>
      <c r="G703" s="319"/>
      <c r="H703" s="319"/>
    </row>
    <row r="704" spans="1:8" s="103" customFormat="1">
      <c r="A704" s="54" t="s">
        <v>4545</v>
      </c>
      <c r="B704" s="167" t="s">
        <v>4545</v>
      </c>
      <c r="C704" s="144" t="s">
        <v>4526</v>
      </c>
      <c r="D704" s="284">
        <v>4.1630000000000003</v>
      </c>
      <c r="E704" s="183" t="s">
        <v>4524</v>
      </c>
      <c r="F704" s="319"/>
      <c r="G704" s="319"/>
      <c r="H704" s="319"/>
    </row>
    <row r="705" spans="1:8" s="103" customFormat="1">
      <c r="A705" s="54" t="s">
        <v>4546</v>
      </c>
      <c r="B705" s="167" t="s">
        <v>4546</v>
      </c>
      <c r="C705" s="144" t="s">
        <v>4526</v>
      </c>
      <c r="D705" s="284">
        <v>4.1959999999999997</v>
      </c>
      <c r="E705" s="183" t="s">
        <v>4524</v>
      </c>
      <c r="F705" s="319"/>
      <c r="G705" s="319"/>
      <c r="H705" s="319"/>
    </row>
    <row r="706" spans="1:8" s="103" customFormat="1">
      <c r="A706" s="54" t="s">
        <v>4547</v>
      </c>
      <c r="B706" s="167" t="s">
        <v>4547</v>
      </c>
      <c r="C706" s="144" t="s">
        <v>4526</v>
      </c>
      <c r="D706" s="284">
        <v>4.282</v>
      </c>
      <c r="E706" s="183" t="s">
        <v>4524</v>
      </c>
      <c r="F706" s="319"/>
      <c r="G706" s="319"/>
      <c r="H706" s="319"/>
    </row>
    <row r="707" spans="1:8" s="103" customFormat="1">
      <c r="A707" s="54" t="s">
        <v>4548</v>
      </c>
      <c r="B707" s="167" t="s">
        <v>4548</v>
      </c>
      <c r="C707" s="144" t="s">
        <v>4526</v>
      </c>
      <c r="D707" s="284">
        <v>4.423</v>
      </c>
      <c r="E707" s="183" t="s">
        <v>4524</v>
      </c>
      <c r="F707" s="319"/>
      <c r="G707" s="319"/>
      <c r="H707" s="319"/>
    </row>
    <row r="708" spans="1:8" s="103" customFormat="1">
      <c r="A708" s="54" t="s">
        <v>4549</v>
      </c>
      <c r="B708" s="167" t="s">
        <v>4549</v>
      </c>
      <c r="C708" s="144" t="s">
        <v>4526</v>
      </c>
      <c r="D708" s="284">
        <v>4.423</v>
      </c>
      <c r="E708" s="183" t="s">
        <v>4524</v>
      </c>
      <c r="F708" s="319"/>
      <c r="G708" s="319"/>
      <c r="H708" s="319"/>
    </row>
    <row r="709" spans="1:8" s="103" customFormat="1">
      <c r="A709" s="54" t="s">
        <v>4550</v>
      </c>
      <c r="B709" s="167" t="s">
        <v>4550</v>
      </c>
      <c r="C709" s="144" t="s">
        <v>4526</v>
      </c>
      <c r="D709" s="284">
        <v>4.423</v>
      </c>
      <c r="E709" s="183" t="s">
        <v>4524</v>
      </c>
      <c r="F709" s="319"/>
      <c r="G709" s="319"/>
      <c r="H709" s="319"/>
    </row>
    <row r="710" spans="1:8" s="103" customFormat="1">
      <c r="A710" s="54" t="s">
        <v>4551</v>
      </c>
      <c r="B710" s="167" t="s">
        <v>4551</v>
      </c>
      <c r="C710" s="144" t="s">
        <v>4526</v>
      </c>
      <c r="D710" s="284">
        <v>4.423</v>
      </c>
      <c r="E710" s="183" t="s">
        <v>4524</v>
      </c>
      <c r="F710" s="319"/>
      <c r="G710" s="319"/>
      <c r="H710" s="319"/>
    </row>
    <row r="711" spans="1:8" s="103" customFormat="1">
      <c r="A711" s="54" t="s">
        <v>4552</v>
      </c>
      <c r="B711" s="167" t="s">
        <v>4552</v>
      </c>
      <c r="C711" s="144" t="s">
        <v>4526</v>
      </c>
      <c r="D711" s="284">
        <v>4.5949999999999998</v>
      </c>
      <c r="E711" s="183" t="s">
        <v>4524</v>
      </c>
      <c r="F711" s="319"/>
      <c r="G711" s="319"/>
      <c r="H711" s="319"/>
    </row>
    <row r="712" spans="1:8" s="103" customFormat="1">
      <c r="A712" s="54" t="s">
        <v>4553</v>
      </c>
      <c r="B712" s="167" t="s">
        <v>4553</v>
      </c>
      <c r="C712" s="144" t="s">
        <v>4526</v>
      </c>
      <c r="D712" s="284">
        <v>4.7430000000000003</v>
      </c>
      <c r="E712" s="183" t="s">
        <v>4524</v>
      </c>
      <c r="F712" s="319"/>
      <c r="G712" s="319"/>
      <c r="H712" s="319"/>
    </row>
    <row r="713" spans="1:8" s="103" customFormat="1">
      <c r="A713" s="54" t="s">
        <v>4554</v>
      </c>
      <c r="B713" s="167" t="s">
        <v>4554</v>
      </c>
      <c r="C713" s="144" t="s">
        <v>4526</v>
      </c>
      <c r="D713" s="284">
        <v>4.7430000000000003</v>
      </c>
      <c r="E713" s="183" t="s">
        <v>4524</v>
      </c>
      <c r="F713" s="319"/>
      <c r="G713" s="319"/>
      <c r="H713" s="319"/>
    </row>
    <row r="714" spans="1:8" s="103" customFormat="1">
      <c r="A714" s="54" t="s">
        <v>4555</v>
      </c>
      <c r="B714" s="167" t="s">
        <v>4555</v>
      </c>
      <c r="C714" s="144" t="s">
        <v>4526</v>
      </c>
      <c r="D714" s="284">
        <v>4.7430000000000003</v>
      </c>
      <c r="E714" s="183" t="s">
        <v>4524</v>
      </c>
      <c r="F714" s="319"/>
      <c r="G714" s="319"/>
      <c r="H714" s="319"/>
    </row>
    <row r="715" spans="1:8" s="103" customFormat="1">
      <c r="A715" s="54" t="s">
        <v>4556</v>
      </c>
      <c r="B715" s="167" t="s">
        <v>4556</v>
      </c>
      <c r="C715" s="144" t="s">
        <v>4526</v>
      </c>
      <c r="D715" s="284">
        <v>4.7430000000000003</v>
      </c>
      <c r="E715" s="183" t="s">
        <v>4524</v>
      </c>
      <c r="F715" s="319"/>
      <c r="G715" s="319"/>
      <c r="H715" s="319"/>
    </row>
    <row r="716" spans="1:8" s="103" customFormat="1">
      <c r="A716" s="54" t="s">
        <v>4557</v>
      </c>
      <c r="B716" s="167" t="s">
        <v>4557</v>
      </c>
      <c r="C716" s="144" t="s">
        <v>4526</v>
      </c>
      <c r="D716" s="284">
        <v>4.7430000000000003</v>
      </c>
      <c r="E716" s="183" t="s">
        <v>4524</v>
      </c>
      <c r="F716" s="319"/>
      <c r="G716" s="319"/>
      <c r="H716" s="319"/>
    </row>
    <row r="717" spans="1:8" s="103" customFormat="1">
      <c r="A717" s="54" t="s">
        <v>4558</v>
      </c>
      <c r="B717" s="167" t="s">
        <v>4558</v>
      </c>
      <c r="C717" s="144" t="s">
        <v>4526</v>
      </c>
      <c r="D717" s="284">
        <v>4.7430000000000003</v>
      </c>
      <c r="E717" s="183" t="s">
        <v>4524</v>
      </c>
      <c r="F717" s="319"/>
      <c r="G717" s="319"/>
      <c r="H717" s="319"/>
    </row>
    <row r="718" spans="1:8" s="103" customFormat="1">
      <c r="A718" s="54" t="s">
        <v>4559</v>
      </c>
      <c r="B718" s="167" t="s">
        <v>4559</v>
      </c>
      <c r="C718" s="144" t="s">
        <v>4526</v>
      </c>
      <c r="D718" s="284">
        <v>4.7430000000000003</v>
      </c>
      <c r="E718" s="183" t="s">
        <v>4524</v>
      </c>
      <c r="F718" s="319"/>
      <c r="G718" s="319"/>
      <c r="H718" s="319"/>
    </row>
    <row r="719" spans="1:8" s="103" customFormat="1">
      <c r="A719" s="54" t="s">
        <v>4560</v>
      </c>
      <c r="B719" s="167" t="s">
        <v>4560</v>
      </c>
      <c r="C719" s="144" t="s">
        <v>4526</v>
      </c>
      <c r="D719" s="284">
        <v>4.8840000000000003</v>
      </c>
      <c r="E719" s="183" t="s">
        <v>4524</v>
      </c>
      <c r="F719" s="319"/>
      <c r="G719" s="319"/>
      <c r="H719" s="319"/>
    </row>
    <row r="720" spans="1:8" s="103" customFormat="1">
      <c r="A720" s="54" t="s">
        <v>4561</v>
      </c>
      <c r="B720" s="167" t="s">
        <v>4561</v>
      </c>
      <c r="C720" s="144" t="s">
        <v>4526</v>
      </c>
      <c r="D720" s="284">
        <v>4.8840000000000003</v>
      </c>
      <c r="E720" s="183" t="s">
        <v>4524</v>
      </c>
      <c r="F720" s="319"/>
      <c r="G720" s="319"/>
      <c r="H720" s="319"/>
    </row>
    <row r="721" spans="1:8" s="103" customFormat="1">
      <c r="A721" s="54" t="s">
        <v>4562</v>
      </c>
      <c r="B721" s="167" t="s">
        <v>4562</v>
      </c>
      <c r="C721" s="144" t="s">
        <v>4526</v>
      </c>
      <c r="D721" s="284">
        <v>4.8840000000000003</v>
      </c>
      <c r="E721" s="183" t="s">
        <v>4524</v>
      </c>
      <c r="F721" s="319"/>
      <c r="G721" s="319"/>
      <c r="H721" s="319"/>
    </row>
    <row r="722" spans="1:8" s="103" customFormat="1">
      <c r="A722" s="54" t="s">
        <v>4563</v>
      </c>
      <c r="B722" s="167" t="s">
        <v>4563</v>
      </c>
      <c r="C722" s="144" t="s">
        <v>4526</v>
      </c>
      <c r="D722" s="284">
        <v>4.8840000000000003</v>
      </c>
      <c r="E722" s="183" t="s">
        <v>4524</v>
      </c>
      <c r="F722" s="319"/>
      <c r="G722" s="319"/>
      <c r="H722" s="319"/>
    </row>
    <row r="723" spans="1:8" s="103" customFormat="1">
      <c r="A723" s="54" t="s">
        <v>4564</v>
      </c>
      <c r="B723" s="167" t="s">
        <v>4564</v>
      </c>
      <c r="C723" s="144" t="s">
        <v>4526</v>
      </c>
      <c r="D723" s="284">
        <v>4.8840000000000003</v>
      </c>
      <c r="E723" s="183" t="s">
        <v>4524</v>
      </c>
      <c r="F723" s="319"/>
      <c r="G723" s="319"/>
      <c r="H723" s="319"/>
    </row>
    <row r="724" spans="1:8" s="103" customFormat="1">
      <c r="A724" s="54" t="s">
        <v>4565</v>
      </c>
      <c r="B724" s="167" t="s">
        <v>4565</v>
      </c>
      <c r="C724" s="144" t="s">
        <v>4526</v>
      </c>
      <c r="D724" s="284">
        <v>4.8840000000000003</v>
      </c>
      <c r="E724" s="183" t="s">
        <v>4524</v>
      </c>
      <c r="F724" s="319"/>
      <c r="G724" s="319"/>
      <c r="H724" s="319"/>
    </row>
    <row r="725" spans="1:8" s="103" customFormat="1">
      <c r="A725" s="54" t="s">
        <v>4566</v>
      </c>
      <c r="B725" s="167" t="s">
        <v>4566</v>
      </c>
      <c r="C725" s="144" t="s">
        <v>4526</v>
      </c>
      <c r="D725" s="284">
        <v>4.8840000000000003</v>
      </c>
      <c r="E725" s="183" t="s">
        <v>4524</v>
      </c>
      <c r="F725" s="319"/>
      <c r="G725" s="319"/>
      <c r="H725" s="319"/>
    </row>
    <row r="726" spans="1:8" s="103" customFormat="1">
      <c r="A726" s="54" t="s">
        <v>4567</v>
      </c>
      <c r="B726" s="167" t="s">
        <v>4567</v>
      </c>
      <c r="C726" s="144" t="s">
        <v>4526</v>
      </c>
      <c r="D726" s="284">
        <v>4.8840000000000003</v>
      </c>
      <c r="E726" s="183" t="s">
        <v>4524</v>
      </c>
      <c r="F726" s="319"/>
      <c r="G726" s="319"/>
      <c r="H726" s="319"/>
    </row>
    <row r="727" spans="1:8" s="103" customFormat="1">
      <c r="A727" s="54" t="s">
        <v>4568</v>
      </c>
      <c r="B727" s="167" t="s">
        <v>4568</v>
      </c>
      <c r="C727" s="144" t="s">
        <v>4526</v>
      </c>
      <c r="D727" s="284">
        <v>4.9089999999999998</v>
      </c>
      <c r="E727" s="183" t="s">
        <v>4524</v>
      </c>
      <c r="F727" s="319"/>
      <c r="G727" s="319"/>
      <c r="H727" s="319"/>
    </row>
    <row r="728" spans="1:8" s="103" customFormat="1">
      <c r="A728" s="54" t="s">
        <v>4569</v>
      </c>
      <c r="B728" s="167" t="s">
        <v>4569</v>
      </c>
      <c r="C728" s="144" t="s">
        <v>4526</v>
      </c>
      <c r="D728" s="284">
        <v>4.9089999999999998</v>
      </c>
      <c r="E728" s="183" t="s">
        <v>4524</v>
      </c>
      <c r="F728" s="319"/>
      <c r="G728" s="319"/>
      <c r="H728" s="319"/>
    </row>
    <row r="729" spans="1:8" s="103" customFormat="1">
      <c r="A729" s="54" t="s">
        <v>4570</v>
      </c>
      <c r="B729" s="167" t="s">
        <v>4570</v>
      </c>
      <c r="C729" s="144" t="s">
        <v>4526</v>
      </c>
      <c r="D729" s="284">
        <v>4.9089999999999998</v>
      </c>
      <c r="E729" s="183" t="s">
        <v>4524</v>
      </c>
      <c r="F729" s="319"/>
      <c r="G729" s="319"/>
      <c r="H729" s="319"/>
    </row>
    <row r="730" spans="1:8" s="103" customFormat="1">
      <c r="A730" s="54" t="s">
        <v>4571</v>
      </c>
      <c r="B730" s="167" t="s">
        <v>4571</v>
      </c>
      <c r="C730" s="144" t="s">
        <v>4526</v>
      </c>
      <c r="D730" s="284">
        <v>4.9809999999999999</v>
      </c>
      <c r="E730" s="183" t="s">
        <v>4524</v>
      </c>
      <c r="F730" s="319"/>
      <c r="G730" s="319"/>
      <c r="H730" s="319"/>
    </row>
    <row r="731" spans="1:8" s="103" customFormat="1">
      <c r="A731" s="54" t="s">
        <v>4572</v>
      </c>
      <c r="B731" s="167" t="s">
        <v>4572</v>
      </c>
      <c r="C731" s="144" t="s">
        <v>4526</v>
      </c>
      <c r="D731" s="284">
        <v>4.9809999999999999</v>
      </c>
      <c r="E731" s="183" t="s">
        <v>4524</v>
      </c>
      <c r="F731" s="319"/>
      <c r="G731" s="319"/>
      <c r="H731" s="319"/>
    </row>
    <row r="732" spans="1:8" s="103" customFormat="1">
      <c r="A732" s="54" t="s">
        <v>4573</v>
      </c>
      <c r="B732" s="167" t="s">
        <v>4573</v>
      </c>
      <c r="C732" s="144" t="s">
        <v>4526</v>
      </c>
      <c r="D732" s="284">
        <v>5.2140000000000004</v>
      </c>
      <c r="E732" s="183" t="s">
        <v>4524</v>
      </c>
      <c r="F732" s="319"/>
      <c r="G732" s="319"/>
      <c r="H732" s="319"/>
    </row>
    <row r="733" spans="1:8" s="103" customFormat="1">
      <c r="A733" s="54" t="s">
        <v>4574</v>
      </c>
      <c r="B733" s="167" t="s">
        <v>4574</v>
      </c>
      <c r="C733" s="144" t="s">
        <v>4526</v>
      </c>
      <c r="D733" s="284">
        <v>5.4660000000000002</v>
      </c>
      <c r="E733" s="183" t="s">
        <v>4524</v>
      </c>
      <c r="F733" s="319"/>
      <c r="G733" s="319"/>
      <c r="H733" s="319"/>
    </row>
    <row r="734" spans="1:8" s="103" customFormat="1">
      <c r="A734" s="54" t="s">
        <v>4575</v>
      </c>
      <c r="B734" s="167" t="s">
        <v>4575</v>
      </c>
      <c r="C734" s="144" t="s">
        <v>4526</v>
      </c>
      <c r="D734" s="284">
        <v>5.4660000000000002</v>
      </c>
      <c r="E734" s="183" t="s">
        <v>4524</v>
      </c>
      <c r="F734" s="319"/>
      <c r="G734" s="319"/>
      <c r="H734" s="319"/>
    </row>
    <row r="735" spans="1:8" s="103" customFormat="1">
      <c r="A735" s="54" t="s">
        <v>4576</v>
      </c>
      <c r="B735" s="167" t="s">
        <v>4576</v>
      </c>
      <c r="C735" s="144" t="s">
        <v>4526</v>
      </c>
      <c r="D735" s="284">
        <v>5.4660000000000002</v>
      </c>
      <c r="E735" s="183" t="s">
        <v>4524</v>
      </c>
      <c r="F735" s="319"/>
      <c r="G735" s="319"/>
      <c r="H735" s="319"/>
    </row>
    <row r="736" spans="1:8" s="103" customFormat="1">
      <c r="A736" s="54" t="s">
        <v>4577</v>
      </c>
      <c r="B736" s="167" t="s">
        <v>4577</v>
      </c>
      <c r="C736" s="144" t="s">
        <v>4526</v>
      </c>
      <c r="D736" s="284">
        <v>5.6319999999999997</v>
      </c>
      <c r="E736" s="183" t="s">
        <v>4524</v>
      </c>
      <c r="F736" s="319"/>
      <c r="G736" s="319"/>
      <c r="H736" s="319"/>
    </row>
    <row r="737" spans="1:8" s="103" customFormat="1">
      <c r="A737" s="54" t="s">
        <v>4578</v>
      </c>
      <c r="B737" s="167" t="s">
        <v>4578</v>
      </c>
      <c r="C737" s="144" t="s">
        <v>4526</v>
      </c>
      <c r="D737" s="284">
        <v>5.7750000000000004</v>
      </c>
      <c r="E737" s="183" t="s">
        <v>4524</v>
      </c>
      <c r="F737" s="319"/>
      <c r="G737" s="319"/>
      <c r="H737" s="319"/>
    </row>
    <row r="738" spans="1:8" s="103" customFormat="1">
      <c r="A738" s="54" t="s">
        <v>4579</v>
      </c>
      <c r="B738" s="167" t="s">
        <v>4579</v>
      </c>
      <c r="C738" s="144" t="s">
        <v>4526</v>
      </c>
      <c r="D738" s="284">
        <v>6.2640000000000002</v>
      </c>
      <c r="E738" s="183" t="s">
        <v>4524</v>
      </c>
      <c r="F738" s="319"/>
      <c r="G738" s="319"/>
      <c r="H738" s="319"/>
    </row>
    <row r="739" spans="1:8" s="103" customFormat="1">
      <c r="A739" s="54" t="s">
        <v>4580</v>
      </c>
      <c r="B739" s="167" t="s">
        <v>4580</v>
      </c>
      <c r="C739" s="144" t="s">
        <v>4526</v>
      </c>
      <c r="D739" s="284">
        <v>6.4020000000000001</v>
      </c>
      <c r="E739" s="183" t="s">
        <v>4524</v>
      </c>
      <c r="F739" s="319"/>
      <c r="G739" s="319"/>
      <c r="H739" s="319"/>
    </row>
    <row r="740" spans="1:8" s="103" customFormat="1">
      <c r="A740" s="54" t="s">
        <v>4581</v>
      </c>
      <c r="B740" s="167" t="s">
        <v>4581</v>
      </c>
      <c r="C740" s="144" t="s">
        <v>4526</v>
      </c>
      <c r="D740" s="284">
        <v>8.3439999999999994</v>
      </c>
      <c r="E740" s="183" t="s">
        <v>4524</v>
      </c>
      <c r="F740" s="319"/>
      <c r="G740" s="319"/>
      <c r="H740" s="319"/>
    </row>
    <row r="741" spans="1:8" s="103" customFormat="1">
      <c r="A741" s="54" t="s">
        <v>4582</v>
      </c>
      <c r="B741" s="167" t="s">
        <v>4582</v>
      </c>
      <c r="C741" s="144" t="s">
        <v>4526</v>
      </c>
      <c r="D741" s="284">
        <v>8.423</v>
      </c>
      <c r="E741" s="183" t="s">
        <v>4524</v>
      </c>
      <c r="F741" s="319"/>
      <c r="G741" s="319"/>
      <c r="H741" s="319"/>
    </row>
    <row r="742" spans="1:8" s="103" customFormat="1">
      <c r="A742" s="54" t="s">
        <v>4583</v>
      </c>
      <c r="B742" s="167" t="s">
        <v>4583</v>
      </c>
      <c r="C742" s="144" t="s">
        <v>4526</v>
      </c>
      <c r="D742" s="284">
        <v>8.48</v>
      </c>
      <c r="E742" s="183" t="s">
        <v>4524</v>
      </c>
      <c r="F742" s="319"/>
      <c r="G742" s="319"/>
      <c r="H742" s="319"/>
    </row>
    <row r="743" spans="1:8" s="103" customFormat="1">
      <c r="A743" s="54" t="s">
        <v>4584</v>
      </c>
      <c r="B743" s="167" t="s">
        <v>4584</v>
      </c>
      <c r="C743" s="144" t="s">
        <v>4526</v>
      </c>
      <c r="D743" s="284">
        <v>8.52</v>
      </c>
      <c r="E743" s="183" t="s">
        <v>4524</v>
      </c>
      <c r="F743" s="319"/>
      <c r="G743" s="319"/>
      <c r="H743" s="319"/>
    </row>
    <row r="744" spans="1:8" s="103" customFormat="1">
      <c r="A744" s="54" t="s">
        <v>4585</v>
      </c>
      <c r="B744" s="167" t="s">
        <v>4585</v>
      </c>
      <c r="C744" s="144" t="s">
        <v>4526</v>
      </c>
      <c r="D744" s="284">
        <v>9.2070000000000007</v>
      </c>
      <c r="E744" s="183" t="s">
        <v>4524</v>
      </c>
      <c r="F744" s="319"/>
      <c r="G744" s="319"/>
      <c r="H744" s="319"/>
    </row>
    <row r="745" spans="1:8" s="103" customFormat="1">
      <c r="A745" s="54" t="s">
        <v>4586</v>
      </c>
      <c r="B745" s="167" t="s">
        <v>4586</v>
      </c>
      <c r="C745" s="144" t="s">
        <v>4526</v>
      </c>
      <c r="D745" s="284">
        <v>9.2070000000000007</v>
      </c>
      <c r="E745" s="183" t="s">
        <v>4524</v>
      </c>
      <c r="F745" s="319"/>
      <c r="G745" s="319"/>
      <c r="H745" s="319"/>
    </row>
    <row r="746" spans="1:8" s="103" customFormat="1">
      <c r="A746" s="54" t="s">
        <v>4587</v>
      </c>
      <c r="B746" s="167" t="s">
        <v>4587</v>
      </c>
      <c r="C746" s="144" t="s">
        <v>4526</v>
      </c>
      <c r="D746" s="284">
        <v>9.2070000000000007</v>
      </c>
      <c r="E746" s="183" t="s">
        <v>4524</v>
      </c>
      <c r="F746" s="319"/>
      <c r="G746" s="319"/>
      <c r="H746" s="319"/>
    </row>
    <row r="747" spans="1:8" s="103" customFormat="1">
      <c r="A747" s="54" t="s">
        <v>4588</v>
      </c>
      <c r="B747" s="167" t="s">
        <v>4588</v>
      </c>
      <c r="C747" s="144" t="s">
        <v>4526</v>
      </c>
      <c r="D747" s="284">
        <v>9.2650000000000006</v>
      </c>
      <c r="E747" s="183" t="s">
        <v>4524</v>
      </c>
      <c r="F747" s="319"/>
      <c r="G747" s="319"/>
      <c r="H747" s="319"/>
    </row>
    <row r="748" spans="1:8" s="103" customFormat="1">
      <c r="A748" s="54" t="s">
        <v>4589</v>
      </c>
      <c r="B748" s="167" t="s">
        <v>4589</v>
      </c>
      <c r="C748" s="144" t="s">
        <v>4526</v>
      </c>
      <c r="D748" s="284">
        <v>10.994</v>
      </c>
      <c r="E748" s="183" t="s">
        <v>4524</v>
      </c>
      <c r="F748" s="319"/>
      <c r="G748" s="319"/>
      <c r="H748" s="319"/>
    </row>
    <row r="749" spans="1:8" s="103" customFormat="1">
      <c r="A749" s="54" t="s">
        <v>4590</v>
      </c>
      <c r="B749" s="167" t="s">
        <v>4590</v>
      </c>
      <c r="C749" s="144" t="s">
        <v>4526</v>
      </c>
      <c r="D749" s="284">
        <v>11.315</v>
      </c>
      <c r="E749" s="183" t="s">
        <v>4524</v>
      </c>
      <c r="F749" s="319"/>
      <c r="G749" s="319"/>
      <c r="H749" s="319"/>
    </row>
    <row r="750" spans="1:8" s="103" customFormat="1">
      <c r="A750" s="54" t="s">
        <v>4591</v>
      </c>
      <c r="B750" s="167" t="s">
        <v>4591</v>
      </c>
      <c r="C750" s="144" t="s">
        <v>4526</v>
      </c>
      <c r="D750" s="284">
        <v>11.943</v>
      </c>
      <c r="E750" s="183" t="s">
        <v>4524</v>
      </c>
      <c r="F750" s="319"/>
      <c r="G750" s="319"/>
      <c r="H750" s="319"/>
    </row>
    <row r="751" spans="1:8" s="103" customFormat="1">
      <c r="A751" s="54" t="s">
        <v>4592</v>
      </c>
      <c r="B751" s="167" t="s">
        <v>4592</v>
      </c>
      <c r="C751" s="144" t="s">
        <v>4526</v>
      </c>
      <c r="D751" s="284">
        <v>14.914</v>
      </c>
      <c r="E751" s="183" t="s">
        <v>4524</v>
      </c>
      <c r="F751" s="319"/>
      <c r="G751" s="319"/>
      <c r="H751" s="319"/>
    </row>
    <row r="752" spans="1:8" s="103" customFormat="1">
      <c r="A752" s="54" t="s">
        <v>4593</v>
      </c>
      <c r="B752" s="167" t="s">
        <v>4593</v>
      </c>
      <c r="C752" s="144" t="s">
        <v>4526</v>
      </c>
      <c r="D752" s="284">
        <v>15.388</v>
      </c>
      <c r="E752" s="183" t="s">
        <v>4524</v>
      </c>
      <c r="F752" s="319"/>
      <c r="G752" s="319"/>
      <c r="H752" s="319"/>
    </row>
    <row r="753" spans="1:8" s="103" customFormat="1" ht="16.5" thickBot="1">
      <c r="A753" s="276" t="s">
        <v>118</v>
      </c>
      <c r="B753" s="51"/>
      <c r="C753" s="276"/>
      <c r="D753" s="208">
        <v>6.1130000000000004</v>
      </c>
      <c r="E753" s="285"/>
      <c r="F753" s="319"/>
      <c r="G753" s="319"/>
      <c r="H753" s="319"/>
    </row>
    <row r="754" spans="1:8" s="103" customFormat="1" ht="16.5" thickBot="1">
      <c r="A754" s="281" t="s">
        <v>119</v>
      </c>
      <c r="B754" s="282"/>
      <c r="C754" s="186"/>
      <c r="D754" s="283">
        <v>867.11400000000003</v>
      </c>
      <c r="E754" s="281"/>
      <c r="F754" s="319"/>
      <c r="G754" s="319"/>
      <c r="H754" s="319"/>
    </row>
    <row r="755" spans="1:8" s="103" customFormat="1">
      <c r="A755" s="55" t="s">
        <v>120</v>
      </c>
      <c r="B755" s="128" t="s">
        <v>120</v>
      </c>
      <c r="C755" s="55" t="s">
        <v>121</v>
      </c>
      <c r="D755" s="209">
        <v>12.54</v>
      </c>
      <c r="E755" s="55" t="s">
        <v>122</v>
      </c>
      <c r="F755" s="319"/>
      <c r="G755" s="319"/>
      <c r="H755" s="319"/>
    </row>
    <row r="756" spans="1:8" s="103" customFormat="1">
      <c r="A756" s="57" t="s">
        <v>123</v>
      </c>
      <c r="B756" s="127" t="s">
        <v>123</v>
      </c>
      <c r="C756" s="55" t="s">
        <v>121</v>
      </c>
      <c r="D756" s="209">
        <v>6.27</v>
      </c>
      <c r="E756" s="55" t="s">
        <v>122</v>
      </c>
      <c r="F756" s="319"/>
      <c r="G756" s="319"/>
      <c r="H756" s="319"/>
    </row>
    <row r="757" spans="1:8" s="103" customFormat="1">
      <c r="A757" s="57" t="s">
        <v>1441</v>
      </c>
      <c r="B757" s="127" t="s">
        <v>1441</v>
      </c>
      <c r="C757" s="55" t="s">
        <v>121</v>
      </c>
      <c r="D757" s="209">
        <v>6.9539999999999997</v>
      </c>
      <c r="E757" s="55" t="s">
        <v>122</v>
      </c>
      <c r="F757" s="319"/>
      <c r="G757" s="319"/>
      <c r="H757" s="319"/>
    </row>
    <row r="758" spans="1:8" s="103" customFormat="1">
      <c r="A758" s="57" t="s">
        <v>124</v>
      </c>
      <c r="B758" s="127" t="s">
        <v>124</v>
      </c>
      <c r="C758" s="55" t="s">
        <v>121</v>
      </c>
      <c r="D758" s="209">
        <v>6.9539999999999997</v>
      </c>
      <c r="E758" s="55" t="s">
        <v>122</v>
      </c>
      <c r="F758" s="319"/>
      <c r="G758" s="319"/>
      <c r="H758" s="319"/>
    </row>
    <row r="759" spans="1:8" s="103" customFormat="1">
      <c r="A759" s="57" t="s">
        <v>125</v>
      </c>
      <c r="B759" s="127" t="s">
        <v>125</v>
      </c>
      <c r="C759" s="55" t="s">
        <v>121</v>
      </c>
      <c r="D759" s="209">
        <v>13.907999999999999</v>
      </c>
      <c r="E759" s="55" t="s">
        <v>122</v>
      </c>
      <c r="F759" s="319"/>
      <c r="G759" s="319"/>
      <c r="H759" s="319"/>
    </row>
    <row r="760" spans="1:8" s="103" customFormat="1">
      <c r="A760" s="57" t="s">
        <v>126</v>
      </c>
      <c r="B760" s="127" t="s">
        <v>126</v>
      </c>
      <c r="C760" s="55" t="s">
        <v>121</v>
      </c>
      <c r="D760" s="209">
        <v>6.27</v>
      </c>
      <c r="E760" s="55" t="s">
        <v>122</v>
      </c>
      <c r="F760" s="319"/>
      <c r="G760" s="319"/>
      <c r="H760" s="319"/>
    </row>
    <row r="761" spans="1:8" s="103" customFormat="1">
      <c r="A761" s="57" t="s">
        <v>127</v>
      </c>
      <c r="B761" s="127" t="s">
        <v>127</v>
      </c>
      <c r="C761" s="55" t="s">
        <v>121</v>
      </c>
      <c r="D761" s="209">
        <v>13.907999999999999</v>
      </c>
      <c r="E761" s="55" t="s">
        <v>122</v>
      </c>
      <c r="F761" s="319"/>
      <c r="G761" s="319"/>
      <c r="H761" s="319"/>
    </row>
    <row r="762" spans="1:8" s="103" customFormat="1" ht="31.5">
      <c r="A762" s="57" t="s">
        <v>1442</v>
      </c>
      <c r="B762" s="127" t="s">
        <v>1442</v>
      </c>
      <c r="C762" s="55" t="s">
        <v>121</v>
      </c>
      <c r="D762" s="209">
        <v>13.907999999999999</v>
      </c>
      <c r="E762" s="55" t="s">
        <v>122</v>
      </c>
      <c r="F762" s="319"/>
      <c r="G762" s="319"/>
      <c r="H762" s="319"/>
    </row>
    <row r="763" spans="1:8" s="103" customFormat="1">
      <c r="A763" s="57" t="s">
        <v>128</v>
      </c>
      <c r="B763" s="127" t="s">
        <v>128</v>
      </c>
      <c r="C763" s="55" t="s">
        <v>121</v>
      </c>
      <c r="D763" s="209">
        <v>12.54</v>
      </c>
      <c r="E763" s="55" t="s">
        <v>122</v>
      </c>
      <c r="F763" s="319"/>
      <c r="G763" s="319"/>
      <c r="H763" s="319"/>
    </row>
    <row r="764" spans="1:8" s="103" customFormat="1">
      <c r="A764" s="57" t="s">
        <v>129</v>
      </c>
      <c r="B764" s="127" t="s">
        <v>129</v>
      </c>
      <c r="C764" s="55" t="s">
        <v>121</v>
      </c>
      <c r="D764" s="209">
        <v>13.907999999999999</v>
      </c>
      <c r="E764" s="55" t="s">
        <v>122</v>
      </c>
      <c r="F764" s="319"/>
      <c r="G764" s="319"/>
      <c r="H764" s="319"/>
    </row>
    <row r="765" spans="1:8" s="103" customFormat="1">
      <c r="A765" s="57" t="s">
        <v>130</v>
      </c>
      <c r="B765" s="127" t="s">
        <v>130</v>
      </c>
      <c r="C765" s="55" t="s">
        <v>121</v>
      </c>
      <c r="D765" s="209">
        <v>6.27</v>
      </c>
      <c r="E765" s="55" t="s">
        <v>122</v>
      </c>
      <c r="F765" s="319"/>
      <c r="G765" s="319"/>
      <c r="H765" s="319"/>
    </row>
    <row r="766" spans="1:8" s="103" customFormat="1">
      <c r="A766" s="57" t="s">
        <v>131</v>
      </c>
      <c r="B766" s="127" t="s">
        <v>131</v>
      </c>
      <c r="C766" s="55" t="s">
        <v>121</v>
      </c>
      <c r="D766" s="209">
        <v>6.27</v>
      </c>
      <c r="E766" s="55" t="s">
        <v>122</v>
      </c>
      <c r="F766" s="319"/>
      <c r="G766" s="319"/>
      <c r="H766" s="319"/>
    </row>
    <row r="767" spans="1:8" s="103" customFormat="1">
      <c r="A767" s="57" t="s">
        <v>132</v>
      </c>
      <c r="B767" s="127" t="s">
        <v>132</v>
      </c>
      <c r="C767" s="57" t="s">
        <v>133</v>
      </c>
      <c r="D767" s="209">
        <v>199.9932</v>
      </c>
      <c r="E767" s="55" t="s">
        <v>134</v>
      </c>
      <c r="F767" s="319"/>
      <c r="G767" s="319"/>
      <c r="H767" s="319"/>
    </row>
    <row r="768" spans="1:8" s="103" customFormat="1">
      <c r="A768" s="57" t="s">
        <v>135</v>
      </c>
      <c r="B768" s="127" t="s">
        <v>135</v>
      </c>
      <c r="C768" s="57" t="s">
        <v>133</v>
      </c>
      <c r="D768" s="209">
        <v>199.1352</v>
      </c>
      <c r="E768" s="55" t="s">
        <v>134</v>
      </c>
      <c r="F768" s="319"/>
      <c r="G768" s="319"/>
      <c r="H768" s="319"/>
    </row>
    <row r="769" spans="1:8" s="103" customFormat="1">
      <c r="A769" s="57" t="s">
        <v>136</v>
      </c>
      <c r="B769" s="127" t="s">
        <v>136</v>
      </c>
      <c r="C769" s="57" t="s">
        <v>133</v>
      </c>
      <c r="D769" s="209">
        <v>199.99199999999999</v>
      </c>
      <c r="E769" s="55" t="s">
        <v>134</v>
      </c>
      <c r="F769" s="319"/>
      <c r="G769" s="319"/>
      <c r="H769" s="319"/>
    </row>
    <row r="770" spans="1:8" s="103" customFormat="1" ht="31.5">
      <c r="A770" s="57" t="s">
        <v>1443</v>
      </c>
      <c r="B770" s="127" t="s">
        <v>1443</v>
      </c>
      <c r="C770" s="57" t="s">
        <v>133</v>
      </c>
      <c r="D770" s="209">
        <v>199.99440000000001</v>
      </c>
      <c r="E770" s="55" t="s">
        <v>134</v>
      </c>
      <c r="F770" s="319"/>
      <c r="G770" s="319"/>
      <c r="H770" s="319"/>
    </row>
    <row r="771" spans="1:8" s="103" customFormat="1">
      <c r="A771" s="57" t="s">
        <v>137</v>
      </c>
      <c r="B771" s="127" t="s">
        <v>137</v>
      </c>
      <c r="C771" s="57" t="s">
        <v>138</v>
      </c>
      <c r="D771" s="209">
        <v>9.7038899999999995</v>
      </c>
      <c r="E771" s="55" t="s">
        <v>139</v>
      </c>
      <c r="F771" s="319"/>
      <c r="G771" s="319"/>
      <c r="H771" s="319"/>
    </row>
    <row r="772" spans="1:8" s="103" customFormat="1">
      <c r="A772" s="57" t="s">
        <v>140</v>
      </c>
      <c r="B772" s="127" t="s">
        <v>140</v>
      </c>
      <c r="C772" s="57" t="s">
        <v>141</v>
      </c>
      <c r="D772" s="209">
        <v>12.350199999999999</v>
      </c>
      <c r="E772" s="55" t="s">
        <v>139</v>
      </c>
      <c r="F772" s="319"/>
      <c r="G772" s="319"/>
      <c r="H772" s="319"/>
    </row>
    <row r="773" spans="1:8" s="103" customFormat="1">
      <c r="A773" s="57" t="s">
        <v>142</v>
      </c>
      <c r="B773" s="127" t="s">
        <v>142</v>
      </c>
      <c r="C773" s="57" t="s">
        <v>143</v>
      </c>
      <c r="D773" s="209">
        <v>92.146000000000001</v>
      </c>
      <c r="E773" s="55" t="s">
        <v>144</v>
      </c>
      <c r="F773" s="319"/>
      <c r="G773" s="319"/>
      <c r="H773" s="319"/>
    </row>
    <row r="774" spans="1:8" s="103" customFormat="1">
      <c r="A774" s="57" t="s">
        <v>145</v>
      </c>
      <c r="B774" s="127" t="s">
        <v>145</v>
      </c>
      <c r="C774" s="57" t="s">
        <v>146</v>
      </c>
      <c r="D774" s="209">
        <v>99.945520000000002</v>
      </c>
      <c r="E774" s="55" t="s">
        <v>147</v>
      </c>
      <c r="F774" s="319"/>
      <c r="G774" s="319"/>
      <c r="H774" s="319"/>
    </row>
    <row r="775" spans="1:8" s="103" customFormat="1">
      <c r="A775" s="57" t="s">
        <v>148</v>
      </c>
      <c r="B775" s="127" t="s">
        <v>148</v>
      </c>
      <c r="C775" s="57" t="s">
        <v>149</v>
      </c>
      <c r="D775" s="209">
        <v>196.428</v>
      </c>
      <c r="E775" s="55" t="s">
        <v>150</v>
      </c>
      <c r="F775" s="319"/>
      <c r="G775" s="319"/>
      <c r="H775" s="319"/>
    </row>
    <row r="776" spans="1:8" s="103" customFormat="1">
      <c r="A776" s="58" t="s">
        <v>1444</v>
      </c>
      <c r="B776" s="168" t="s">
        <v>1444</v>
      </c>
      <c r="C776" s="58" t="s">
        <v>151</v>
      </c>
      <c r="D776" s="209">
        <v>14.045999999999999</v>
      </c>
      <c r="E776" s="58" t="s">
        <v>150</v>
      </c>
      <c r="F776" s="319"/>
      <c r="G776" s="319"/>
      <c r="H776" s="319"/>
    </row>
    <row r="777" spans="1:8" s="103" customFormat="1">
      <c r="A777" s="57" t="s">
        <v>152</v>
      </c>
      <c r="B777" s="127" t="s">
        <v>152</v>
      </c>
      <c r="C777" s="57" t="s">
        <v>121</v>
      </c>
      <c r="D777" s="209">
        <v>5.8116000000000003</v>
      </c>
      <c r="E777" s="55" t="s">
        <v>153</v>
      </c>
      <c r="F777" s="319"/>
      <c r="G777" s="319"/>
      <c r="H777" s="319"/>
    </row>
    <row r="778" spans="1:8" s="103" customFormat="1">
      <c r="A778" s="57" t="s">
        <v>154</v>
      </c>
      <c r="B778" s="127" t="s">
        <v>154</v>
      </c>
      <c r="C778" s="57" t="s">
        <v>121</v>
      </c>
      <c r="D778" s="209">
        <v>5.8116000000000003</v>
      </c>
      <c r="E778" s="55" t="s">
        <v>153</v>
      </c>
      <c r="F778" s="319"/>
      <c r="G778" s="319"/>
      <c r="H778" s="319"/>
    </row>
    <row r="779" spans="1:8" s="103" customFormat="1">
      <c r="A779" s="57" t="s">
        <v>156</v>
      </c>
      <c r="B779" s="127" t="s">
        <v>156</v>
      </c>
      <c r="C779" s="57" t="s">
        <v>121</v>
      </c>
      <c r="D779" s="209">
        <v>2.5512000000000001</v>
      </c>
      <c r="E779" s="55" t="s">
        <v>153</v>
      </c>
      <c r="F779" s="319"/>
      <c r="G779" s="319"/>
      <c r="H779" s="319"/>
    </row>
    <row r="780" spans="1:8" s="103" customFormat="1">
      <c r="A780" s="57" t="s">
        <v>155</v>
      </c>
      <c r="B780" s="127" t="s">
        <v>155</v>
      </c>
      <c r="C780" s="57" t="s">
        <v>121</v>
      </c>
      <c r="D780" s="209">
        <v>8.2032000000000007</v>
      </c>
      <c r="E780" s="55" t="s">
        <v>153</v>
      </c>
      <c r="F780" s="319"/>
      <c r="G780" s="319"/>
      <c r="H780" s="319"/>
    </row>
    <row r="781" spans="1:8" s="103" customFormat="1">
      <c r="A781" s="57" t="s">
        <v>1445</v>
      </c>
      <c r="B781" s="127" t="s">
        <v>1445</v>
      </c>
      <c r="C781" s="57" t="s">
        <v>121</v>
      </c>
      <c r="D781" s="209">
        <v>10.271000000000001</v>
      </c>
      <c r="E781" s="55" t="s">
        <v>153</v>
      </c>
      <c r="F781" s="319"/>
      <c r="G781" s="319"/>
      <c r="H781" s="319"/>
    </row>
    <row r="782" spans="1:8" s="103" customFormat="1">
      <c r="A782" s="57" t="s">
        <v>157</v>
      </c>
      <c r="B782" s="127" t="s">
        <v>157</v>
      </c>
      <c r="C782" s="57" t="s">
        <v>121</v>
      </c>
      <c r="D782" s="209">
        <v>5.8116000000000003</v>
      </c>
      <c r="E782" s="55" t="s">
        <v>153</v>
      </c>
      <c r="F782" s="319"/>
      <c r="G782" s="319"/>
      <c r="H782" s="319"/>
    </row>
    <row r="783" spans="1:8" s="103" customFormat="1">
      <c r="A783" s="57" t="s">
        <v>158</v>
      </c>
      <c r="B783" s="127" t="s">
        <v>158</v>
      </c>
      <c r="C783" s="57" t="s">
        <v>121</v>
      </c>
      <c r="D783" s="209">
        <v>5.4551999999999996</v>
      </c>
      <c r="E783" s="55" t="s">
        <v>153</v>
      </c>
      <c r="F783" s="319"/>
      <c r="G783" s="319"/>
      <c r="H783" s="319"/>
    </row>
    <row r="784" spans="1:8" s="103" customFormat="1">
      <c r="A784" s="57" t="s">
        <v>158</v>
      </c>
      <c r="B784" s="127" t="s">
        <v>158</v>
      </c>
      <c r="C784" s="57" t="s">
        <v>121</v>
      </c>
      <c r="D784" s="209">
        <v>5.4551999999999996</v>
      </c>
      <c r="E784" s="55" t="s">
        <v>153</v>
      </c>
      <c r="F784" s="319"/>
      <c r="G784" s="319"/>
      <c r="H784" s="319"/>
    </row>
    <row r="785" spans="1:8" s="103" customFormat="1">
      <c r="A785" s="57" t="s">
        <v>159</v>
      </c>
      <c r="B785" s="127" t="s">
        <v>159</v>
      </c>
      <c r="C785" s="57" t="s">
        <v>121</v>
      </c>
      <c r="D785" s="209">
        <v>5.4551999999999996</v>
      </c>
      <c r="E785" s="55" t="s">
        <v>153</v>
      </c>
      <c r="F785" s="319"/>
      <c r="G785" s="319"/>
      <c r="H785" s="319"/>
    </row>
    <row r="786" spans="1:8" s="103" customFormat="1">
      <c r="A786" s="57" t="s">
        <v>160</v>
      </c>
      <c r="B786" s="127" t="s">
        <v>160</v>
      </c>
      <c r="C786" s="57" t="s">
        <v>121</v>
      </c>
      <c r="D786" s="209">
        <v>5.4551999999999996</v>
      </c>
      <c r="E786" s="55" t="s">
        <v>153</v>
      </c>
      <c r="F786" s="319"/>
      <c r="G786" s="319"/>
      <c r="H786" s="319"/>
    </row>
    <row r="787" spans="1:8" s="103" customFormat="1">
      <c r="A787" s="57" t="s">
        <v>161</v>
      </c>
      <c r="B787" s="127" t="s">
        <v>161</v>
      </c>
      <c r="C787" s="57" t="s">
        <v>121</v>
      </c>
      <c r="D787" s="209">
        <v>5.4551999999999996</v>
      </c>
      <c r="E787" s="55" t="s">
        <v>153</v>
      </c>
      <c r="F787" s="319"/>
      <c r="G787" s="319"/>
      <c r="H787" s="319"/>
    </row>
    <row r="788" spans="1:8" s="103" customFormat="1">
      <c r="A788" s="57" t="s">
        <v>162</v>
      </c>
      <c r="B788" s="127" t="s">
        <v>162</v>
      </c>
      <c r="C788" s="57" t="s">
        <v>121</v>
      </c>
      <c r="D788" s="209">
        <v>8.6544000000000008</v>
      </c>
      <c r="E788" s="55" t="s">
        <v>153</v>
      </c>
      <c r="F788" s="319"/>
      <c r="G788" s="319"/>
      <c r="H788" s="319"/>
    </row>
    <row r="789" spans="1:8" s="103" customFormat="1">
      <c r="A789" s="57" t="s">
        <v>163</v>
      </c>
      <c r="B789" s="127" t="s">
        <v>163</v>
      </c>
      <c r="C789" s="57" t="s">
        <v>121</v>
      </c>
      <c r="D789" s="209">
        <v>2.4935999999999998</v>
      </c>
      <c r="E789" s="55" t="s">
        <v>153</v>
      </c>
      <c r="F789" s="319"/>
      <c r="G789" s="319"/>
      <c r="H789" s="319"/>
    </row>
    <row r="790" spans="1:8" s="103" customFormat="1">
      <c r="A790" s="57" t="s">
        <v>164</v>
      </c>
      <c r="B790" s="127" t="s">
        <v>164</v>
      </c>
      <c r="C790" s="57" t="s">
        <v>121</v>
      </c>
      <c r="D790" s="209">
        <v>6.2328000000000001</v>
      </c>
      <c r="E790" s="55" t="s">
        <v>153</v>
      </c>
      <c r="F790" s="319"/>
      <c r="G790" s="319"/>
      <c r="H790" s="319"/>
    </row>
    <row r="791" spans="1:8" s="103" customFormat="1">
      <c r="A791" s="57" t="s">
        <v>1446</v>
      </c>
      <c r="B791" s="127" t="s">
        <v>1446</v>
      </c>
      <c r="C791" s="57" t="s">
        <v>121</v>
      </c>
      <c r="D791" s="209">
        <v>5.8120000000000003</v>
      </c>
      <c r="E791" s="55" t="s">
        <v>153</v>
      </c>
      <c r="F791" s="319"/>
      <c r="G791" s="319"/>
      <c r="H791" s="319"/>
    </row>
    <row r="792" spans="1:8" s="103" customFormat="1">
      <c r="A792" s="57" t="s">
        <v>165</v>
      </c>
      <c r="B792" s="127" t="s">
        <v>165</v>
      </c>
      <c r="C792" s="57" t="s">
        <v>121</v>
      </c>
      <c r="D792" s="209">
        <v>5.8116000000000003</v>
      </c>
      <c r="E792" s="55" t="s">
        <v>153</v>
      </c>
      <c r="F792" s="319"/>
      <c r="G792" s="319"/>
      <c r="H792" s="319"/>
    </row>
    <row r="793" spans="1:8" s="103" customFormat="1">
      <c r="A793" s="57" t="s">
        <v>166</v>
      </c>
      <c r="B793" s="127" t="s">
        <v>166</v>
      </c>
      <c r="C793" s="57" t="s">
        <v>121</v>
      </c>
      <c r="D793" s="209">
        <v>5.8116000000000003</v>
      </c>
      <c r="E793" s="55" t="s">
        <v>153</v>
      </c>
      <c r="F793" s="319"/>
      <c r="G793" s="319"/>
      <c r="H793" s="319"/>
    </row>
    <row r="794" spans="1:8" s="103" customFormat="1">
      <c r="A794" s="57" t="s">
        <v>167</v>
      </c>
      <c r="B794" s="127" t="s">
        <v>167</v>
      </c>
      <c r="C794" s="57" t="s">
        <v>121</v>
      </c>
      <c r="D794" s="209">
        <v>2.7696000000000001</v>
      </c>
      <c r="E794" s="55" t="s">
        <v>153</v>
      </c>
      <c r="F794" s="319"/>
      <c r="G794" s="319"/>
      <c r="H794" s="319"/>
    </row>
    <row r="795" spans="1:8" s="103" customFormat="1">
      <c r="A795" s="57" t="s">
        <v>168</v>
      </c>
      <c r="B795" s="127" t="s">
        <v>168</v>
      </c>
      <c r="C795" s="57" t="s">
        <v>169</v>
      </c>
      <c r="D795" s="209">
        <v>39.000999999999998</v>
      </c>
      <c r="E795" s="55" t="s">
        <v>170</v>
      </c>
      <c r="F795" s="319"/>
      <c r="G795" s="319"/>
      <c r="H795" s="319"/>
    </row>
    <row r="796" spans="1:8" s="103" customFormat="1">
      <c r="A796" s="57" t="s">
        <v>171</v>
      </c>
      <c r="B796" s="127" t="s">
        <v>171</v>
      </c>
      <c r="C796" s="57" t="s">
        <v>169</v>
      </c>
      <c r="D796" s="209">
        <v>38.063000000000002</v>
      </c>
      <c r="E796" s="55" t="s">
        <v>170</v>
      </c>
      <c r="F796" s="319"/>
      <c r="G796" s="319"/>
      <c r="H796" s="319"/>
    </row>
    <row r="797" spans="1:8" s="103" customFormat="1">
      <c r="A797" s="57" t="s">
        <v>172</v>
      </c>
      <c r="B797" s="127" t="s">
        <v>172</v>
      </c>
      <c r="C797" s="57" t="s">
        <v>169</v>
      </c>
      <c r="D797" s="209">
        <v>67.066999999999993</v>
      </c>
      <c r="E797" s="55" t="s">
        <v>170</v>
      </c>
      <c r="F797" s="319"/>
      <c r="G797" s="319"/>
      <c r="H797" s="319"/>
    </row>
    <row r="798" spans="1:8" s="103" customFormat="1">
      <c r="A798" s="57" t="s">
        <v>173</v>
      </c>
      <c r="B798" s="127" t="s">
        <v>173</v>
      </c>
      <c r="C798" s="57" t="s">
        <v>169</v>
      </c>
      <c r="D798" s="209">
        <v>62.045999999999999</v>
      </c>
      <c r="E798" s="55" t="s">
        <v>170</v>
      </c>
      <c r="F798" s="319"/>
      <c r="G798" s="319"/>
      <c r="H798" s="319"/>
    </row>
    <row r="799" spans="1:8" s="103" customFormat="1">
      <c r="A799" s="57" t="s">
        <v>174</v>
      </c>
      <c r="B799" s="127" t="s">
        <v>174</v>
      </c>
      <c r="C799" s="57" t="s">
        <v>175</v>
      </c>
      <c r="D799" s="209">
        <v>28.015000000000001</v>
      </c>
      <c r="E799" s="55" t="s">
        <v>176</v>
      </c>
      <c r="F799" s="319"/>
      <c r="G799" s="319"/>
      <c r="H799" s="319"/>
    </row>
    <row r="800" spans="1:8" s="103" customFormat="1">
      <c r="A800" s="57" t="s">
        <v>1447</v>
      </c>
      <c r="B800" s="127" t="s">
        <v>1447</v>
      </c>
      <c r="C800" s="57" t="s">
        <v>175</v>
      </c>
      <c r="D800" s="209">
        <v>35.4</v>
      </c>
      <c r="E800" s="55" t="s">
        <v>176</v>
      </c>
      <c r="F800" s="319"/>
      <c r="G800" s="319"/>
      <c r="H800" s="319"/>
    </row>
    <row r="801" spans="1:8" s="103" customFormat="1">
      <c r="A801" s="57" t="s">
        <v>1448</v>
      </c>
      <c r="B801" s="127" t="s">
        <v>1448</v>
      </c>
      <c r="C801" s="57" t="s">
        <v>175</v>
      </c>
      <c r="D801" s="209">
        <v>9.8979999999999997</v>
      </c>
      <c r="E801" s="55" t="s">
        <v>176</v>
      </c>
      <c r="F801" s="319"/>
      <c r="G801" s="319"/>
      <c r="H801" s="319"/>
    </row>
    <row r="802" spans="1:8" s="103" customFormat="1">
      <c r="A802" s="57" t="s">
        <v>177</v>
      </c>
      <c r="B802" s="127" t="s">
        <v>177</v>
      </c>
      <c r="C802" s="57" t="s">
        <v>175</v>
      </c>
      <c r="D802" s="209">
        <v>8.1370000000000005</v>
      </c>
      <c r="E802" s="55" t="s">
        <v>176</v>
      </c>
      <c r="F802" s="319"/>
      <c r="G802" s="319"/>
      <c r="H802" s="319"/>
    </row>
    <row r="803" spans="1:8" s="103" customFormat="1">
      <c r="A803" s="57" t="s">
        <v>1449</v>
      </c>
      <c r="B803" s="127" t="s">
        <v>1449</v>
      </c>
      <c r="C803" s="57" t="s">
        <v>175</v>
      </c>
      <c r="D803" s="209">
        <v>13.901</v>
      </c>
      <c r="E803" s="55" t="s">
        <v>176</v>
      </c>
      <c r="F803" s="319"/>
      <c r="G803" s="319"/>
      <c r="H803" s="319"/>
    </row>
    <row r="804" spans="1:8" s="103" customFormat="1">
      <c r="A804" s="57" t="s">
        <v>178</v>
      </c>
      <c r="B804" s="127" t="s">
        <v>178</v>
      </c>
      <c r="C804" s="57" t="s">
        <v>175</v>
      </c>
      <c r="D804" s="209">
        <v>14.000999999999999</v>
      </c>
      <c r="E804" s="55" t="s">
        <v>176</v>
      </c>
      <c r="F804" s="319"/>
      <c r="G804" s="319"/>
      <c r="H804" s="319"/>
    </row>
    <row r="805" spans="1:8" s="103" customFormat="1">
      <c r="A805" s="57" t="s">
        <v>179</v>
      </c>
      <c r="B805" s="127" t="s">
        <v>179</v>
      </c>
      <c r="C805" s="57" t="s">
        <v>175</v>
      </c>
      <c r="D805" s="209">
        <v>27.951000000000001</v>
      </c>
      <c r="E805" s="55" t="s">
        <v>176</v>
      </c>
      <c r="F805" s="319"/>
      <c r="G805" s="319"/>
      <c r="H805" s="319"/>
    </row>
    <row r="806" spans="1:8" s="103" customFormat="1">
      <c r="A806" s="57" t="s">
        <v>180</v>
      </c>
      <c r="B806" s="127" t="s">
        <v>180</v>
      </c>
      <c r="C806" s="57" t="s">
        <v>175</v>
      </c>
      <c r="D806" s="209">
        <v>40.091999999999999</v>
      </c>
      <c r="E806" s="55" t="s">
        <v>176</v>
      </c>
      <c r="F806" s="319"/>
      <c r="G806" s="319"/>
      <c r="H806" s="319"/>
    </row>
    <row r="807" spans="1:8" s="103" customFormat="1">
      <c r="A807" s="57" t="s">
        <v>181</v>
      </c>
      <c r="B807" s="127" t="s">
        <v>181</v>
      </c>
      <c r="C807" s="57" t="s">
        <v>182</v>
      </c>
      <c r="D807" s="209">
        <v>148.01343</v>
      </c>
      <c r="E807" s="55" t="s">
        <v>183</v>
      </c>
      <c r="F807" s="319"/>
      <c r="G807" s="319"/>
      <c r="H807" s="319"/>
    </row>
    <row r="808" spans="1:8" s="103" customFormat="1" ht="31.5">
      <c r="A808" s="59" t="s">
        <v>1450</v>
      </c>
      <c r="B808" s="169" t="s">
        <v>1450</v>
      </c>
      <c r="C808" s="59" t="s">
        <v>1451</v>
      </c>
      <c r="D808" s="286">
        <v>187.80240000000001</v>
      </c>
      <c r="E808" s="61" t="s">
        <v>1452</v>
      </c>
      <c r="F808" s="319"/>
      <c r="G808" s="319"/>
      <c r="H808" s="319"/>
    </row>
    <row r="809" spans="1:8" s="103" customFormat="1" ht="31.5">
      <c r="A809" s="59" t="s">
        <v>1453</v>
      </c>
      <c r="B809" s="169" t="s">
        <v>1453</v>
      </c>
      <c r="C809" s="59" t="s">
        <v>1454</v>
      </c>
      <c r="D809" s="286">
        <v>170.50319999999999</v>
      </c>
      <c r="E809" s="61" t="s">
        <v>1452</v>
      </c>
      <c r="F809" s="319"/>
      <c r="G809" s="319"/>
      <c r="H809" s="319"/>
    </row>
    <row r="810" spans="1:8" s="103" customFormat="1">
      <c r="A810" s="59" t="s">
        <v>1455</v>
      </c>
      <c r="B810" s="169" t="s">
        <v>1455</v>
      </c>
      <c r="C810" s="59" t="s">
        <v>1456</v>
      </c>
      <c r="D810" s="286">
        <v>5.6867999999999999</v>
      </c>
      <c r="E810" s="55" t="s">
        <v>153</v>
      </c>
      <c r="F810" s="319"/>
      <c r="G810" s="319"/>
      <c r="H810" s="319"/>
    </row>
    <row r="811" spans="1:8" s="103" customFormat="1">
      <c r="A811" s="59" t="s">
        <v>1457</v>
      </c>
      <c r="B811" s="169" t="s">
        <v>1457</v>
      </c>
      <c r="C811" s="59" t="s">
        <v>1456</v>
      </c>
      <c r="D811" s="286">
        <v>7.242</v>
      </c>
      <c r="E811" s="55" t="s">
        <v>153</v>
      </c>
      <c r="F811" s="319"/>
      <c r="G811" s="319"/>
      <c r="H811" s="319"/>
    </row>
    <row r="812" spans="1:8" s="103" customFormat="1">
      <c r="A812" s="59" t="s">
        <v>1458</v>
      </c>
      <c r="B812" s="169" t="s">
        <v>1458</v>
      </c>
      <c r="C812" s="59" t="s">
        <v>1456</v>
      </c>
      <c r="D812" s="286">
        <v>5.2548000000000004</v>
      </c>
      <c r="E812" s="55" t="s">
        <v>153</v>
      </c>
      <c r="F812" s="319"/>
      <c r="G812" s="319"/>
      <c r="H812" s="319"/>
    </row>
    <row r="813" spans="1:8" s="103" customFormat="1">
      <c r="A813" s="59" t="s">
        <v>1459</v>
      </c>
      <c r="B813" s="169" t="s">
        <v>1459</v>
      </c>
      <c r="C813" s="59" t="s">
        <v>1456</v>
      </c>
      <c r="D813" s="286">
        <v>6.3983999999999996</v>
      </c>
      <c r="E813" s="55" t="s">
        <v>153</v>
      </c>
      <c r="F813" s="319"/>
      <c r="G813" s="319"/>
      <c r="H813" s="319"/>
    </row>
    <row r="814" spans="1:8" s="103" customFormat="1">
      <c r="A814" s="59" t="s">
        <v>1460</v>
      </c>
      <c r="B814" s="169" t="s">
        <v>1460</v>
      </c>
      <c r="C814" s="59" t="s">
        <v>1456</v>
      </c>
      <c r="D814" s="286">
        <v>6.3983999999999996</v>
      </c>
      <c r="E814" s="55" t="s">
        <v>153</v>
      </c>
      <c r="F814" s="319"/>
      <c r="G814" s="319"/>
      <c r="H814" s="319"/>
    </row>
    <row r="815" spans="1:8" s="103" customFormat="1">
      <c r="A815" s="59" t="s">
        <v>1461</v>
      </c>
      <c r="B815" s="169" t="s">
        <v>1461</v>
      </c>
      <c r="C815" s="59" t="s">
        <v>1456</v>
      </c>
      <c r="D815" s="286">
        <v>7.0476000000000001</v>
      </c>
      <c r="E815" s="55" t="s">
        <v>153</v>
      </c>
      <c r="F815" s="319"/>
      <c r="G815" s="319"/>
      <c r="H815" s="319"/>
    </row>
    <row r="816" spans="1:8" s="103" customFormat="1">
      <c r="A816" s="59" t="s">
        <v>1462</v>
      </c>
      <c r="B816" s="169" t="s">
        <v>1462</v>
      </c>
      <c r="C816" s="59" t="s">
        <v>1456</v>
      </c>
      <c r="D816" s="286">
        <v>1.3188</v>
      </c>
      <c r="E816" s="55" t="s">
        <v>153</v>
      </c>
      <c r="F816" s="319"/>
      <c r="G816" s="319"/>
      <c r="H816" s="319"/>
    </row>
    <row r="817" spans="1:8" s="103" customFormat="1">
      <c r="A817" s="59" t="s">
        <v>1463</v>
      </c>
      <c r="B817" s="169" t="s">
        <v>1463</v>
      </c>
      <c r="C817" s="59" t="s">
        <v>1456</v>
      </c>
      <c r="D817" s="286">
        <v>5.7995999999999999</v>
      </c>
      <c r="E817" s="55" t="s">
        <v>153</v>
      </c>
      <c r="F817" s="319"/>
      <c r="G817" s="319"/>
      <c r="H817" s="319"/>
    </row>
    <row r="818" spans="1:8" s="103" customFormat="1">
      <c r="A818" s="59" t="s">
        <v>1464</v>
      </c>
      <c r="B818" s="169" t="s">
        <v>1464</v>
      </c>
      <c r="C818" s="59" t="s">
        <v>1456</v>
      </c>
      <c r="D818" s="286">
        <v>7.0343999999999998</v>
      </c>
      <c r="E818" s="55" t="s">
        <v>153</v>
      </c>
      <c r="F818" s="319"/>
      <c r="G818" s="319"/>
      <c r="H818" s="319"/>
    </row>
    <row r="819" spans="1:8" s="103" customFormat="1">
      <c r="A819" s="59" t="s">
        <v>1465</v>
      </c>
      <c r="B819" s="169" t="s">
        <v>1465</v>
      </c>
      <c r="C819" s="59" t="s">
        <v>1456</v>
      </c>
      <c r="D819" s="286">
        <v>4.0511999999999997</v>
      </c>
      <c r="E819" s="55" t="s">
        <v>153</v>
      </c>
      <c r="F819" s="319"/>
      <c r="G819" s="319"/>
      <c r="H819" s="319"/>
    </row>
    <row r="820" spans="1:8" s="103" customFormat="1">
      <c r="A820" s="59" t="s">
        <v>1466</v>
      </c>
      <c r="B820" s="169" t="s">
        <v>1466</v>
      </c>
      <c r="C820" s="59" t="s">
        <v>1456</v>
      </c>
      <c r="D820" s="286">
        <v>2.3159999999999998</v>
      </c>
      <c r="E820" s="55" t="s">
        <v>153</v>
      </c>
      <c r="F820" s="319"/>
      <c r="G820" s="319"/>
      <c r="H820" s="319"/>
    </row>
    <row r="821" spans="1:8" s="103" customFormat="1">
      <c r="A821" s="59" t="s">
        <v>1467</v>
      </c>
      <c r="B821" s="169" t="s">
        <v>1467</v>
      </c>
      <c r="C821" s="59" t="s">
        <v>1456</v>
      </c>
      <c r="D821" s="286">
        <v>5.9004000000000003</v>
      </c>
      <c r="E821" s="55" t="s">
        <v>153</v>
      </c>
      <c r="F821" s="319"/>
      <c r="G821" s="319"/>
      <c r="H821" s="319"/>
    </row>
    <row r="822" spans="1:8" s="103" customFormat="1">
      <c r="A822" s="59" t="s">
        <v>1468</v>
      </c>
      <c r="B822" s="169" t="s">
        <v>1468</v>
      </c>
      <c r="C822" s="59" t="s">
        <v>1456</v>
      </c>
      <c r="D822" s="286">
        <v>4.1100000000000003</v>
      </c>
      <c r="E822" s="55" t="s">
        <v>153</v>
      </c>
      <c r="F822" s="319"/>
      <c r="G822" s="319"/>
      <c r="H822" s="319"/>
    </row>
    <row r="823" spans="1:8" s="103" customFormat="1">
      <c r="A823" s="59" t="s">
        <v>1469</v>
      </c>
      <c r="B823" s="169" t="s">
        <v>1469</v>
      </c>
      <c r="C823" s="59" t="s">
        <v>1456</v>
      </c>
      <c r="D823" s="286">
        <v>5.9004000000000003</v>
      </c>
      <c r="E823" s="55" t="s">
        <v>153</v>
      </c>
      <c r="F823" s="319"/>
      <c r="G823" s="319"/>
      <c r="H823" s="319"/>
    </row>
    <row r="824" spans="1:8" s="103" customFormat="1">
      <c r="A824" s="59" t="s">
        <v>1470</v>
      </c>
      <c r="B824" s="169" t="s">
        <v>1470</v>
      </c>
      <c r="C824" s="59" t="s">
        <v>1456</v>
      </c>
      <c r="D824" s="286">
        <v>5.0960000000000001</v>
      </c>
      <c r="E824" s="55" t="s">
        <v>153</v>
      </c>
      <c r="F824" s="319"/>
      <c r="G824" s="319"/>
      <c r="H824" s="319"/>
    </row>
    <row r="825" spans="1:8" s="103" customFormat="1">
      <c r="A825" s="59" t="s">
        <v>1471</v>
      </c>
      <c r="B825" s="169" t="s">
        <v>1471</v>
      </c>
      <c r="C825" s="59" t="s">
        <v>1456</v>
      </c>
      <c r="D825" s="286">
        <v>2.4780000000000002</v>
      </c>
      <c r="E825" s="55" t="s">
        <v>153</v>
      </c>
      <c r="F825" s="319"/>
      <c r="G825" s="319"/>
      <c r="H825" s="319"/>
    </row>
    <row r="826" spans="1:8" s="103" customFormat="1">
      <c r="A826" s="59" t="s">
        <v>1472</v>
      </c>
      <c r="B826" s="169" t="s">
        <v>1472</v>
      </c>
      <c r="C826" s="59" t="s">
        <v>1456</v>
      </c>
      <c r="D826" s="286">
        <v>3.1103999999999998</v>
      </c>
      <c r="E826" s="55" t="s">
        <v>153</v>
      </c>
      <c r="F826" s="319"/>
      <c r="G826" s="319"/>
      <c r="H826" s="319"/>
    </row>
    <row r="827" spans="1:8" s="103" customFormat="1">
      <c r="A827" s="59" t="s">
        <v>1473</v>
      </c>
      <c r="B827" s="169" t="s">
        <v>1473</v>
      </c>
      <c r="C827" s="59" t="s">
        <v>1456</v>
      </c>
      <c r="D827" s="286">
        <v>6.3827999999999996</v>
      </c>
      <c r="E827" s="55" t="s">
        <v>153</v>
      </c>
      <c r="F827" s="319"/>
      <c r="G827" s="319"/>
      <c r="H827" s="319"/>
    </row>
    <row r="828" spans="1:8" s="103" customFormat="1">
      <c r="A828" s="59" t="s">
        <v>1474</v>
      </c>
      <c r="B828" s="169" t="s">
        <v>1474</v>
      </c>
      <c r="C828" s="59" t="s">
        <v>1456</v>
      </c>
      <c r="D828" s="286">
        <v>7.4352</v>
      </c>
      <c r="E828" s="55" t="s">
        <v>153</v>
      </c>
      <c r="F828" s="319"/>
      <c r="G828" s="319"/>
      <c r="H828" s="319"/>
    </row>
    <row r="829" spans="1:8" s="103" customFormat="1">
      <c r="A829" s="59" t="s">
        <v>1475</v>
      </c>
      <c r="B829" s="169" t="s">
        <v>1475</v>
      </c>
      <c r="C829" s="59" t="s">
        <v>1456</v>
      </c>
      <c r="D829" s="286">
        <v>3.42</v>
      </c>
      <c r="E829" s="55" t="s">
        <v>153</v>
      </c>
      <c r="F829" s="319"/>
      <c r="G829" s="319"/>
      <c r="H829" s="319"/>
    </row>
    <row r="830" spans="1:8" s="103" customFormat="1">
      <c r="A830" s="59" t="s">
        <v>1476</v>
      </c>
      <c r="B830" s="169" t="s">
        <v>1476</v>
      </c>
      <c r="C830" s="59" t="s">
        <v>1456</v>
      </c>
      <c r="D830" s="286">
        <v>6.9611999999999998</v>
      </c>
      <c r="E830" s="55" t="s">
        <v>153</v>
      </c>
      <c r="F830" s="319"/>
      <c r="G830" s="319"/>
      <c r="H830" s="319"/>
    </row>
    <row r="831" spans="1:8" s="103" customFormat="1">
      <c r="A831" s="59" t="s">
        <v>1477</v>
      </c>
      <c r="B831" s="169" t="s">
        <v>1477</v>
      </c>
      <c r="C831" s="59" t="s">
        <v>1456</v>
      </c>
      <c r="D831" s="286">
        <v>6.0144000000000002</v>
      </c>
      <c r="E831" s="55" t="s">
        <v>153</v>
      </c>
      <c r="F831" s="319"/>
      <c r="G831" s="319"/>
      <c r="H831" s="319"/>
    </row>
    <row r="832" spans="1:8" s="103" customFormat="1">
      <c r="A832" s="59" t="s">
        <v>1478</v>
      </c>
      <c r="B832" s="169" t="s">
        <v>1478</v>
      </c>
      <c r="C832" s="59" t="s">
        <v>1456</v>
      </c>
      <c r="D832" s="286">
        <v>4.6692</v>
      </c>
      <c r="E832" s="55" t="s">
        <v>153</v>
      </c>
      <c r="F832" s="319"/>
      <c r="G832" s="319"/>
      <c r="H832" s="319"/>
    </row>
    <row r="833" spans="1:8" s="103" customFormat="1">
      <c r="A833" s="59" t="s">
        <v>1479</v>
      </c>
      <c r="B833" s="169" t="s">
        <v>1479</v>
      </c>
      <c r="C833" s="59" t="s">
        <v>1456</v>
      </c>
      <c r="D833" s="286">
        <v>5.8151999999999999</v>
      </c>
      <c r="E833" s="55" t="s">
        <v>153</v>
      </c>
      <c r="F833" s="319"/>
      <c r="G833" s="319"/>
      <c r="H833" s="319"/>
    </row>
    <row r="834" spans="1:8" s="103" customFormat="1">
      <c r="A834" s="59" t="s">
        <v>1480</v>
      </c>
      <c r="B834" s="169" t="s">
        <v>1480</v>
      </c>
      <c r="C834" s="59" t="s">
        <v>1456</v>
      </c>
      <c r="D834" s="286">
        <v>2.9039999999999999</v>
      </c>
      <c r="E834" s="55" t="s">
        <v>153</v>
      </c>
      <c r="F834" s="319"/>
      <c r="G834" s="319"/>
      <c r="H834" s="319"/>
    </row>
    <row r="835" spans="1:8" s="103" customFormat="1">
      <c r="A835" s="59" t="s">
        <v>1481</v>
      </c>
      <c r="B835" s="169" t="s">
        <v>1481</v>
      </c>
      <c r="C835" s="59" t="s">
        <v>1456</v>
      </c>
      <c r="D835" s="286">
        <v>3.3456000000000001</v>
      </c>
      <c r="E835" s="55" t="s">
        <v>153</v>
      </c>
      <c r="F835" s="319"/>
      <c r="G835" s="319"/>
      <c r="H835" s="319"/>
    </row>
    <row r="836" spans="1:8" s="103" customFormat="1">
      <c r="A836" s="59" t="s">
        <v>1482</v>
      </c>
      <c r="B836" s="169" t="s">
        <v>1482</v>
      </c>
      <c r="C836" s="59" t="s">
        <v>1456</v>
      </c>
      <c r="D836" s="286">
        <v>5.9004000000000003</v>
      </c>
      <c r="E836" s="55" t="s">
        <v>153</v>
      </c>
      <c r="F836" s="319"/>
      <c r="G836" s="319"/>
      <c r="H836" s="319"/>
    </row>
    <row r="837" spans="1:8" s="103" customFormat="1">
      <c r="A837" s="59" t="s">
        <v>1483</v>
      </c>
      <c r="B837" s="169" t="s">
        <v>1483</v>
      </c>
      <c r="C837" s="59" t="s">
        <v>1456</v>
      </c>
      <c r="D837" s="286">
        <v>7.5048000000000004</v>
      </c>
      <c r="E837" s="55" t="s">
        <v>153</v>
      </c>
      <c r="F837" s="319"/>
      <c r="G837" s="319"/>
      <c r="H837" s="319"/>
    </row>
    <row r="838" spans="1:8" s="103" customFormat="1">
      <c r="A838" s="59" t="s">
        <v>1484</v>
      </c>
      <c r="B838" s="169" t="s">
        <v>1484</v>
      </c>
      <c r="C838" s="59" t="s">
        <v>1456</v>
      </c>
      <c r="D838" s="286">
        <v>6.1223999999999998</v>
      </c>
      <c r="E838" s="55" t="s">
        <v>153</v>
      </c>
      <c r="F838" s="319"/>
      <c r="G838" s="319"/>
      <c r="H838" s="319"/>
    </row>
    <row r="839" spans="1:8" s="103" customFormat="1">
      <c r="A839" s="59" t="s">
        <v>1485</v>
      </c>
      <c r="B839" s="169" t="s">
        <v>1485</v>
      </c>
      <c r="C839" s="59" t="s">
        <v>1456</v>
      </c>
      <c r="D839" s="286">
        <v>9.0852000000000004</v>
      </c>
      <c r="E839" s="55" t="s">
        <v>153</v>
      </c>
      <c r="F839" s="319"/>
      <c r="G839" s="319"/>
      <c r="H839" s="319"/>
    </row>
    <row r="840" spans="1:8" s="103" customFormat="1">
      <c r="A840" s="59" t="s">
        <v>1486</v>
      </c>
      <c r="B840" s="169" t="s">
        <v>1486</v>
      </c>
      <c r="C840" s="59" t="s">
        <v>1456</v>
      </c>
      <c r="D840" s="286">
        <v>9.8076000000000008</v>
      </c>
      <c r="E840" s="55" t="s">
        <v>153</v>
      </c>
      <c r="F840" s="319"/>
      <c r="G840" s="319"/>
      <c r="H840" s="319"/>
    </row>
    <row r="841" spans="1:8" s="103" customFormat="1">
      <c r="A841" s="59" t="s">
        <v>1487</v>
      </c>
      <c r="B841" s="169" t="s">
        <v>1487</v>
      </c>
      <c r="C841" s="59" t="s">
        <v>1456</v>
      </c>
      <c r="D841" s="286">
        <v>6.9912000000000001</v>
      </c>
      <c r="E841" s="55" t="s">
        <v>153</v>
      </c>
      <c r="F841" s="319"/>
      <c r="G841" s="319"/>
      <c r="H841" s="319"/>
    </row>
    <row r="842" spans="1:8" s="103" customFormat="1">
      <c r="A842" s="59" t="s">
        <v>1488</v>
      </c>
      <c r="B842" s="169" t="s">
        <v>1488</v>
      </c>
      <c r="C842" s="59" t="s">
        <v>1456</v>
      </c>
      <c r="D842" s="286">
        <v>15.263999999999999</v>
      </c>
      <c r="E842" s="55" t="s">
        <v>153</v>
      </c>
      <c r="F842" s="319"/>
      <c r="G842" s="319"/>
      <c r="H842" s="319"/>
    </row>
    <row r="843" spans="1:8" s="103" customFormat="1">
      <c r="A843" s="59" t="s">
        <v>1489</v>
      </c>
      <c r="B843" s="169" t="s">
        <v>1489</v>
      </c>
      <c r="C843" s="59" t="s">
        <v>1456</v>
      </c>
      <c r="D843" s="286">
        <v>9.1631999999999998</v>
      </c>
      <c r="E843" s="55" t="s">
        <v>153</v>
      </c>
      <c r="F843" s="319"/>
      <c r="G843" s="319"/>
      <c r="H843" s="319"/>
    </row>
    <row r="844" spans="1:8" s="103" customFormat="1">
      <c r="A844" s="59" t="s">
        <v>1490</v>
      </c>
      <c r="B844" s="169" t="s">
        <v>1490</v>
      </c>
      <c r="C844" s="59" t="s">
        <v>1456</v>
      </c>
      <c r="D844" s="286">
        <v>2.5392000000000001</v>
      </c>
      <c r="E844" s="55" t="s">
        <v>153</v>
      </c>
      <c r="F844" s="319"/>
      <c r="G844" s="319"/>
      <c r="H844" s="319"/>
    </row>
    <row r="845" spans="1:8" s="103" customFormat="1">
      <c r="A845" s="59" t="s">
        <v>1491</v>
      </c>
      <c r="B845" s="169" t="s">
        <v>1491</v>
      </c>
      <c r="C845" s="59" t="s">
        <v>1456</v>
      </c>
      <c r="D845" s="286">
        <v>2.5392000000000001</v>
      </c>
      <c r="E845" s="55" t="s">
        <v>153</v>
      </c>
      <c r="F845" s="319"/>
      <c r="G845" s="319"/>
      <c r="H845" s="319"/>
    </row>
    <row r="846" spans="1:8" s="103" customFormat="1">
      <c r="A846" s="59" t="s">
        <v>1492</v>
      </c>
      <c r="B846" s="169" t="s">
        <v>1492</v>
      </c>
      <c r="C846" s="59" t="s">
        <v>1456</v>
      </c>
      <c r="D846" s="286">
        <v>5.8764000000000003</v>
      </c>
      <c r="E846" s="55" t="s">
        <v>153</v>
      </c>
      <c r="F846" s="319"/>
      <c r="G846" s="319"/>
      <c r="H846" s="319"/>
    </row>
    <row r="847" spans="1:8" s="103" customFormat="1">
      <c r="A847" s="59" t="s">
        <v>1493</v>
      </c>
      <c r="B847" s="169" t="s">
        <v>1493</v>
      </c>
      <c r="C847" s="59" t="s">
        <v>1456</v>
      </c>
      <c r="D847" s="286">
        <v>3.7787999999999999</v>
      </c>
      <c r="E847" s="55" t="s">
        <v>153</v>
      </c>
      <c r="F847" s="319"/>
      <c r="G847" s="319"/>
      <c r="H847" s="319"/>
    </row>
    <row r="848" spans="1:8" s="103" customFormat="1">
      <c r="A848" s="59" t="s">
        <v>1494</v>
      </c>
      <c r="B848" s="169" t="s">
        <v>1494</v>
      </c>
      <c r="C848" s="59" t="s">
        <v>1456</v>
      </c>
      <c r="D848" s="286">
        <v>2.4251999999999998</v>
      </c>
      <c r="E848" s="55" t="s">
        <v>153</v>
      </c>
      <c r="F848" s="319"/>
      <c r="G848" s="319"/>
      <c r="H848" s="319"/>
    </row>
    <row r="849" spans="1:8" s="103" customFormat="1">
      <c r="A849" s="59" t="s">
        <v>1495</v>
      </c>
      <c r="B849" s="169" t="s">
        <v>1495</v>
      </c>
      <c r="C849" s="59" t="s">
        <v>1456</v>
      </c>
      <c r="D849" s="286">
        <v>2.5392000000000001</v>
      </c>
      <c r="E849" s="55" t="s">
        <v>153</v>
      </c>
      <c r="F849" s="319"/>
      <c r="G849" s="319"/>
      <c r="H849" s="319"/>
    </row>
    <row r="850" spans="1:8" s="103" customFormat="1">
      <c r="A850" s="59" t="s">
        <v>1496</v>
      </c>
      <c r="B850" s="169" t="s">
        <v>1496</v>
      </c>
      <c r="C850" s="59" t="s">
        <v>1456</v>
      </c>
      <c r="D850" s="286">
        <v>2.5392000000000001</v>
      </c>
      <c r="E850" s="55" t="s">
        <v>153</v>
      </c>
      <c r="F850" s="319"/>
      <c r="G850" s="319"/>
      <c r="H850" s="319"/>
    </row>
    <row r="851" spans="1:8" s="103" customFormat="1">
      <c r="A851" s="59" t="s">
        <v>1497</v>
      </c>
      <c r="B851" s="169" t="s">
        <v>1497</v>
      </c>
      <c r="C851" s="59" t="s">
        <v>1456</v>
      </c>
      <c r="D851" s="286">
        <v>7.8311999999999999</v>
      </c>
      <c r="E851" s="55" t="s">
        <v>153</v>
      </c>
      <c r="F851" s="319"/>
      <c r="G851" s="319"/>
      <c r="H851" s="319"/>
    </row>
    <row r="852" spans="1:8" s="103" customFormat="1">
      <c r="A852" s="59" t="s">
        <v>1498</v>
      </c>
      <c r="B852" s="169" t="s">
        <v>1498</v>
      </c>
      <c r="C852" s="59" t="s">
        <v>1456</v>
      </c>
      <c r="D852" s="286">
        <v>2.5392000000000001</v>
      </c>
      <c r="E852" s="55" t="s">
        <v>153</v>
      </c>
      <c r="F852" s="319"/>
      <c r="G852" s="319"/>
      <c r="H852" s="319"/>
    </row>
    <row r="853" spans="1:8" s="103" customFormat="1">
      <c r="A853" s="59" t="s">
        <v>1499</v>
      </c>
      <c r="B853" s="169" t="s">
        <v>1499</v>
      </c>
      <c r="C853" s="59" t="s">
        <v>1456</v>
      </c>
      <c r="D853" s="286">
        <v>17.467199999999998</v>
      </c>
      <c r="E853" s="55" t="s">
        <v>153</v>
      </c>
      <c r="F853" s="319"/>
      <c r="G853" s="319"/>
      <c r="H853" s="319"/>
    </row>
    <row r="854" spans="1:8" s="103" customFormat="1">
      <c r="A854" s="59" t="s">
        <v>1500</v>
      </c>
      <c r="B854" s="169" t="s">
        <v>1500</v>
      </c>
      <c r="C854" s="59" t="s">
        <v>1456</v>
      </c>
      <c r="D854" s="286">
        <v>4.5540000000000003</v>
      </c>
      <c r="E854" s="55" t="s">
        <v>153</v>
      </c>
      <c r="F854" s="319"/>
      <c r="G854" s="319"/>
      <c r="H854" s="319"/>
    </row>
    <row r="855" spans="1:8" s="103" customFormat="1">
      <c r="A855" s="59" t="s">
        <v>1501</v>
      </c>
      <c r="B855" s="169" t="s">
        <v>1501</v>
      </c>
      <c r="C855" s="59" t="s">
        <v>1456</v>
      </c>
      <c r="D855" s="286">
        <v>2.5392000000000001</v>
      </c>
      <c r="E855" s="55" t="s">
        <v>153</v>
      </c>
      <c r="F855" s="319"/>
      <c r="G855" s="319"/>
      <c r="H855" s="319"/>
    </row>
    <row r="856" spans="1:8" s="103" customFormat="1">
      <c r="A856" s="59" t="s">
        <v>1502</v>
      </c>
      <c r="B856" s="169" t="s">
        <v>1502</v>
      </c>
      <c r="C856" s="59" t="s">
        <v>1456</v>
      </c>
      <c r="D856" s="286">
        <v>2.5392000000000001</v>
      </c>
      <c r="E856" s="55" t="s">
        <v>153</v>
      </c>
      <c r="F856" s="319"/>
      <c r="G856" s="319"/>
      <c r="H856" s="319"/>
    </row>
    <row r="857" spans="1:8" s="103" customFormat="1">
      <c r="A857" s="59" t="s">
        <v>1503</v>
      </c>
      <c r="B857" s="169" t="s">
        <v>1503</v>
      </c>
      <c r="C857" s="59" t="s">
        <v>1456</v>
      </c>
      <c r="D857" s="286">
        <v>1.446</v>
      </c>
      <c r="E857" s="55" t="s">
        <v>153</v>
      </c>
      <c r="F857" s="319"/>
      <c r="G857" s="319"/>
      <c r="H857" s="319"/>
    </row>
    <row r="858" spans="1:8" s="103" customFormat="1">
      <c r="A858" s="59" t="s">
        <v>1504</v>
      </c>
      <c r="B858" s="169" t="s">
        <v>1504</v>
      </c>
      <c r="C858" s="59" t="s">
        <v>1456</v>
      </c>
      <c r="D858" s="286">
        <v>2.5392000000000001</v>
      </c>
      <c r="E858" s="55" t="s">
        <v>153</v>
      </c>
      <c r="F858" s="319"/>
      <c r="G858" s="319"/>
      <c r="H858" s="319"/>
    </row>
    <row r="859" spans="1:8" s="103" customFormat="1">
      <c r="A859" s="59" t="s">
        <v>1505</v>
      </c>
      <c r="B859" s="169" t="s">
        <v>1505</v>
      </c>
      <c r="C859" s="59" t="s">
        <v>1456</v>
      </c>
      <c r="D859" s="286">
        <v>1.446</v>
      </c>
      <c r="E859" s="55" t="s">
        <v>153</v>
      </c>
      <c r="F859" s="319"/>
      <c r="G859" s="319"/>
      <c r="H859" s="319"/>
    </row>
    <row r="860" spans="1:8" s="103" customFormat="1">
      <c r="A860" s="59" t="s">
        <v>1506</v>
      </c>
      <c r="B860" s="169" t="s">
        <v>1506</v>
      </c>
      <c r="C860" s="59" t="s">
        <v>1456</v>
      </c>
      <c r="D860" s="286">
        <v>1.446</v>
      </c>
      <c r="E860" s="55" t="s">
        <v>153</v>
      </c>
      <c r="F860" s="319"/>
      <c r="G860" s="319"/>
      <c r="H860" s="319"/>
    </row>
    <row r="861" spans="1:8" s="103" customFormat="1">
      <c r="A861" s="59" t="s">
        <v>1507</v>
      </c>
      <c r="B861" s="169" t="s">
        <v>1507</v>
      </c>
      <c r="C861" s="59" t="s">
        <v>1456</v>
      </c>
      <c r="D861" s="286">
        <v>1.446</v>
      </c>
      <c r="E861" s="55" t="s">
        <v>153</v>
      </c>
      <c r="F861" s="319"/>
      <c r="G861" s="319"/>
      <c r="H861" s="319"/>
    </row>
    <row r="862" spans="1:8" s="103" customFormat="1">
      <c r="A862" s="59" t="s">
        <v>1508</v>
      </c>
      <c r="B862" s="169" t="s">
        <v>1508</v>
      </c>
      <c r="C862" s="59" t="s">
        <v>1456</v>
      </c>
      <c r="D862" s="286">
        <v>1.446</v>
      </c>
      <c r="E862" s="55" t="s">
        <v>153</v>
      </c>
      <c r="F862" s="319"/>
      <c r="G862" s="319"/>
      <c r="H862" s="319"/>
    </row>
    <row r="863" spans="1:8" s="103" customFormat="1">
      <c r="A863" s="59" t="s">
        <v>1509</v>
      </c>
      <c r="B863" s="169" t="s">
        <v>1509</v>
      </c>
      <c r="C863" s="59" t="s">
        <v>1456</v>
      </c>
      <c r="D863" s="286">
        <v>1.446</v>
      </c>
      <c r="E863" s="55" t="s">
        <v>153</v>
      </c>
      <c r="F863" s="319"/>
      <c r="G863" s="319"/>
      <c r="H863" s="319"/>
    </row>
    <row r="864" spans="1:8" s="103" customFormat="1">
      <c r="A864" s="59" t="s">
        <v>1510</v>
      </c>
      <c r="B864" s="169" t="s">
        <v>1510</v>
      </c>
      <c r="C864" s="59" t="s">
        <v>1456</v>
      </c>
      <c r="D864" s="286">
        <v>1.446</v>
      </c>
      <c r="E864" s="55" t="s">
        <v>153</v>
      </c>
      <c r="F864" s="319"/>
      <c r="G864" s="319"/>
      <c r="H864" s="319"/>
    </row>
    <row r="865" spans="1:8" s="103" customFormat="1">
      <c r="A865" s="59" t="s">
        <v>1511</v>
      </c>
      <c r="B865" s="169" t="s">
        <v>1511</v>
      </c>
      <c r="C865" s="59" t="s">
        <v>1456</v>
      </c>
      <c r="D865" s="286">
        <v>21.477599999999999</v>
      </c>
      <c r="E865" s="55" t="s">
        <v>153</v>
      </c>
      <c r="F865" s="319"/>
      <c r="G865" s="319"/>
      <c r="H865" s="319"/>
    </row>
    <row r="866" spans="1:8" s="103" customFormat="1">
      <c r="A866" s="59" t="s">
        <v>1512</v>
      </c>
      <c r="B866" s="169" t="s">
        <v>1512</v>
      </c>
      <c r="C866" s="59" t="s">
        <v>1456</v>
      </c>
      <c r="D866" s="286">
        <v>1.446</v>
      </c>
      <c r="E866" s="55" t="s">
        <v>153</v>
      </c>
      <c r="F866" s="319"/>
      <c r="G866" s="319"/>
      <c r="H866" s="319"/>
    </row>
    <row r="867" spans="1:8" s="103" customFormat="1">
      <c r="A867" s="59" t="s">
        <v>1513</v>
      </c>
      <c r="B867" s="169" t="s">
        <v>1513</v>
      </c>
      <c r="C867" s="59" t="s">
        <v>1456</v>
      </c>
      <c r="D867" s="286">
        <v>1.446</v>
      </c>
      <c r="E867" s="55" t="s">
        <v>153</v>
      </c>
      <c r="F867" s="319"/>
      <c r="G867" s="319"/>
      <c r="H867" s="319"/>
    </row>
    <row r="868" spans="1:8" s="103" customFormat="1">
      <c r="A868" s="59" t="s">
        <v>1514</v>
      </c>
      <c r="B868" s="169" t="s">
        <v>1514</v>
      </c>
      <c r="C868" s="59" t="s">
        <v>1456</v>
      </c>
      <c r="D868" s="286">
        <v>2.5499999999999998</v>
      </c>
      <c r="E868" s="55" t="s">
        <v>153</v>
      </c>
      <c r="F868" s="319"/>
      <c r="G868" s="319"/>
      <c r="H868" s="319"/>
    </row>
    <row r="869" spans="1:8" s="103" customFormat="1">
      <c r="A869" s="59" t="s">
        <v>1515</v>
      </c>
      <c r="B869" s="169" t="s">
        <v>1515</v>
      </c>
      <c r="C869" s="59" t="s">
        <v>1456</v>
      </c>
      <c r="D869" s="286">
        <v>2.7096</v>
      </c>
      <c r="E869" s="55" t="s">
        <v>153</v>
      </c>
      <c r="F869" s="319"/>
      <c r="G869" s="319"/>
      <c r="H869" s="319"/>
    </row>
    <row r="870" spans="1:8" s="103" customFormat="1">
      <c r="A870" s="59" t="s">
        <v>1516</v>
      </c>
      <c r="B870" s="169" t="s">
        <v>1516</v>
      </c>
      <c r="C870" s="59" t="s">
        <v>1456</v>
      </c>
      <c r="D870" s="286">
        <v>6.8087999999999997</v>
      </c>
      <c r="E870" s="55" t="s">
        <v>153</v>
      </c>
      <c r="F870" s="319"/>
      <c r="G870" s="319"/>
      <c r="H870" s="319"/>
    </row>
    <row r="871" spans="1:8" s="103" customFormat="1">
      <c r="A871" s="59" t="s">
        <v>1517</v>
      </c>
      <c r="B871" s="169" t="s">
        <v>1517</v>
      </c>
      <c r="C871" s="59" t="s">
        <v>1456</v>
      </c>
      <c r="D871" s="286">
        <v>2.5499999999999998</v>
      </c>
      <c r="E871" s="55" t="s">
        <v>153</v>
      </c>
      <c r="F871" s="319"/>
      <c r="G871" s="319"/>
      <c r="H871" s="319"/>
    </row>
    <row r="872" spans="1:8" s="103" customFormat="1">
      <c r="A872" s="59" t="s">
        <v>1518</v>
      </c>
      <c r="B872" s="169" t="s">
        <v>1518</v>
      </c>
      <c r="C872" s="59" t="s">
        <v>1456</v>
      </c>
      <c r="D872" s="286">
        <v>6.4488000000000003</v>
      </c>
      <c r="E872" s="55" t="s">
        <v>153</v>
      </c>
      <c r="F872" s="319"/>
      <c r="G872" s="319"/>
      <c r="H872" s="319"/>
    </row>
    <row r="873" spans="1:8" s="103" customFormat="1">
      <c r="A873" s="59" t="s">
        <v>1519</v>
      </c>
      <c r="B873" s="169" t="s">
        <v>1519</v>
      </c>
      <c r="C873" s="59" t="s">
        <v>1456</v>
      </c>
      <c r="D873" s="286">
        <v>2.5499999999999998</v>
      </c>
      <c r="E873" s="55" t="s">
        <v>153</v>
      </c>
      <c r="F873" s="319"/>
      <c r="G873" s="319"/>
      <c r="H873" s="319"/>
    </row>
    <row r="874" spans="1:8" s="103" customFormat="1">
      <c r="A874" s="59" t="s">
        <v>1520</v>
      </c>
      <c r="B874" s="169" t="s">
        <v>1520</v>
      </c>
      <c r="C874" s="59" t="s">
        <v>1456</v>
      </c>
      <c r="D874" s="286">
        <v>6.8196000000000003</v>
      </c>
      <c r="E874" s="55" t="s">
        <v>153</v>
      </c>
      <c r="F874" s="319"/>
      <c r="G874" s="319"/>
      <c r="H874" s="319"/>
    </row>
    <row r="875" spans="1:8" s="103" customFormat="1">
      <c r="A875" s="59" t="s">
        <v>1521</v>
      </c>
      <c r="B875" s="169" t="s">
        <v>1521</v>
      </c>
      <c r="C875" s="59" t="s">
        <v>1456</v>
      </c>
      <c r="D875" s="286">
        <v>6.87</v>
      </c>
      <c r="E875" s="55" t="s">
        <v>153</v>
      </c>
      <c r="F875" s="319"/>
      <c r="G875" s="319"/>
      <c r="H875" s="319"/>
    </row>
    <row r="876" spans="1:8" s="103" customFormat="1">
      <c r="A876" s="59" t="s">
        <v>1522</v>
      </c>
      <c r="B876" s="169" t="s">
        <v>1522</v>
      </c>
      <c r="C876" s="59" t="s">
        <v>1456</v>
      </c>
      <c r="D876" s="286">
        <v>22.611599999999999</v>
      </c>
      <c r="E876" s="55" t="s">
        <v>153</v>
      </c>
      <c r="F876" s="319"/>
      <c r="G876" s="319"/>
      <c r="H876" s="319"/>
    </row>
    <row r="877" spans="1:8" s="103" customFormat="1">
      <c r="A877" s="59" t="s">
        <v>1523</v>
      </c>
      <c r="B877" s="169" t="s">
        <v>1523</v>
      </c>
      <c r="C877" s="59" t="s">
        <v>1456</v>
      </c>
      <c r="D877" s="286">
        <v>8.1324000000000005</v>
      </c>
      <c r="E877" s="55" t="s">
        <v>153</v>
      </c>
      <c r="F877" s="319"/>
      <c r="G877" s="319"/>
      <c r="H877" s="319"/>
    </row>
    <row r="878" spans="1:8" s="103" customFormat="1">
      <c r="A878" s="59" t="s">
        <v>1524</v>
      </c>
      <c r="B878" s="169" t="s">
        <v>1524</v>
      </c>
      <c r="C878" s="59" t="s">
        <v>1456</v>
      </c>
      <c r="D878" s="286">
        <v>6.6504000000000003</v>
      </c>
      <c r="E878" s="55" t="s">
        <v>153</v>
      </c>
      <c r="F878" s="319"/>
      <c r="G878" s="319"/>
      <c r="H878" s="319"/>
    </row>
    <row r="879" spans="1:8" s="103" customFormat="1" ht="47.25">
      <c r="A879" s="59" t="s">
        <v>1525</v>
      </c>
      <c r="B879" s="169" t="s">
        <v>1525</v>
      </c>
      <c r="C879" s="59" t="s">
        <v>1526</v>
      </c>
      <c r="D879" s="286">
        <v>96.756410000000002</v>
      </c>
      <c r="E879" s="61" t="s">
        <v>1527</v>
      </c>
      <c r="F879" s="319"/>
      <c r="G879" s="319"/>
      <c r="H879" s="319"/>
    </row>
    <row r="880" spans="1:8" s="103" customFormat="1" ht="47.25">
      <c r="A880" s="59" t="s">
        <v>1528</v>
      </c>
      <c r="B880" s="169" t="s">
        <v>1528</v>
      </c>
      <c r="C880" s="59" t="s">
        <v>169</v>
      </c>
      <c r="D880" s="286">
        <v>45.167999999999999</v>
      </c>
      <c r="E880" s="61" t="s">
        <v>1527</v>
      </c>
      <c r="F880" s="319"/>
      <c r="G880" s="319"/>
      <c r="H880" s="319"/>
    </row>
    <row r="881" spans="1:8" s="103" customFormat="1" ht="47.25">
      <c r="A881" s="59" t="s">
        <v>1529</v>
      </c>
      <c r="B881" s="169" t="s">
        <v>1529</v>
      </c>
      <c r="C881" s="59" t="s">
        <v>1530</v>
      </c>
      <c r="D881" s="286">
        <v>103.04174999999999</v>
      </c>
      <c r="E881" s="61" t="s">
        <v>1527</v>
      </c>
      <c r="F881" s="319"/>
      <c r="G881" s="319"/>
      <c r="H881" s="319"/>
    </row>
    <row r="882" spans="1:8" s="103" customFormat="1" ht="47.25">
      <c r="A882" s="59" t="s">
        <v>1531</v>
      </c>
      <c r="B882" s="169" t="s">
        <v>1531</v>
      </c>
      <c r="C882" s="59" t="s">
        <v>169</v>
      </c>
      <c r="D882" s="286">
        <v>41.502490000000002</v>
      </c>
      <c r="E882" s="61" t="s">
        <v>1527</v>
      </c>
      <c r="F882" s="319"/>
      <c r="G882" s="319"/>
      <c r="H882" s="319"/>
    </row>
    <row r="883" spans="1:8" s="103" customFormat="1" ht="47.25">
      <c r="A883" s="59" t="s">
        <v>1525</v>
      </c>
      <c r="B883" s="169" t="s">
        <v>1525</v>
      </c>
      <c r="C883" s="59" t="s">
        <v>1532</v>
      </c>
      <c r="D883" s="286">
        <v>63.330030000000001</v>
      </c>
      <c r="E883" s="61" t="s">
        <v>1527</v>
      </c>
      <c r="F883" s="319"/>
      <c r="G883" s="319"/>
      <c r="H883" s="319"/>
    </row>
    <row r="884" spans="1:8" s="103" customFormat="1" ht="47.25">
      <c r="A884" s="59" t="s">
        <v>1533</v>
      </c>
      <c r="B884" s="169" t="s">
        <v>1533</v>
      </c>
      <c r="C884" s="59" t="s">
        <v>1534</v>
      </c>
      <c r="D884" s="286">
        <v>101.4084</v>
      </c>
      <c r="E884" s="61" t="s">
        <v>1535</v>
      </c>
      <c r="F884" s="319"/>
      <c r="G884" s="319"/>
      <c r="H884" s="319"/>
    </row>
    <row r="885" spans="1:8" s="103" customFormat="1" ht="47.25">
      <c r="A885" s="59" t="s">
        <v>1536</v>
      </c>
      <c r="B885" s="169" t="s">
        <v>1536</v>
      </c>
      <c r="C885" s="59" t="s">
        <v>1537</v>
      </c>
      <c r="D885" s="286">
        <v>0.28899999999999998</v>
      </c>
      <c r="E885" s="61" t="s">
        <v>1538</v>
      </c>
      <c r="F885" s="319"/>
      <c r="G885" s="319"/>
      <c r="H885" s="319"/>
    </row>
    <row r="886" spans="1:8" s="103" customFormat="1" ht="47.25">
      <c r="A886" s="59" t="s">
        <v>1539</v>
      </c>
      <c r="B886" s="169" t="s">
        <v>1539</v>
      </c>
      <c r="C886" s="59" t="s">
        <v>1540</v>
      </c>
      <c r="D886" s="286">
        <v>0.55600000000000005</v>
      </c>
      <c r="E886" s="61" t="s">
        <v>1538</v>
      </c>
      <c r="F886" s="319"/>
      <c r="G886" s="319"/>
      <c r="H886" s="319"/>
    </row>
    <row r="887" spans="1:8" s="103" customFormat="1" ht="47.25">
      <c r="A887" s="59" t="s">
        <v>1541</v>
      </c>
      <c r="B887" s="169" t="s">
        <v>1541</v>
      </c>
      <c r="C887" s="59" t="s">
        <v>1537</v>
      </c>
      <c r="D887" s="286">
        <v>0.83599999999999997</v>
      </c>
      <c r="E887" s="61" t="s">
        <v>1538</v>
      </c>
      <c r="F887" s="319"/>
      <c r="G887" s="319"/>
      <c r="H887" s="319"/>
    </row>
    <row r="888" spans="1:8" s="103" customFormat="1" ht="47.25">
      <c r="A888" s="59" t="s">
        <v>1542</v>
      </c>
      <c r="B888" s="169" t="s">
        <v>1542</v>
      </c>
      <c r="C888" s="59" t="s">
        <v>1537</v>
      </c>
      <c r="D888" s="286">
        <v>0.17399999999999999</v>
      </c>
      <c r="E888" s="61" t="s">
        <v>1538</v>
      </c>
      <c r="F888" s="319"/>
      <c r="G888" s="319"/>
      <c r="H888" s="319"/>
    </row>
    <row r="889" spans="1:8" s="103" customFormat="1" ht="47.25">
      <c r="A889" s="59" t="s">
        <v>1543</v>
      </c>
      <c r="B889" s="169" t="s">
        <v>1543</v>
      </c>
      <c r="C889" s="59" t="s">
        <v>1537</v>
      </c>
      <c r="D889" s="286">
        <v>0.85799999999999998</v>
      </c>
      <c r="E889" s="61" t="s">
        <v>1538</v>
      </c>
      <c r="F889" s="319"/>
      <c r="G889" s="319"/>
      <c r="H889" s="319"/>
    </row>
    <row r="890" spans="1:8" s="103" customFormat="1" ht="47.25">
      <c r="A890" s="59" t="s">
        <v>1544</v>
      </c>
      <c r="B890" s="169" t="s">
        <v>1544</v>
      </c>
      <c r="C890" s="59" t="s">
        <v>1537</v>
      </c>
      <c r="D890" s="286">
        <v>0.57399999999999995</v>
      </c>
      <c r="E890" s="61" t="s">
        <v>1538</v>
      </c>
      <c r="F890" s="319"/>
      <c r="G890" s="319"/>
      <c r="H890" s="319"/>
    </row>
    <row r="891" spans="1:8" s="103" customFormat="1" ht="47.25">
      <c r="A891" s="59" t="s">
        <v>1545</v>
      </c>
      <c r="B891" s="169" t="s">
        <v>1545</v>
      </c>
      <c r="C891" s="59" t="s">
        <v>1537</v>
      </c>
      <c r="D891" s="286">
        <v>0.496</v>
      </c>
      <c r="E891" s="61" t="s">
        <v>1538</v>
      </c>
      <c r="F891" s="319"/>
      <c r="G891" s="319"/>
      <c r="H891" s="319"/>
    </row>
    <row r="892" spans="1:8" s="103" customFormat="1" ht="47.25">
      <c r="A892" s="59" t="s">
        <v>1546</v>
      </c>
      <c r="B892" s="169" t="s">
        <v>1546</v>
      </c>
      <c r="C892" s="59" t="s">
        <v>1537</v>
      </c>
      <c r="D892" s="286">
        <v>3.6019999999999999</v>
      </c>
      <c r="E892" s="61" t="s">
        <v>1538</v>
      </c>
      <c r="F892" s="319"/>
      <c r="G892" s="319"/>
      <c r="H892" s="319"/>
    </row>
    <row r="893" spans="1:8" s="103" customFormat="1" ht="47.25">
      <c r="A893" s="59" t="s">
        <v>1547</v>
      </c>
      <c r="B893" s="169" t="s">
        <v>1547</v>
      </c>
      <c r="C893" s="59" t="s">
        <v>1548</v>
      </c>
      <c r="D893" s="286">
        <v>132.12</v>
      </c>
      <c r="E893" s="61" t="s">
        <v>1549</v>
      </c>
      <c r="F893" s="319"/>
      <c r="G893" s="319"/>
      <c r="H893" s="319"/>
    </row>
    <row r="894" spans="1:8" s="103" customFormat="1" ht="47.25">
      <c r="A894" s="59" t="s">
        <v>1550</v>
      </c>
      <c r="B894" s="169" t="s">
        <v>1550</v>
      </c>
      <c r="C894" s="59" t="s">
        <v>1551</v>
      </c>
      <c r="D894" s="286">
        <v>147.042</v>
      </c>
      <c r="E894" s="61" t="s">
        <v>1549</v>
      </c>
      <c r="F894" s="319"/>
      <c r="G894" s="319"/>
      <c r="H894" s="319"/>
    </row>
    <row r="895" spans="1:8" s="103" customFormat="1" ht="47.25">
      <c r="A895" s="59" t="s">
        <v>1552</v>
      </c>
      <c r="B895" s="169" t="s">
        <v>1552</v>
      </c>
      <c r="C895" s="59" t="s">
        <v>1551</v>
      </c>
      <c r="D895" s="286">
        <v>106.116</v>
      </c>
      <c r="E895" s="61" t="s">
        <v>1549</v>
      </c>
      <c r="F895" s="319"/>
      <c r="G895" s="319"/>
      <c r="H895" s="319"/>
    </row>
    <row r="896" spans="1:8" s="103" customFormat="1" ht="47.25">
      <c r="A896" s="59" t="s">
        <v>1553</v>
      </c>
      <c r="B896" s="169" t="s">
        <v>1553</v>
      </c>
      <c r="C896" s="59" t="s">
        <v>1551</v>
      </c>
      <c r="D896" s="286">
        <v>46.77</v>
      </c>
      <c r="E896" s="61" t="s">
        <v>1549</v>
      </c>
      <c r="F896" s="319"/>
      <c r="G896" s="319"/>
      <c r="H896" s="319"/>
    </row>
    <row r="897" spans="1:8" s="103" customFormat="1" ht="47.25">
      <c r="A897" s="59" t="s">
        <v>1554</v>
      </c>
      <c r="B897" s="169" t="s">
        <v>1554</v>
      </c>
      <c r="C897" s="59" t="s">
        <v>1551</v>
      </c>
      <c r="D897" s="286">
        <v>84.221999999999994</v>
      </c>
      <c r="E897" s="61" t="s">
        <v>1549</v>
      </c>
      <c r="F897" s="319"/>
      <c r="G897" s="319"/>
      <c r="H897" s="319"/>
    </row>
    <row r="898" spans="1:8" s="103" customFormat="1" ht="47.25">
      <c r="A898" s="59" t="s">
        <v>1555</v>
      </c>
      <c r="B898" s="169" t="s">
        <v>1555</v>
      </c>
      <c r="C898" s="59" t="s">
        <v>1556</v>
      </c>
      <c r="D898" s="286">
        <v>17.042999999999999</v>
      </c>
      <c r="E898" s="61" t="s">
        <v>1557</v>
      </c>
      <c r="F898" s="319"/>
      <c r="G898" s="319"/>
      <c r="H898" s="319"/>
    </row>
    <row r="899" spans="1:8" s="103" customFormat="1" ht="47.25">
      <c r="A899" s="59" t="s">
        <v>1558</v>
      </c>
      <c r="B899" s="169" t="s">
        <v>1558</v>
      </c>
      <c r="C899" s="59" t="s">
        <v>1556</v>
      </c>
      <c r="D899" s="286">
        <v>35.052</v>
      </c>
      <c r="E899" s="61" t="s">
        <v>1557</v>
      </c>
      <c r="F899" s="319"/>
      <c r="G899" s="319"/>
      <c r="H899" s="319"/>
    </row>
    <row r="900" spans="1:8" s="103" customFormat="1" ht="47.25">
      <c r="A900" s="59" t="s">
        <v>1559</v>
      </c>
      <c r="B900" s="169" t="s">
        <v>1559</v>
      </c>
      <c r="C900" s="59" t="s">
        <v>1556</v>
      </c>
      <c r="D900" s="286">
        <v>18.012</v>
      </c>
      <c r="E900" s="61" t="s">
        <v>1557</v>
      </c>
      <c r="F900" s="319"/>
      <c r="G900" s="319"/>
      <c r="H900" s="319"/>
    </row>
    <row r="901" spans="1:8" s="103" customFormat="1" ht="47.25">
      <c r="A901" s="59" t="s">
        <v>1560</v>
      </c>
      <c r="B901" s="169" t="s">
        <v>1560</v>
      </c>
      <c r="C901" s="59" t="s">
        <v>1556</v>
      </c>
      <c r="D901" s="286">
        <v>39.051000000000002</v>
      </c>
      <c r="E901" s="61" t="s">
        <v>1557</v>
      </c>
      <c r="F901" s="319"/>
      <c r="G901" s="319"/>
      <c r="H901" s="319"/>
    </row>
    <row r="902" spans="1:8" s="103" customFormat="1" ht="47.25">
      <c r="A902" s="59" t="s">
        <v>1561</v>
      </c>
      <c r="B902" s="169" t="s">
        <v>1561</v>
      </c>
      <c r="C902" s="59" t="s">
        <v>1556</v>
      </c>
      <c r="D902" s="286">
        <v>38.039000000000001</v>
      </c>
      <c r="E902" s="61" t="s">
        <v>1557</v>
      </c>
      <c r="F902" s="319"/>
      <c r="G902" s="319"/>
      <c r="H902" s="319"/>
    </row>
    <row r="903" spans="1:8" s="103" customFormat="1" ht="47.25">
      <c r="A903" s="59" t="s">
        <v>1562</v>
      </c>
      <c r="B903" s="169" t="s">
        <v>1562</v>
      </c>
      <c r="C903" s="59" t="s">
        <v>1556</v>
      </c>
      <c r="D903" s="286">
        <v>19.202000000000002</v>
      </c>
      <c r="E903" s="61" t="s">
        <v>1557</v>
      </c>
      <c r="F903" s="319"/>
      <c r="G903" s="319"/>
      <c r="H903" s="319"/>
    </row>
    <row r="904" spans="1:8" s="103" customFormat="1" ht="31.5">
      <c r="A904" s="59" t="s">
        <v>1563</v>
      </c>
      <c r="B904" s="169" t="s">
        <v>1563</v>
      </c>
      <c r="C904" s="59" t="s">
        <v>1564</v>
      </c>
      <c r="D904" s="286">
        <v>195.72615999999999</v>
      </c>
      <c r="E904" s="61" t="s">
        <v>1565</v>
      </c>
      <c r="F904" s="319"/>
      <c r="G904" s="319"/>
      <c r="H904" s="319"/>
    </row>
    <row r="905" spans="1:8" s="103" customFormat="1" ht="31.5">
      <c r="A905" s="59" t="s">
        <v>1566</v>
      </c>
      <c r="B905" s="169" t="s">
        <v>1566</v>
      </c>
      <c r="C905" s="59" t="s">
        <v>1567</v>
      </c>
      <c r="D905" s="286">
        <v>86.788330000000002</v>
      </c>
      <c r="E905" s="61" t="s">
        <v>1565</v>
      </c>
      <c r="F905" s="319"/>
      <c r="G905" s="319"/>
      <c r="H905" s="319"/>
    </row>
    <row r="906" spans="1:8" s="103" customFormat="1" ht="31.5">
      <c r="A906" s="59" t="s">
        <v>1568</v>
      </c>
      <c r="B906" s="169" t="s">
        <v>1568</v>
      </c>
      <c r="C906" s="59" t="s">
        <v>1564</v>
      </c>
      <c r="D906" s="286">
        <v>195.96403000000001</v>
      </c>
      <c r="E906" s="61" t="s">
        <v>1565</v>
      </c>
      <c r="F906" s="319"/>
      <c r="G906" s="319"/>
      <c r="H906" s="319"/>
    </row>
    <row r="907" spans="1:8" s="103" customFormat="1" ht="31.5">
      <c r="A907" s="59" t="s">
        <v>1569</v>
      </c>
      <c r="B907" s="169" t="s">
        <v>1569</v>
      </c>
      <c r="C907" s="59" t="s">
        <v>1570</v>
      </c>
      <c r="D907" s="286">
        <v>196.20599000000001</v>
      </c>
      <c r="E907" s="61" t="s">
        <v>1565</v>
      </c>
      <c r="F907" s="319"/>
      <c r="G907" s="319"/>
      <c r="H907" s="319"/>
    </row>
    <row r="908" spans="1:8" s="103" customFormat="1" ht="31.5">
      <c r="A908" s="59" t="s">
        <v>1571</v>
      </c>
      <c r="B908" s="169" t="s">
        <v>1571</v>
      </c>
      <c r="C908" s="59" t="s">
        <v>1572</v>
      </c>
      <c r="D908" s="286">
        <v>195.52175</v>
      </c>
      <c r="E908" s="61" t="s">
        <v>1565</v>
      </c>
      <c r="F908" s="319"/>
      <c r="G908" s="319"/>
      <c r="H908" s="319"/>
    </row>
    <row r="909" spans="1:8" s="103" customFormat="1" ht="31.5">
      <c r="A909" s="59" t="s">
        <v>1573</v>
      </c>
      <c r="B909" s="169" t="s">
        <v>1573</v>
      </c>
      <c r="C909" s="59" t="s">
        <v>1574</v>
      </c>
      <c r="D909" s="286">
        <v>195.04734999999999</v>
      </c>
      <c r="E909" s="61" t="s">
        <v>1565</v>
      </c>
      <c r="F909" s="319"/>
      <c r="G909" s="319"/>
      <c r="H909" s="319"/>
    </row>
    <row r="910" spans="1:8" s="103" customFormat="1" ht="31.5">
      <c r="A910" s="59" t="s">
        <v>1575</v>
      </c>
      <c r="B910" s="169" t="s">
        <v>1575</v>
      </c>
      <c r="C910" s="59" t="s">
        <v>1576</v>
      </c>
      <c r="D910" s="286">
        <v>182.73813999999999</v>
      </c>
      <c r="E910" s="61" t="s">
        <v>1565</v>
      </c>
      <c r="F910" s="319"/>
      <c r="G910" s="319"/>
      <c r="H910" s="319"/>
    </row>
    <row r="911" spans="1:8" s="103" customFormat="1" ht="31.5">
      <c r="A911" s="59" t="s">
        <v>1577</v>
      </c>
      <c r="B911" s="169" t="s">
        <v>1577</v>
      </c>
      <c r="C911" s="59" t="s">
        <v>1578</v>
      </c>
      <c r="D911" s="286">
        <v>195.31209999999999</v>
      </c>
      <c r="E911" s="61" t="s">
        <v>1565</v>
      </c>
      <c r="F911" s="319"/>
      <c r="G911" s="319"/>
      <c r="H911" s="319"/>
    </row>
    <row r="912" spans="1:8" s="103" customFormat="1" ht="47.25">
      <c r="A912" s="59" t="s">
        <v>1579</v>
      </c>
      <c r="B912" s="169" t="s">
        <v>1579</v>
      </c>
      <c r="C912" s="59" t="s">
        <v>1580</v>
      </c>
      <c r="D912" s="286">
        <v>81.587879999999998</v>
      </c>
      <c r="E912" s="61" t="s">
        <v>1581</v>
      </c>
      <c r="F912" s="319"/>
      <c r="G912" s="319"/>
      <c r="H912" s="319"/>
    </row>
    <row r="913" spans="1:8" s="103" customFormat="1" ht="47.25">
      <c r="A913" s="59" t="s">
        <v>1582</v>
      </c>
      <c r="B913" s="169" t="s">
        <v>1582</v>
      </c>
      <c r="C913" s="59" t="s">
        <v>1583</v>
      </c>
      <c r="D913" s="286">
        <v>186.03550000000001</v>
      </c>
      <c r="E913" s="61" t="s">
        <v>1581</v>
      </c>
      <c r="F913" s="319"/>
      <c r="G913" s="319"/>
      <c r="H913" s="319"/>
    </row>
    <row r="914" spans="1:8" s="103" customFormat="1" ht="47.25">
      <c r="A914" s="59" t="s">
        <v>1584</v>
      </c>
      <c r="B914" s="169" t="s">
        <v>1584</v>
      </c>
      <c r="C914" s="59" t="s">
        <v>1585</v>
      </c>
      <c r="D914" s="286">
        <v>55.157440000000001</v>
      </c>
      <c r="E914" s="61" t="s">
        <v>1581</v>
      </c>
      <c r="F914" s="319"/>
      <c r="G914" s="319"/>
      <c r="H914" s="319"/>
    </row>
    <row r="915" spans="1:8" s="103" customFormat="1" ht="47.25">
      <c r="A915" s="59" t="s">
        <v>1586</v>
      </c>
      <c r="B915" s="169" t="s">
        <v>1586</v>
      </c>
      <c r="C915" s="59" t="s">
        <v>1587</v>
      </c>
      <c r="D915" s="286">
        <v>93.444959999999995</v>
      </c>
      <c r="E915" s="61" t="s">
        <v>1581</v>
      </c>
      <c r="F915" s="319"/>
      <c r="G915" s="319"/>
      <c r="H915" s="319"/>
    </row>
    <row r="916" spans="1:8" s="103" customFormat="1" ht="47.25">
      <c r="A916" s="59" t="s">
        <v>1588</v>
      </c>
      <c r="B916" s="169" t="s">
        <v>1588</v>
      </c>
      <c r="C916" s="59" t="s">
        <v>1587</v>
      </c>
      <c r="D916" s="286">
        <v>195.38962000000001</v>
      </c>
      <c r="E916" s="61" t="s">
        <v>1581</v>
      </c>
      <c r="F916" s="319"/>
      <c r="G916" s="319"/>
      <c r="H916" s="319"/>
    </row>
    <row r="917" spans="1:8" s="103" customFormat="1" ht="47.25">
      <c r="A917" s="59" t="s">
        <v>1589</v>
      </c>
      <c r="B917" s="169" t="s">
        <v>1589</v>
      </c>
      <c r="C917" s="59" t="s">
        <v>1590</v>
      </c>
      <c r="D917" s="286">
        <v>195.09708000000001</v>
      </c>
      <c r="E917" s="61" t="s">
        <v>1591</v>
      </c>
      <c r="F917" s="319"/>
      <c r="G917" s="319"/>
      <c r="H917" s="319"/>
    </row>
    <row r="918" spans="1:8" s="103" customFormat="1" ht="47.25">
      <c r="A918" s="59" t="s">
        <v>1592</v>
      </c>
      <c r="B918" s="169" t="s">
        <v>1592</v>
      </c>
      <c r="C918" s="59" t="s">
        <v>1593</v>
      </c>
      <c r="D918" s="286">
        <v>45.171999999999997</v>
      </c>
      <c r="E918" s="61" t="s">
        <v>1594</v>
      </c>
      <c r="F918" s="319"/>
      <c r="G918" s="319"/>
      <c r="H918" s="319"/>
    </row>
    <row r="919" spans="1:8" s="103" customFormat="1" ht="47.25">
      <c r="A919" s="59" t="s">
        <v>1595</v>
      </c>
      <c r="B919" s="169" t="s">
        <v>1595</v>
      </c>
      <c r="C919" s="59" t="s">
        <v>1548</v>
      </c>
      <c r="D919" s="286">
        <v>192.55127999999999</v>
      </c>
      <c r="E919" s="61" t="s">
        <v>1596</v>
      </c>
      <c r="F919" s="319"/>
      <c r="G919" s="319"/>
      <c r="H919" s="319"/>
    </row>
    <row r="920" spans="1:8" s="103" customFormat="1" ht="47.25">
      <c r="A920" s="59" t="s">
        <v>1597</v>
      </c>
      <c r="B920" s="169" t="s">
        <v>1597</v>
      </c>
      <c r="C920" s="59" t="s">
        <v>1598</v>
      </c>
      <c r="D920" s="286">
        <v>99.903649999999999</v>
      </c>
      <c r="E920" s="61" t="s">
        <v>1599</v>
      </c>
      <c r="F920" s="319"/>
      <c r="G920" s="319"/>
      <c r="H920" s="319"/>
    </row>
    <row r="921" spans="1:8" s="103" customFormat="1" ht="47.25">
      <c r="A921" s="59" t="s">
        <v>1600</v>
      </c>
      <c r="B921" s="169" t="s">
        <v>1600</v>
      </c>
      <c r="C921" s="59" t="s">
        <v>1601</v>
      </c>
      <c r="D921" s="286">
        <v>167.477</v>
      </c>
      <c r="E921" s="61" t="s">
        <v>1599</v>
      </c>
      <c r="F921" s="319"/>
      <c r="G921" s="319"/>
      <c r="H921" s="319"/>
    </row>
    <row r="922" spans="1:8" s="103" customFormat="1" ht="47.25">
      <c r="A922" s="59" t="s">
        <v>1602</v>
      </c>
      <c r="B922" s="169" t="s">
        <v>1602</v>
      </c>
      <c r="C922" s="59" t="s">
        <v>1456</v>
      </c>
      <c r="D922" s="286">
        <v>3.1272000000000002</v>
      </c>
      <c r="E922" s="61" t="s">
        <v>1603</v>
      </c>
      <c r="F922" s="319"/>
      <c r="G922" s="319"/>
      <c r="H922" s="319"/>
    </row>
    <row r="923" spans="1:8" s="103" customFormat="1" ht="47.25">
      <c r="A923" s="59" t="s">
        <v>1604</v>
      </c>
      <c r="B923" s="169" t="s">
        <v>1604</v>
      </c>
      <c r="C923" s="59" t="s">
        <v>1456</v>
      </c>
      <c r="D923" s="286">
        <v>12.4716</v>
      </c>
      <c r="E923" s="61" t="s">
        <v>1603</v>
      </c>
      <c r="F923" s="319"/>
      <c r="G923" s="319"/>
      <c r="H923" s="319"/>
    </row>
    <row r="924" spans="1:8" s="103" customFormat="1" ht="47.25">
      <c r="A924" s="59" t="s">
        <v>1605</v>
      </c>
      <c r="B924" s="169" t="s">
        <v>1605</v>
      </c>
      <c r="C924" s="59" t="s">
        <v>1456</v>
      </c>
      <c r="D924" s="286">
        <v>10.512</v>
      </c>
      <c r="E924" s="61" t="s">
        <v>1603</v>
      </c>
      <c r="F924" s="319"/>
      <c r="G924" s="319"/>
      <c r="H924" s="319"/>
    </row>
    <row r="925" spans="1:8" s="103" customFormat="1" ht="47.25">
      <c r="A925" s="59" t="s">
        <v>1606</v>
      </c>
      <c r="B925" s="169" t="s">
        <v>1606</v>
      </c>
      <c r="C925" s="59" t="s">
        <v>1456</v>
      </c>
      <c r="D925" s="286">
        <v>3.1272000000000002</v>
      </c>
      <c r="E925" s="61" t="s">
        <v>1603</v>
      </c>
      <c r="F925" s="319"/>
      <c r="G925" s="319"/>
      <c r="H925" s="319"/>
    </row>
    <row r="926" spans="1:8" s="103" customFormat="1" ht="47.25">
      <c r="A926" s="59" t="s">
        <v>1607</v>
      </c>
      <c r="B926" s="169" t="s">
        <v>1607</v>
      </c>
      <c r="C926" s="59" t="s">
        <v>1456</v>
      </c>
      <c r="D926" s="286">
        <v>2.5247999999999999</v>
      </c>
      <c r="E926" s="61" t="s">
        <v>1603</v>
      </c>
      <c r="F926" s="319"/>
      <c r="G926" s="319"/>
      <c r="H926" s="319"/>
    </row>
    <row r="927" spans="1:8" s="103" customFormat="1" ht="47.25">
      <c r="A927" s="59" t="s">
        <v>1608</v>
      </c>
      <c r="B927" s="169" t="s">
        <v>1608</v>
      </c>
      <c r="C927" s="59" t="s">
        <v>1456</v>
      </c>
      <c r="D927" s="286">
        <v>8.9664000000000001</v>
      </c>
      <c r="E927" s="61" t="s">
        <v>1603</v>
      </c>
      <c r="F927" s="319"/>
      <c r="G927" s="319"/>
      <c r="H927" s="319"/>
    </row>
    <row r="928" spans="1:8" s="103" customFormat="1" ht="47.25">
      <c r="A928" s="59" t="s">
        <v>1609</v>
      </c>
      <c r="B928" s="169" t="s">
        <v>1609</v>
      </c>
      <c r="C928" s="59" t="s">
        <v>1456</v>
      </c>
      <c r="D928" s="286">
        <v>8.8848000000000003</v>
      </c>
      <c r="E928" s="61" t="s">
        <v>1603</v>
      </c>
      <c r="F928" s="319"/>
      <c r="G928" s="319"/>
      <c r="H928" s="319"/>
    </row>
    <row r="929" spans="1:8" s="103" customFormat="1" ht="47.25">
      <c r="A929" s="59" t="s">
        <v>1610</v>
      </c>
      <c r="B929" s="169" t="s">
        <v>1610</v>
      </c>
      <c r="C929" s="59" t="s">
        <v>1456</v>
      </c>
      <c r="D929" s="286">
        <v>8.9664000000000001</v>
      </c>
      <c r="E929" s="61" t="s">
        <v>1603</v>
      </c>
      <c r="F929" s="319"/>
      <c r="G929" s="319"/>
      <c r="H929" s="319"/>
    </row>
    <row r="930" spans="1:8" s="103" customFormat="1" ht="47.25">
      <c r="A930" s="59" t="s">
        <v>1611</v>
      </c>
      <c r="B930" s="169" t="s">
        <v>1611</v>
      </c>
      <c r="C930" s="59" t="s">
        <v>1456</v>
      </c>
      <c r="D930" s="286">
        <v>3.6168</v>
      </c>
      <c r="E930" s="61" t="s">
        <v>1603</v>
      </c>
      <c r="F930" s="319"/>
      <c r="G930" s="319"/>
      <c r="H930" s="319"/>
    </row>
    <row r="931" spans="1:8" s="103" customFormat="1" ht="47.25">
      <c r="A931" s="59" t="s">
        <v>1612</v>
      </c>
      <c r="B931" s="169" t="s">
        <v>1612</v>
      </c>
      <c r="C931" s="59" t="s">
        <v>1456</v>
      </c>
      <c r="D931" s="286">
        <v>8.1180000000000003</v>
      </c>
      <c r="E931" s="61" t="s">
        <v>1603</v>
      </c>
      <c r="F931" s="319"/>
      <c r="G931" s="319"/>
      <c r="H931" s="319"/>
    </row>
    <row r="932" spans="1:8" s="103" customFormat="1" ht="47.25">
      <c r="A932" s="59" t="s">
        <v>1613</v>
      </c>
      <c r="B932" s="169" t="s">
        <v>1613</v>
      </c>
      <c r="C932" s="59" t="s">
        <v>1456</v>
      </c>
      <c r="D932" s="286">
        <v>8.4060000000000006</v>
      </c>
      <c r="E932" s="61" t="s">
        <v>1603</v>
      </c>
      <c r="F932" s="319"/>
      <c r="G932" s="319"/>
      <c r="H932" s="319"/>
    </row>
    <row r="933" spans="1:8" s="103" customFormat="1" ht="47.25">
      <c r="A933" s="59" t="s">
        <v>1614</v>
      </c>
      <c r="B933" s="169" t="s">
        <v>1614</v>
      </c>
      <c r="C933" s="59" t="s">
        <v>1456</v>
      </c>
      <c r="D933" s="286">
        <v>3.0863999999999998</v>
      </c>
      <c r="E933" s="61" t="s">
        <v>1603</v>
      </c>
      <c r="F933" s="319"/>
      <c r="G933" s="319"/>
      <c r="H933" s="319"/>
    </row>
    <row r="934" spans="1:8" s="103" customFormat="1" ht="47.25">
      <c r="A934" s="59" t="s">
        <v>1615</v>
      </c>
      <c r="B934" s="169" t="s">
        <v>1615</v>
      </c>
      <c r="C934" s="59" t="s">
        <v>1456</v>
      </c>
      <c r="D934" s="286">
        <v>2.0783999999999998</v>
      </c>
      <c r="E934" s="61" t="s">
        <v>1603</v>
      </c>
      <c r="F934" s="319"/>
      <c r="G934" s="319"/>
      <c r="H934" s="319"/>
    </row>
    <row r="935" spans="1:8" s="103" customFormat="1" ht="47.25">
      <c r="A935" s="59" t="s">
        <v>1616</v>
      </c>
      <c r="B935" s="169" t="s">
        <v>1616</v>
      </c>
      <c r="C935" s="59" t="s">
        <v>1456</v>
      </c>
      <c r="D935" s="286">
        <v>7.6584000000000003</v>
      </c>
      <c r="E935" s="61" t="s">
        <v>1603</v>
      </c>
      <c r="F935" s="319"/>
      <c r="G935" s="319"/>
      <c r="H935" s="319"/>
    </row>
    <row r="936" spans="1:8" s="103" customFormat="1" ht="47.25">
      <c r="A936" s="59" t="s">
        <v>1617</v>
      </c>
      <c r="B936" s="169" t="s">
        <v>1617</v>
      </c>
      <c r="C936" s="59" t="s">
        <v>1456</v>
      </c>
      <c r="D936" s="286">
        <v>8.4060000000000006</v>
      </c>
      <c r="E936" s="61" t="s">
        <v>1603</v>
      </c>
      <c r="F936" s="319"/>
      <c r="G936" s="319"/>
      <c r="H936" s="319"/>
    </row>
    <row r="937" spans="1:8" s="103" customFormat="1" ht="47.25">
      <c r="A937" s="59" t="s">
        <v>1618</v>
      </c>
      <c r="B937" s="169" t="s">
        <v>1618</v>
      </c>
      <c r="C937" s="59" t="s">
        <v>1456</v>
      </c>
      <c r="D937" s="286">
        <v>8.6807999999999996</v>
      </c>
      <c r="E937" s="61" t="s">
        <v>1603</v>
      </c>
      <c r="F937" s="319"/>
      <c r="G937" s="319"/>
      <c r="H937" s="319"/>
    </row>
    <row r="938" spans="1:8" s="103" customFormat="1" ht="47.25">
      <c r="A938" s="59" t="s">
        <v>1619</v>
      </c>
      <c r="B938" s="169" t="s">
        <v>1619</v>
      </c>
      <c r="C938" s="59" t="s">
        <v>1456</v>
      </c>
      <c r="D938" s="286">
        <v>8.4060000000000006</v>
      </c>
      <c r="E938" s="61" t="s">
        <v>1603</v>
      </c>
      <c r="F938" s="319"/>
      <c r="G938" s="319"/>
      <c r="H938" s="319"/>
    </row>
    <row r="939" spans="1:8" s="103" customFormat="1" ht="47.25">
      <c r="A939" s="59" t="s">
        <v>1620</v>
      </c>
      <c r="B939" s="169" t="s">
        <v>1620</v>
      </c>
      <c r="C939" s="59" t="s">
        <v>1621</v>
      </c>
      <c r="D939" s="286">
        <v>10.643000000000001</v>
      </c>
      <c r="E939" s="61" t="s">
        <v>1622</v>
      </c>
      <c r="F939" s="319"/>
      <c r="G939" s="319"/>
      <c r="H939" s="319"/>
    </row>
    <row r="940" spans="1:8" s="103" customFormat="1" ht="47.25">
      <c r="A940" s="59" t="s">
        <v>1623</v>
      </c>
      <c r="B940" s="169" t="s">
        <v>1623</v>
      </c>
      <c r="C940" s="59" t="s">
        <v>1624</v>
      </c>
      <c r="D940" s="286">
        <v>84.972999999999999</v>
      </c>
      <c r="E940" s="61" t="s">
        <v>1625</v>
      </c>
      <c r="F940" s="319"/>
      <c r="G940" s="319"/>
      <c r="H940" s="319"/>
    </row>
    <row r="941" spans="1:8" s="103" customFormat="1" ht="47.25">
      <c r="A941" s="59" t="s">
        <v>1626</v>
      </c>
      <c r="B941" s="169" t="s">
        <v>1626</v>
      </c>
      <c r="C941" s="59" t="s">
        <v>1627</v>
      </c>
      <c r="D941" s="286">
        <v>37.454000000000001</v>
      </c>
      <c r="E941" s="61" t="s">
        <v>1625</v>
      </c>
      <c r="F941" s="319"/>
      <c r="G941" s="319"/>
      <c r="H941" s="319"/>
    </row>
    <row r="942" spans="1:8" s="103" customFormat="1" ht="47.25">
      <c r="A942" s="59" t="s">
        <v>1628</v>
      </c>
      <c r="B942" s="169" t="s">
        <v>1628</v>
      </c>
      <c r="C942" s="59" t="s">
        <v>1627</v>
      </c>
      <c r="D942" s="286">
        <v>76.070999999999998</v>
      </c>
      <c r="E942" s="61" t="s">
        <v>1625</v>
      </c>
      <c r="F942" s="319"/>
      <c r="G942" s="319"/>
      <c r="H942" s="319"/>
    </row>
    <row r="943" spans="1:8" s="103" customFormat="1" ht="31.5">
      <c r="A943" s="59" t="s">
        <v>1629</v>
      </c>
      <c r="B943" s="169" t="s">
        <v>1629</v>
      </c>
      <c r="C943" s="59" t="s">
        <v>1630</v>
      </c>
      <c r="D943" s="286">
        <v>89.619029999999995</v>
      </c>
      <c r="E943" s="61" t="s">
        <v>1631</v>
      </c>
      <c r="F943" s="319"/>
      <c r="G943" s="319"/>
      <c r="H943" s="319"/>
    </row>
    <row r="944" spans="1:8" s="103" customFormat="1" ht="31.5">
      <c r="A944" s="59" t="s">
        <v>1632</v>
      </c>
      <c r="B944" s="169" t="s">
        <v>1632</v>
      </c>
      <c r="C944" s="59" t="s">
        <v>1633</v>
      </c>
      <c r="D944" s="286">
        <v>8.8522099999999995</v>
      </c>
      <c r="E944" s="61" t="s">
        <v>1631</v>
      </c>
      <c r="F944" s="319"/>
      <c r="G944" s="319"/>
      <c r="H944" s="319"/>
    </row>
    <row r="945" spans="1:8" s="103" customFormat="1" ht="31.5">
      <c r="A945" s="59" t="s">
        <v>1634</v>
      </c>
      <c r="B945" s="169" t="s">
        <v>1634</v>
      </c>
      <c r="C945" s="59" t="s">
        <v>1635</v>
      </c>
      <c r="D945" s="286">
        <v>15.23244</v>
      </c>
      <c r="E945" s="61" t="s">
        <v>1631</v>
      </c>
      <c r="F945" s="319"/>
      <c r="G945" s="319"/>
      <c r="H945" s="319"/>
    </row>
    <row r="946" spans="1:8" s="103" customFormat="1" ht="31.5">
      <c r="A946" s="59" t="s">
        <v>1636</v>
      </c>
      <c r="B946" s="169" t="s">
        <v>1636</v>
      </c>
      <c r="C946" s="59" t="s">
        <v>141</v>
      </c>
      <c r="D946" s="286">
        <v>2.9145699999999999</v>
      </c>
      <c r="E946" s="61" t="s">
        <v>1631</v>
      </c>
      <c r="F946" s="319"/>
      <c r="G946" s="319"/>
      <c r="H946" s="319"/>
    </row>
    <row r="947" spans="1:8" s="103" customFormat="1" ht="31.5">
      <c r="A947" s="59" t="s">
        <v>1634</v>
      </c>
      <c r="B947" s="169" t="s">
        <v>1634</v>
      </c>
      <c r="C947" s="59" t="s">
        <v>1637</v>
      </c>
      <c r="D947" s="286">
        <v>43.79533</v>
      </c>
      <c r="E947" s="61" t="s">
        <v>1631</v>
      </c>
      <c r="F947" s="319"/>
      <c r="G947" s="319"/>
      <c r="H947" s="319"/>
    </row>
    <row r="948" spans="1:8" s="103" customFormat="1" ht="47.25">
      <c r="A948" s="59" t="s">
        <v>1638</v>
      </c>
      <c r="B948" s="169" t="s">
        <v>1638</v>
      </c>
      <c r="C948" s="59" t="s">
        <v>1639</v>
      </c>
      <c r="D948" s="286">
        <v>108.51300000000001</v>
      </c>
      <c r="E948" s="61" t="s">
        <v>1640</v>
      </c>
      <c r="F948" s="319"/>
      <c r="G948" s="319"/>
      <c r="H948" s="319"/>
    </row>
    <row r="949" spans="1:8" s="103" customFormat="1" ht="47.25">
      <c r="A949" s="59" t="s">
        <v>1641</v>
      </c>
      <c r="B949" s="169" t="s">
        <v>1641</v>
      </c>
      <c r="C949" s="59" t="s">
        <v>1639</v>
      </c>
      <c r="D949" s="286">
        <v>27.158999999999999</v>
      </c>
      <c r="E949" s="61" t="s">
        <v>1640</v>
      </c>
      <c r="F949" s="319"/>
      <c r="G949" s="319"/>
      <c r="H949" s="319"/>
    </row>
    <row r="950" spans="1:8" s="103" customFormat="1" ht="47.25">
      <c r="A950" s="59" t="s">
        <v>1642</v>
      </c>
      <c r="B950" s="169" t="s">
        <v>1642</v>
      </c>
      <c r="C950" s="59" t="s">
        <v>1643</v>
      </c>
      <c r="D950" s="286">
        <v>9.5147999999999993</v>
      </c>
      <c r="E950" s="61" t="s">
        <v>1644</v>
      </c>
      <c r="F950" s="319"/>
      <c r="G950" s="319"/>
      <c r="H950" s="319"/>
    </row>
    <row r="951" spans="1:8" s="103" customFormat="1">
      <c r="A951" s="59" t="s">
        <v>1645</v>
      </c>
      <c r="B951" s="169" t="s">
        <v>1645</v>
      </c>
      <c r="C951" s="59" t="s">
        <v>1646</v>
      </c>
      <c r="D951" s="286">
        <v>83.774860000000004</v>
      </c>
      <c r="E951" s="61" t="s">
        <v>1647</v>
      </c>
      <c r="F951" s="319"/>
      <c r="G951" s="319"/>
      <c r="H951" s="319"/>
    </row>
    <row r="952" spans="1:8" s="103" customFormat="1">
      <c r="A952" s="59" t="s">
        <v>4594</v>
      </c>
      <c r="B952" s="169" t="s">
        <v>4594</v>
      </c>
      <c r="C952" s="59" t="s">
        <v>4595</v>
      </c>
      <c r="D952" s="286">
        <v>194.55600000000001</v>
      </c>
      <c r="E952" s="61" t="s">
        <v>4596</v>
      </c>
      <c r="F952" s="319"/>
      <c r="G952" s="319"/>
      <c r="H952" s="319"/>
    </row>
    <row r="953" spans="1:8" s="103" customFormat="1">
      <c r="A953" s="59" t="s">
        <v>4597</v>
      </c>
      <c r="B953" s="169" t="s">
        <v>4597</v>
      </c>
      <c r="C953" s="59" t="s">
        <v>4598</v>
      </c>
      <c r="D953" s="286">
        <v>138.12119999999999</v>
      </c>
      <c r="E953" s="61" t="s">
        <v>4596</v>
      </c>
      <c r="F953" s="319"/>
      <c r="G953" s="319"/>
      <c r="H953" s="319"/>
    </row>
    <row r="954" spans="1:8" s="103" customFormat="1">
      <c r="A954" s="59" t="s">
        <v>4599</v>
      </c>
      <c r="B954" s="169" t="s">
        <v>4599</v>
      </c>
      <c r="C954" s="59" t="s">
        <v>4600</v>
      </c>
      <c r="D954" s="286">
        <v>7.2720000000000002</v>
      </c>
      <c r="E954" s="61" t="s">
        <v>4601</v>
      </c>
      <c r="F954" s="319"/>
      <c r="G954" s="319"/>
      <c r="H954" s="319"/>
    </row>
    <row r="955" spans="1:8" s="103" customFormat="1">
      <c r="A955" s="59" t="s">
        <v>4602</v>
      </c>
      <c r="B955" s="169" t="s">
        <v>4602</v>
      </c>
      <c r="C955" s="59" t="s">
        <v>4600</v>
      </c>
      <c r="D955" s="286">
        <v>13.9056</v>
      </c>
      <c r="E955" s="61" t="s">
        <v>4601</v>
      </c>
      <c r="F955" s="319"/>
      <c r="G955" s="319"/>
      <c r="H955" s="319"/>
    </row>
    <row r="956" spans="1:8" s="103" customFormat="1">
      <c r="A956" s="59" t="s">
        <v>4603</v>
      </c>
      <c r="B956" s="169" t="s">
        <v>4603</v>
      </c>
      <c r="C956" s="59" t="s">
        <v>4600</v>
      </c>
      <c r="D956" s="286">
        <v>2.5499999999999998</v>
      </c>
      <c r="E956" s="61" t="s">
        <v>4601</v>
      </c>
      <c r="F956" s="319"/>
      <c r="G956" s="319"/>
      <c r="H956" s="319"/>
    </row>
    <row r="957" spans="1:8" s="103" customFormat="1">
      <c r="A957" s="59" t="s">
        <v>4604</v>
      </c>
      <c r="B957" s="169" t="s">
        <v>4604</v>
      </c>
      <c r="C957" s="59" t="s">
        <v>4605</v>
      </c>
      <c r="D957" s="286">
        <v>7.3110600000000003</v>
      </c>
      <c r="E957" s="61" t="s">
        <v>4606</v>
      </c>
      <c r="F957" s="319"/>
      <c r="G957" s="319"/>
      <c r="H957" s="319"/>
    </row>
    <row r="958" spans="1:8" s="103" customFormat="1">
      <c r="A958" s="59" t="s">
        <v>4607</v>
      </c>
      <c r="B958" s="169" t="s">
        <v>4607</v>
      </c>
      <c r="C958" s="59" t="s">
        <v>4608</v>
      </c>
      <c r="D958" s="286">
        <v>70.944929999999999</v>
      </c>
      <c r="E958" s="61" t="s">
        <v>4609</v>
      </c>
      <c r="F958" s="319"/>
      <c r="G958" s="319"/>
      <c r="H958" s="319"/>
    </row>
    <row r="959" spans="1:8" s="103" customFormat="1">
      <c r="A959" s="59" t="s">
        <v>4610</v>
      </c>
      <c r="B959" s="169" t="s">
        <v>4610</v>
      </c>
      <c r="C959" s="59" t="s">
        <v>4611</v>
      </c>
      <c r="D959" s="286">
        <v>14.85436</v>
      </c>
      <c r="E959" s="61" t="s">
        <v>4609</v>
      </c>
      <c r="F959" s="319"/>
      <c r="G959" s="319"/>
      <c r="H959" s="319"/>
    </row>
    <row r="960" spans="1:8" s="103" customFormat="1">
      <c r="A960" s="59" t="s">
        <v>4612</v>
      </c>
      <c r="B960" s="169" t="s">
        <v>4612</v>
      </c>
      <c r="C960" s="59" t="s">
        <v>4613</v>
      </c>
      <c r="D960" s="286">
        <v>74.925920000000005</v>
      </c>
      <c r="E960" s="61" t="s">
        <v>4614</v>
      </c>
      <c r="F960" s="319"/>
      <c r="G960" s="319"/>
      <c r="H960" s="319"/>
    </row>
    <row r="961" spans="1:8" s="103" customFormat="1">
      <c r="A961" s="59" t="s">
        <v>4615</v>
      </c>
      <c r="B961" s="169" t="s">
        <v>4615</v>
      </c>
      <c r="C961" s="59" t="s">
        <v>4616</v>
      </c>
      <c r="D961" s="286">
        <v>111.09162999999999</v>
      </c>
      <c r="E961" s="61" t="s">
        <v>4614</v>
      </c>
      <c r="F961" s="319"/>
      <c r="G961" s="319"/>
      <c r="H961" s="319"/>
    </row>
    <row r="962" spans="1:8" s="103" customFormat="1">
      <c r="A962" s="59" t="s">
        <v>4615</v>
      </c>
      <c r="B962" s="169" t="s">
        <v>4615</v>
      </c>
      <c r="C962" s="59" t="s">
        <v>4617</v>
      </c>
      <c r="D962" s="286">
        <v>49.742849999999997</v>
      </c>
      <c r="E962" s="61" t="s">
        <v>4614</v>
      </c>
      <c r="F962" s="319"/>
      <c r="G962" s="319"/>
      <c r="H962" s="319"/>
    </row>
    <row r="963" spans="1:8" s="103" customFormat="1">
      <c r="A963" s="59" t="s">
        <v>4618</v>
      </c>
      <c r="B963" s="169" t="s">
        <v>4618</v>
      </c>
      <c r="C963" s="59" t="s">
        <v>4619</v>
      </c>
      <c r="D963" s="286">
        <v>40.686</v>
      </c>
      <c r="E963" s="61" t="s">
        <v>4620</v>
      </c>
      <c r="F963" s="319"/>
      <c r="G963" s="319"/>
      <c r="H963" s="319"/>
    </row>
    <row r="964" spans="1:8" s="103" customFormat="1">
      <c r="A964" s="59" t="s">
        <v>4621</v>
      </c>
      <c r="B964" s="169" t="s">
        <v>4621</v>
      </c>
      <c r="C964" s="59" t="s">
        <v>4619</v>
      </c>
      <c r="D964" s="286">
        <v>48.588000000000001</v>
      </c>
      <c r="E964" s="61" t="s">
        <v>4620</v>
      </c>
      <c r="F964" s="319"/>
      <c r="G964" s="319"/>
      <c r="H964" s="319"/>
    </row>
    <row r="965" spans="1:8" s="103" customFormat="1">
      <c r="A965" s="59" t="s">
        <v>4622</v>
      </c>
      <c r="B965" s="169" t="s">
        <v>4622</v>
      </c>
      <c r="C965" s="59" t="s">
        <v>4623</v>
      </c>
      <c r="D965" s="286">
        <v>4.8659999999999997</v>
      </c>
      <c r="E965" s="61" t="s">
        <v>4620</v>
      </c>
      <c r="F965" s="319"/>
      <c r="G965" s="319"/>
      <c r="H965" s="319"/>
    </row>
    <row r="966" spans="1:8" s="103" customFormat="1">
      <c r="A966" s="59" t="s">
        <v>4624</v>
      </c>
      <c r="B966" s="169" t="s">
        <v>4624</v>
      </c>
      <c r="C966" s="59" t="s">
        <v>4623</v>
      </c>
      <c r="D966" s="286">
        <v>9.8160000000000007</v>
      </c>
      <c r="E966" s="61" t="s">
        <v>4620</v>
      </c>
      <c r="F966" s="319"/>
      <c r="G966" s="319"/>
      <c r="H966" s="319"/>
    </row>
    <row r="967" spans="1:8" s="103" customFormat="1">
      <c r="A967" s="59" t="s">
        <v>4625</v>
      </c>
      <c r="B967" s="169" t="s">
        <v>4625</v>
      </c>
      <c r="C967" s="59" t="s">
        <v>4623</v>
      </c>
      <c r="D967" s="286">
        <v>35.951999999999998</v>
      </c>
      <c r="E967" s="61" t="s">
        <v>4620</v>
      </c>
      <c r="F967" s="319"/>
      <c r="G967" s="319"/>
      <c r="H967" s="319"/>
    </row>
    <row r="968" spans="1:8" s="103" customFormat="1">
      <c r="A968" s="59" t="s">
        <v>4626</v>
      </c>
      <c r="B968" s="169" t="s">
        <v>4626</v>
      </c>
      <c r="C968" s="59" t="s">
        <v>4627</v>
      </c>
      <c r="D968" s="286">
        <v>105.9528</v>
      </c>
      <c r="E968" s="61" t="s">
        <v>4628</v>
      </c>
      <c r="F968" s="319"/>
      <c r="G968" s="319"/>
      <c r="H968" s="319"/>
    </row>
    <row r="969" spans="1:8" s="103" customFormat="1">
      <c r="A969" s="59" t="s">
        <v>4629</v>
      </c>
      <c r="B969" s="169" t="s">
        <v>4629</v>
      </c>
      <c r="C969" s="59" t="s">
        <v>4630</v>
      </c>
      <c r="D969" s="286">
        <v>172.76759999999999</v>
      </c>
      <c r="E969" s="61" t="s">
        <v>4628</v>
      </c>
      <c r="F969" s="319"/>
      <c r="G969" s="319"/>
      <c r="H969" s="319"/>
    </row>
    <row r="970" spans="1:8" s="103" customFormat="1">
      <c r="A970" s="59" t="s">
        <v>4631</v>
      </c>
      <c r="B970" s="169" t="s">
        <v>4631</v>
      </c>
      <c r="C970" s="59" t="s">
        <v>4632</v>
      </c>
      <c r="D970" s="286">
        <v>173.12880000000001</v>
      </c>
      <c r="E970" s="61" t="s">
        <v>4628</v>
      </c>
      <c r="F970" s="319"/>
      <c r="G970" s="319"/>
      <c r="H970" s="319"/>
    </row>
    <row r="971" spans="1:8" s="103" customFormat="1">
      <c r="A971" s="59" t="s">
        <v>4633</v>
      </c>
      <c r="B971" s="169" t="s">
        <v>4633</v>
      </c>
      <c r="C971" s="59" t="s">
        <v>4634</v>
      </c>
      <c r="D971" s="286">
        <v>177.83519999999999</v>
      </c>
      <c r="E971" s="61" t="s">
        <v>4628</v>
      </c>
      <c r="F971" s="319"/>
      <c r="G971" s="319"/>
      <c r="H971" s="319"/>
    </row>
    <row r="972" spans="1:8" s="103" customFormat="1">
      <c r="A972" s="59" t="s">
        <v>4635</v>
      </c>
      <c r="B972" s="169" t="s">
        <v>4635</v>
      </c>
      <c r="C972" s="59" t="s">
        <v>4636</v>
      </c>
      <c r="D972" s="286">
        <v>44.002099999999999</v>
      </c>
      <c r="E972" s="61" t="s">
        <v>1257</v>
      </c>
      <c r="F972" s="319"/>
      <c r="G972" s="319"/>
      <c r="H972" s="319"/>
    </row>
    <row r="973" spans="1:8" s="103" customFormat="1">
      <c r="A973" s="59" t="s">
        <v>4637</v>
      </c>
      <c r="B973" s="169" t="s">
        <v>4637</v>
      </c>
      <c r="C973" s="59" t="s">
        <v>4638</v>
      </c>
      <c r="D973" s="286">
        <v>48.615000000000002</v>
      </c>
      <c r="E973" s="61" t="s">
        <v>4639</v>
      </c>
      <c r="F973" s="319"/>
      <c r="G973" s="319"/>
      <c r="H973" s="319"/>
    </row>
    <row r="974" spans="1:8" s="103" customFormat="1">
      <c r="A974" s="59" t="s">
        <v>4640</v>
      </c>
      <c r="B974" s="169" t="s">
        <v>4640</v>
      </c>
      <c r="C974" s="59" t="s">
        <v>4641</v>
      </c>
      <c r="D974" s="210">
        <v>110.57299999999999</v>
      </c>
      <c r="E974" s="61" t="s">
        <v>4642</v>
      </c>
      <c r="F974" s="319"/>
      <c r="G974" s="319"/>
      <c r="H974" s="319"/>
    </row>
    <row r="975" spans="1:8" s="103" customFormat="1">
      <c r="A975" s="59" t="s">
        <v>4643</v>
      </c>
      <c r="B975" s="169" t="s">
        <v>4643</v>
      </c>
      <c r="C975" s="59" t="s">
        <v>4644</v>
      </c>
      <c r="D975" s="210">
        <v>70.063999999999993</v>
      </c>
      <c r="E975" s="61" t="s">
        <v>4645</v>
      </c>
      <c r="F975" s="319"/>
      <c r="G975" s="319"/>
      <c r="H975" s="319"/>
    </row>
    <row r="976" spans="1:8" s="103" customFormat="1">
      <c r="A976" s="59" t="s">
        <v>4646</v>
      </c>
      <c r="B976" s="169" t="s">
        <v>4646</v>
      </c>
      <c r="C976" s="59" t="s">
        <v>4647</v>
      </c>
      <c r="D976" s="210">
        <v>99.875</v>
      </c>
      <c r="E976" s="61" t="s">
        <v>4645</v>
      </c>
      <c r="F976" s="319"/>
      <c r="G976" s="319"/>
      <c r="H976" s="319"/>
    </row>
    <row r="977" spans="1:8" s="103" customFormat="1">
      <c r="A977" s="59" t="s">
        <v>4648</v>
      </c>
      <c r="B977" s="169" t="s">
        <v>4648</v>
      </c>
      <c r="C977" s="59" t="s">
        <v>4649</v>
      </c>
      <c r="D977" s="210">
        <v>129.70699999999999</v>
      </c>
      <c r="E977" s="61" t="s">
        <v>4650</v>
      </c>
      <c r="F977" s="319"/>
      <c r="G977" s="319"/>
      <c r="H977" s="319"/>
    </row>
    <row r="978" spans="1:8" s="103" customFormat="1">
      <c r="A978" s="59" t="s">
        <v>4651</v>
      </c>
      <c r="B978" s="169" t="s">
        <v>4651</v>
      </c>
      <c r="C978" s="59" t="s">
        <v>4649</v>
      </c>
      <c r="D978" s="210">
        <v>179.86514</v>
      </c>
      <c r="E978" s="61" t="s">
        <v>4652</v>
      </c>
      <c r="F978" s="319"/>
      <c r="G978" s="319"/>
      <c r="H978" s="319"/>
    </row>
    <row r="979" spans="1:8" s="103" customFormat="1">
      <c r="A979" s="59" t="s">
        <v>4653</v>
      </c>
      <c r="B979" s="169" t="s">
        <v>4653</v>
      </c>
      <c r="C979" s="59" t="s">
        <v>4654</v>
      </c>
      <c r="D979" s="210">
        <v>129.50460000000001</v>
      </c>
      <c r="E979" s="61" t="s">
        <v>4652</v>
      </c>
      <c r="F979" s="319"/>
      <c r="G979" s="319"/>
      <c r="H979" s="319"/>
    </row>
    <row r="980" spans="1:8" s="103" customFormat="1">
      <c r="A980" s="59" t="s">
        <v>4655</v>
      </c>
      <c r="B980" s="169" t="s">
        <v>4655</v>
      </c>
      <c r="C980" s="59" t="s">
        <v>4654</v>
      </c>
      <c r="D980" s="210">
        <v>69.136200000000002</v>
      </c>
      <c r="E980" s="61" t="s">
        <v>4652</v>
      </c>
      <c r="F980" s="319"/>
      <c r="G980" s="319"/>
      <c r="H980" s="319"/>
    </row>
    <row r="981" spans="1:8" s="103" customFormat="1">
      <c r="A981" s="59" t="s">
        <v>4656</v>
      </c>
      <c r="B981" s="169" t="s">
        <v>4656</v>
      </c>
      <c r="C981" s="59" t="s">
        <v>4654</v>
      </c>
      <c r="D981" s="210">
        <v>30.7197</v>
      </c>
      <c r="E981" s="61" t="s">
        <v>4652</v>
      </c>
      <c r="F981" s="319"/>
      <c r="G981" s="319"/>
      <c r="H981" s="319"/>
    </row>
    <row r="982" spans="1:8" s="103" customFormat="1">
      <c r="A982" s="59" t="s">
        <v>4657</v>
      </c>
      <c r="B982" s="169" t="s">
        <v>4657</v>
      </c>
      <c r="C982" s="59" t="s">
        <v>4600</v>
      </c>
      <c r="D982" s="210">
        <v>12.6684</v>
      </c>
      <c r="E982" s="61" t="s">
        <v>4658</v>
      </c>
      <c r="F982" s="319"/>
      <c r="G982" s="319"/>
      <c r="H982" s="319"/>
    </row>
    <row r="983" spans="1:8" s="103" customFormat="1">
      <c r="A983" s="59" t="s">
        <v>4659</v>
      </c>
      <c r="B983" s="169" t="s">
        <v>4659</v>
      </c>
      <c r="C983" s="59" t="s">
        <v>4660</v>
      </c>
      <c r="D983" s="210">
        <v>28.742999999999999</v>
      </c>
      <c r="E983" s="61" t="s">
        <v>4661</v>
      </c>
      <c r="F983" s="319"/>
      <c r="G983" s="319"/>
      <c r="H983" s="319"/>
    </row>
    <row r="984" spans="1:8" s="103" customFormat="1">
      <c r="A984" s="59" t="s">
        <v>4662</v>
      </c>
      <c r="B984" s="169" t="s">
        <v>4662</v>
      </c>
      <c r="C984" s="59" t="s">
        <v>4663</v>
      </c>
      <c r="D984" s="210">
        <v>179.27799999999999</v>
      </c>
      <c r="E984" s="61" t="s">
        <v>4664</v>
      </c>
      <c r="F984" s="319"/>
      <c r="G984" s="319"/>
      <c r="H984" s="319"/>
    </row>
    <row r="985" spans="1:8" s="103" customFormat="1">
      <c r="A985" s="59" t="s">
        <v>4665</v>
      </c>
      <c r="B985" s="169" t="s">
        <v>4665</v>
      </c>
      <c r="C985" s="59" t="s">
        <v>4666</v>
      </c>
      <c r="D985" s="210">
        <v>11.798</v>
      </c>
      <c r="E985" s="61" t="s">
        <v>4667</v>
      </c>
      <c r="F985" s="319"/>
      <c r="G985" s="319"/>
      <c r="H985" s="319"/>
    </row>
    <row r="986" spans="1:8" s="103" customFormat="1">
      <c r="A986" s="59" t="s">
        <v>4668</v>
      </c>
      <c r="B986" s="169" t="s">
        <v>4668</v>
      </c>
      <c r="C986" s="59" t="s">
        <v>4669</v>
      </c>
      <c r="D986" s="210">
        <v>23.56</v>
      </c>
      <c r="E986" s="61" t="s">
        <v>4667</v>
      </c>
      <c r="F986" s="319"/>
      <c r="G986" s="319"/>
      <c r="H986" s="319"/>
    </row>
    <row r="987" spans="1:8" s="103" customFormat="1">
      <c r="A987" s="59" t="s">
        <v>4670</v>
      </c>
      <c r="B987" s="169" t="s">
        <v>4670</v>
      </c>
      <c r="C987" s="59" t="s">
        <v>4671</v>
      </c>
      <c r="D987" s="210">
        <v>19.686</v>
      </c>
      <c r="E987" s="61" t="s">
        <v>4667</v>
      </c>
      <c r="F987" s="319"/>
      <c r="G987" s="319"/>
      <c r="H987" s="319"/>
    </row>
    <row r="988" spans="1:8" s="103" customFormat="1">
      <c r="A988" s="59" t="s">
        <v>4672</v>
      </c>
      <c r="B988" s="169" t="s">
        <v>4672</v>
      </c>
      <c r="C988" s="59" t="s">
        <v>4671</v>
      </c>
      <c r="D988" s="210">
        <v>19.686</v>
      </c>
      <c r="E988" s="61" t="s">
        <v>4667</v>
      </c>
      <c r="F988" s="319"/>
      <c r="G988" s="319"/>
      <c r="H988" s="319"/>
    </row>
    <row r="989" spans="1:8" s="103" customFormat="1">
      <c r="A989" s="59" t="s">
        <v>4673</v>
      </c>
      <c r="B989" s="169" t="s">
        <v>4673</v>
      </c>
      <c r="C989" s="59" t="s">
        <v>4674</v>
      </c>
      <c r="D989" s="210">
        <v>42.218000000000004</v>
      </c>
      <c r="E989" s="61" t="s">
        <v>4667</v>
      </c>
      <c r="F989" s="319"/>
      <c r="G989" s="319"/>
      <c r="H989" s="319"/>
    </row>
    <row r="990" spans="1:8" s="103" customFormat="1">
      <c r="A990" s="59" t="s">
        <v>4675</v>
      </c>
      <c r="B990" s="169" t="s">
        <v>4675</v>
      </c>
      <c r="C990" s="59" t="s">
        <v>4676</v>
      </c>
      <c r="D990" s="210">
        <v>6.1849999999999996</v>
      </c>
      <c r="E990" s="61" t="s">
        <v>4667</v>
      </c>
      <c r="F990" s="319"/>
      <c r="G990" s="319"/>
      <c r="H990" s="319"/>
    </row>
    <row r="991" spans="1:8" s="103" customFormat="1">
      <c r="A991" s="59" t="s">
        <v>4677</v>
      </c>
      <c r="B991" s="169" t="s">
        <v>4677</v>
      </c>
      <c r="C991" s="59" t="s">
        <v>4678</v>
      </c>
      <c r="D991" s="210">
        <v>8.3450000000000006</v>
      </c>
      <c r="E991" s="61" t="s">
        <v>4667</v>
      </c>
      <c r="F991" s="319"/>
      <c r="G991" s="319"/>
      <c r="H991" s="319"/>
    </row>
    <row r="992" spans="1:8" s="103" customFormat="1">
      <c r="A992" s="59" t="s">
        <v>4679</v>
      </c>
      <c r="B992" s="169" t="s">
        <v>4679</v>
      </c>
      <c r="C992" s="59" t="s">
        <v>4676</v>
      </c>
      <c r="D992" s="210">
        <v>49.097000000000001</v>
      </c>
      <c r="E992" s="61" t="s">
        <v>4667</v>
      </c>
      <c r="F992" s="319"/>
      <c r="G992" s="319"/>
      <c r="H992" s="319"/>
    </row>
    <row r="993" spans="1:8" s="103" customFormat="1">
      <c r="A993" s="59" t="s">
        <v>4680</v>
      </c>
      <c r="B993" s="169" t="s">
        <v>4680</v>
      </c>
      <c r="C993" s="59" t="s">
        <v>4681</v>
      </c>
      <c r="D993" s="210">
        <v>49.483240000000002</v>
      </c>
      <c r="E993" s="61" t="s">
        <v>4682</v>
      </c>
      <c r="F993" s="319"/>
      <c r="G993" s="319"/>
      <c r="H993" s="319"/>
    </row>
    <row r="994" spans="1:8" s="103" customFormat="1">
      <c r="A994" s="59" t="s">
        <v>4683</v>
      </c>
      <c r="B994" s="169" t="s">
        <v>4683</v>
      </c>
      <c r="C994" s="59" t="s">
        <v>4684</v>
      </c>
      <c r="D994" s="210">
        <v>17.984179999999999</v>
      </c>
      <c r="E994" s="61" t="s">
        <v>4682</v>
      </c>
      <c r="F994" s="319"/>
      <c r="G994" s="319"/>
      <c r="H994" s="319"/>
    </row>
    <row r="995" spans="1:8" s="103" customFormat="1">
      <c r="A995" s="59" t="s">
        <v>4685</v>
      </c>
      <c r="B995" s="169" t="s">
        <v>4685</v>
      </c>
      <c r="C995" s="59" t="s">
        <v>4686</v>
      </c>
      <c r="D995" s="210">
        <v>88.777000000000001</v>
      </c>
      <c r="E995" s="61" t="s">
        <v>4687</v>
      </c>
      <c r="F995" s="319"/>
      <c r="G995" s="319"/>
      <c r="H995" s="319"/>
    </row>
    <row r="996" spans="1:8" s="103" customFormat="1">
      <c r="A996" s="59" t="s">
        <v>4688</v>
      </c>
      <c r="B996" s="169" t="s">
        <v>4688</v>
      </c>
      <c r="C996" s="59" t="s">
        <v>4649</v>
      </c>
      <c r="D996" s="210">
        <v>60.234999999999999</v>
      </c>
      <c r="E996" s="61" t="s">
        <v>4687</v>
      </c>
      <c r="F996" s="319"/>
      <c r="G996" s="319"/>
      <c r="H996" s="319"/>
    </row>
    <row r="997" spans="1:8" s="103" customFormat="1">
      <c r="A997" s="59" t="s">
        <v>1641</v>
      </c>
      <c r="B997" s="169" t="s">
        <v>1641</v>
      </c>
      <c r="C997" s="59" t="s">
        <v>4689</v>
      </c>
      <c r="D997" s="210">
        <v>45.104999999999997</v>
      </c>
      <c r="E997" s="61" t="s">
        <v>4687</v>
      </c>
      <c r="F997" s="319"/>
      <c r="G997" s="319"/>
      <c r="H997" s="319"/>
    </row>
    <row r="998" spans="1:8" s="103" customFormat="1">
      <c r="A998" s="59" t="s">
        <v>4690</v>
      </c>
      <c r="B998" s="169" t="s">
        <v>4690</v>
      </c>
      <c r="C998" s="59" t="s">
        <v>4691</v>
      </c>
      <c r="D998" s="210">
        <v>144.279</v>
      </c>
      <c r="E998" s="61" t="s">
        <v>4692</v>
      </c>
      <c r="F998" s="319"/>
      <c r="G998" s="319"/>
      <c r="H998" s="319"/>
    </row>
    <row r="999" spans="1:8" s="103" customFormat="1">
      <c r="A999" s="59" t="s">
        <v>4690</v>
      </c>
      <c r="B999" s="169" t="s">
        <v>4690</v>
      </c>
      <c r="C999" s="59" t="s">
        <v>4691</v>
      </c>
      <c r="D999" s="210">
        <v>54.417999999999999</v>
      </c>
      <c r="E999" s="61" t="s">
        <v>4692</v>
      </c>
      <c r="F999" s="319"/>
      <c r="G999" s="319"/>
      <c r="H999" s="319"/>
    </row>
    <row r="1000" spans="1:8" s="103" customFormat="1">
      <c r="A1000" s="59" t="s">
        <v>4693</v>
      </c>
      <c r="B1000" s="169" t="s">
        <v>4693</v>
      </c>
      <c r="C1000" s="60" t="s">
        <v>4694</v>
      </c>
      <c r="D1000" s="287">
        <v>11.7828</v>
      </c>
      <c r="E1000" s="61" t="s">
        <v>4695</v>
      </c>
      <c r="F1000" s="319"/>
      <c r="G1000" s="319"/>
      <c r="H1000" s="319"/>
    </row>
    <row r="1001" spans="1:8" s="103" customFormat="1">
      <c r="A1001" s="59" t="s">
        <v>4696</v>
      </c>
      <c r="B1001" s="169" t="s">
        <v>4696</v>
      </c>
      <c r="C1001" s="60" t="s">
        <v>4694</v>
      </c>
      <c r="D1001" s="287">
        <v>11.7828</v>
      </c>
      <c r="E1001" s="61" t="s">
        <v>4695</v>
      </c>
      <c r="F1001" s="319"/>
      <c r="G1001" s="319"/>
      <c r="H1001" s="319"/>
    </row>
    <row r="1002" spans="1:8" s="103" customFormat="1">
      <c r="A1002" s="59" t="s">
        <v>4697</v>
      </c>
      <c r="B1002" s="169" t="s">
        <v>4697</v>
      </c>
      <c r="C1002" s="60" t="s">
        <v>4698</v>
      </c>
      <c r="D1002" s="287">
        <v>29.946000000000002</v>
      </c>
      <c r="E1002" s="61" t="s">
        <v>4695</v>
      </c>
      <c r="F1002" s="319"/>
      <c r="G1002" s="319"/>
      <c r="H1002" s="319"/>
    </row>
    <row r="1003" spans="1:8" s="103" customFormat="1" ht="31.5">
      <c r="A1003" s="59" t="s">
        <v>4699</v>
      </c>
      <c r="B1003" s="169" t="s">
        <v>4699</v>
      </c>
      <c r="C1003" s="60" t="s">
        <v>4600</v>
      </c>
      <c r="D1003" s="287">
        <v>8.2908000000000008</v>
      </c>
      <c r="E1003" s="61" t="s">
        <v>4700</v>
      </c>
      <c r="F1003" s="319"/>
      <c r="G1003" s="319"/>
      <c r="H1003" s="319"/>
    </row>
    <row r="1004" spans="1:8" s="103" customFormat="1" ht="31.5">
      <c r="A1004" s="59" t="s">
        <v>4701</v>
      </c>
      <c r="B1004" s="169" t="s">
        <v>4701</v>
      </c>
      <c r="C1004" s="60" t="s">
        <v>4600</v>
      </c>
      <c r="D1004" s="287">
        <v>30.886800000000001</v>
      </c>
      <c r="E1004" s="61" t="s">
        <v>4700</v>
      </c>
      <c r="F1004" s="319"/>
      <c r="G1004" s="319"/>
      <c r="H1004" s="319"/>
    </row>
    <row r="1005" spans="1:8" s="103" customFormat="1" ht="31.5">
      <c r="A1005" s="59" t="s">
        <v>4702</v>
      </c>
      <c r="B1005" s="169" t="s">
        <v>4702</v>
      </c>
      <c r="C1005" s="60" t="s">
        <v>4703</v>
      </c>
      <c r="D1005" s="287">
        <v>14.43469</v>
      </c>
      <c r="E1005" s="61" t="s">
        <v>4704</v>
      </c>
      <c r="F1005" s="319"/>
      <c r="G1005" s="319"/>
      <c r="H1005" s="319"/>
    </row>
    <row r="1006" spans="1:8" s="103" customFormat="1" ht="31.5">
      <c r="A1006" s="59" t="s">
        <v>1525</v>
      </c>
      <c r="B1006" s="169" t="s">
        <v>1525</v>
      </c>
      <c r="C1006" s="60" t="s">
        <v>4705</v>
      </c>
      <c r="D1006" s="287">
        <v>16.131049999999998</v>
      </c>
      <c r="E1006" s="61" t="s">
        <v>4704</v>
      </c>
      <c r="F1006" s="319"/>
      <c r="G1006" s="319"/>
      <c r="H1006" s="319"/>
    </row>
    <row r="1007" spans="1:8" s="103" customFormat="1">
      <c r="A1007" s="59" t="s">
        <v>4706</v>
      </c>
      <c r="B1007" s="169" t="s">
        <v>4706</v>
      </c>
      <c r="C1007" s="60" t="s">
        <v>4707</v>
      </c>
      <c r="D1007" s="287">
        <v>52.68</v>
      </c>
      <c r="E1007" s="61" t="s">
        <v>4708</v>
      </c>
      <c r="F1007" s="319"/>
      <c r="G1007" s="319"/>
      <c r="H1007" s="319"/>
    </row>
    <row r="1008" spans="1:8" s="103" customFormat="1">
      <c r="A1008" s="59" t="s">
        <v>4709</v>
      </c>
      <c r="B1008" s="169" t="s">
        <v>4709</v>
      </c>
      <c r="C1008" s="60" t="s">
        <v>4707</v>
      </c>
      <c r="D1008" s="287">
        <v>65.98</v>
      </c>
      <c r="E1008" s="61" t="s">
        <v>4708</v>
      </c>
      <c r="F1008" s="319"/>
      <c r="G1008" s="319"/>
      <c r="H1008" s="319"/>
    </row>
    <row r="1009" spans="1:8" s="103" customFormat="1">
      <c r="A1009" s="59" t="s">
        <v>4710</v>
      </c>
      <c r="B1009" s="169" t="s">
        <v>4710</v>
      </c>
      <c r="C1009" s="60" t="s">
        <v>4711</v>
      </c>
      <c r="D1009" s="287">
        <v>98.216179999999994</v>
      </c>
      <c r="E1009" s="61" t="s">
        <v>4712</v>
      </c>
      <c r="F1009" s="319"/>
      <c r="G1009" s="319"/>
      <c r="H1009" s="319"/>
    </row>
    <row r="1010" spans="1:8" s="103" customFormat="1">
      <c r="A1010" s="59" t="s">
        <v>4713</v>
      </c>
      <c r="B1010" s="169" t="s">
        <v>4713</v>
      </c>
      <c r="C1010" s="60" t="s">
        <v>4714</v>
      </c>
      <c r="D1010" s="287">
        <v>86.204400000000007</v>
      </c>
      <c r="E1010" s="61" t="s">
        <v>4715</v>
      </c>
      <c r="F1010" s="319"/>
      <c r="G1010" s="319"/>
      <c r="H1010" s="319"/>
    </row>
    <row r="1011" spans="1:8" s="103" customFormat="1">
      <c r="A1011" s="59" t="s">
        <v>4716</v>
      </c>
      <c r="B1011" s="169" t="s">
        <v>4716</v>
      </c>
      <c r="C1011" s="60" t="s">
        <v>4717</v>
      </c>
      <c r="D1011" s="287">
        <v>94.612799999999993</v>
      </c>
      <c r="E1011" s="61" t="s">
        <v>4718</v>
      </c>
      <c r="F1011" s="319"/>
      <c r="G1011" s="319"/>
      <c r="H1011" s="319"/>
    </row>
    <row r="1012" spans="1:8" s="103" customFormat="1">
      <c r="A1012" s="59" t="s">
        <v>4719</v>
      </c>
      <c r="B1012" s="169" t="s">
        <v>4719</v>
      </c>
      <c r="C1012" s="60" t="s">
        <v>4720</v>
      </c>
      <c r="D1012" s="287">
        <v>116.93340000000001</v>
      </c>
      <c r="E1012" s="61" t="s">
        <v>4721</v>
      </c>
      <c r="F1012" s="319"/>
      <c r="G1012" s="319"/>
      <c r="H1012" s="319"/>
    </row>
    <row r="1013" spans="1:8" s="103" customFormat="1">
      <c r="A1013" s="59" t="s">
        <v>4722</v>
      </c>
      <c r="B1013" s="169" t="s">
        <v>4722</v>
      </c>
      <c r="C1013" s="60" t="s">
        <v>4600</v>
      </c>
      <c r="D1013" s="287">
        <v>3.1272000000000002</v>
      </c>
      <c r="E1013" s="61" t="s">
        <v>4723</v>
      </c>
      <c r="F1013" s="319"/>
      <c r="G1013" s="319"/>
      <c r="H1013" s="319"/>
    </row>
    <row r="1014" spans="1:8" s="103" customFormat="1">
      <c r="A1014" s="59" t="s">
        <v>4724</v>
      </c>
      <c r="B1014" s="169" t="s">
        <v>4724</v>
      </c>
      <c r="C1014" s="60" t="s">
        <v>4600</v>
      </c>
      <c r="D1014" s="287">
        <v>12.199199999999999</v>
      </c>
      <c r="E1014" s="61" t="s">
        <v>4723</v>
      </c>
      <c r="F1014" s="319"/>
      <c r="G1014" s="319"/>
      <c r="H1014" s="319"/>
    </row>
    <row r="1015" spans="1:8" s="103" customFormat="1">
      <c r="A1015" s="59" t="s">
        <v>4725</v>
      </c>
      <c r="B1015" s="169" t="s">
        <v>4725</v>
      </c>
      <c r="C1015" s="60" t="s">
        <v>4600</v>
      </c>
      <c r="D1015" s="287">
        <v>8.1180000000000003</v>
      </c>
      <c r="E1015" s="61" t="s">
        <v>4723</v>
      </c>
      <c r="F1015" s="319"/>
      <c r="G1015" s="319"/>
      <c r="H1015" s="319"/>
    </row>
    <row r="1016" spans="1:8" s="103" customFormat="1">
      <c r="A1016" s="59" t="s">
        <v>4726</v>
      </c>
      <c r="B1016" s="169" t="s">
        <v>4726</v>
      </c>
      <c r="C1016" s="60" t="s">
        <v>4600</v>
      </c>
      <c r="D1016" s="287">
        <v>3.1272000000000002</v>
      </c>
      <c r="E1016" s="61" t="s">
        <v>4723</v>
      </c>
      <c r="F1016" s="319"/>
      <c r="G1016" s="319"/>
      <c r="H1016" s="319"/>
    </row>
    <row r="1017" spans="1:8" s="103" customFormat="1">
      <c r="A1017" s="59" t="s">
        <v>4727</v>
      </c>
      <c r="B1017" s="169" t="s">
        <v>4727</v>
      </c>
      <c r="C1017" s="60" t="s">
        <v>4600</v>
      </c>
      <c r="D1017" s="287">
        <v>8.4060000000000006</v>
      </c>
      <c r="E1017" s="61" t="s">
        <v>4723</v>
      </c>
      <c r="F1017" s="319"/>
      <c r="G1017" s="319"/>
      <c r="H1017" s="319"/>
    </row>
    <row r="1018" spans="1:8" s="103" customFormat="1">
      <c r="A1018" s="59" t="s">
        <v>4728</v>
      </c>
      <c r="B1018" s="169" t="s">
        <v>4728</v>
      </c>
      <c r="C1018" s="60" t="s">
        <v>4729</v>
      </c>
      <c r="D1018" s="287">
        <v>8.4060000000000006</v>
      </c>
      <c r="E1018" s="61" t="s">
        <v>4723</v>
      </c>
      <c r="F1018" s="319"/>
      <c r="G1018" s="319"/>
      <c r="H1018" s="319"/>
    </row>
    <row r="1019" spans="1:8" s="103" customFormat="1">
      <c r="A1019" s="59" t="s">
        <v>4730</v>
      </c>
      <c r="B1019" s="169" t="s">
        <v>4730</v>
      </c>
      <c r="C1019" s="60" t="s">
        <v>4600</v>
      </c>
      <c r="D1019" s="287">
        <v>8.4060000000000006</v>
      </c>
      <c r="E1019" s="61" t="s">
        <v>4723</v>
      </c>
      <c r="F1019" s="319"/>
      <c r="G1019" s="319"/>
      <c r="H1019" s="319"/>
    </row>
    <row r="1020" spans="1:8" s="103" customFormat="1">
      <c r="A1020" s="59" t="s">
        <v>4731</v>
      </c>
      <c r="B1020" s="169" t="s">
        <v>4731</v>
      </c>
      <c r="C1020" s="60" t="s">
        <v>4600</v>
      </c>
      <c r="D1020" s="287">
        <v>3.1511999999999998</v>
      </c>
      <c r="E1020" s="61" t="s">
        <v>4723</v>
      </c>
      <c r="F1020" s="319"/>
      <c r="G1020" s="319"/>
      <c r="H1020" s="319"/>
    </row>
    <row r="1021" spans="1:8" s="103" customFormat="1">
      <c r="A1021" s="59" t="s">
        <v>4732</v>
      </c>
      <c r="B1021" s="169" t="s">
        <v>4732</v>
      </c>
      <c r="C1021" s="60" t="s">
        <v>4600</v>
      </c>
      <c r="D1021" s="287">
        <v>6.3023999999999996</v>
      </c>
      <c r="E1021" s="61" t="s">
        <v>4723</v>
      </c>
      <c r="F1021" s="319"/>
      <c r="G1021" s="319"/>
      <c r="H1021" s="319"/>
    </row>
    <row r="1022" spans="1:8" s="103" customFormat="1">
      <c r="A1022" s="59" t="s">
        <v>4733</v>
      </c>
      <c r="B1022" s="169" t="s">
        <v>4733</v>
      </c>
      <c r="C1022" s="60" t="s">
        <v>4600</v>
      </c>
      <c r="D1022" s="287">
        <v>4.3715999999999999</v>
      </c>
      <c r="E1022" s="61" t="s">
        <v>4723</v>
      </c>
      <c r="F1022" s="319"/>
      <c r="G1022" s="319"/>
      <c r="H1022" s="319"/>
    </row>
    <row r="1023" spans="1:8" s="103" customFormat="1">
      <c r="A1023" s="59" t="s">
        <v>4734</v>
      </c>
      <c r="B1023" s="169" t="s">
        <v>4734</v>
      </c>
      <c r="C1023" s="60" t="s">
        <v>4600</v>
      </c>
      <c r="D1023" s="287">
        <v>3.1272000000000002</v>
      </c>
      <c r="E1023" s="61" t="s">
        <v>4723</v>
      </c>
      <c r="F1023" s="319"/>
      <c r="G1023" s="319"/>
      <c r="H1023" s="319"/>
    </row>
    <row r="1024" spans="1:8" s="103" customFormat="1">
      <c r="A1024" s="59" t="s">
        <v>4735</v>
      </c>
      <c r="B1024" s="169" t="s">
        <v>4735</v>
      </c>
      <c r="C1024" s="60" t="s">
        <v>4736</v>
      </c>
      <c r="D1024" s="287">
        <v>9.1999999999999993</v>
      </c>
      <c r="E1024" s="61" t="s">
        <v>4737</v>
      </c>
      <c r="F1024" s="319"/>
      <c r="G1024" s="319"/>
      <c r="H1024" s="319"/>
    </row>
    <row r="1025" spans="1:8" s="103" customFormat="1">
      <c r="A1025" s="59" t="s">
        <v>4738</v>
      </c>
      <c r="B1025" s="169" t="s">
        <v>4738</v>
      </c>
      <c r="C1025" s="60" t="s">
        <v>4739</v>
      </c>
      <c r="D1025" s="287">
        <v>73.748999999999995</v>
      </c>
      <c r="E1025" s="61" t="s">
        <v>4740</v>
      </c>
      <c r="F1025" s="319"/>
      <c r="G1025" s="319"/>
      <c r="H1025" s="319"/>
    </row>
    <row r="1026" spans="1:8" s="103" customFormat="1">
      <c r="A1026" s="59" t="s">
        <v>4741</v>
      </c>
      <c r="B1026" s="169" t="s">
        <v>4741</v>
      </c>
      <c r="C1026" s="60" t="s">
        <v>4742</v>
      </c>
      <c r="D1026" s="287">
        <v>24</v>
      </c>
      <c r="E1026" s="61" t="s">
        <v>4740</v>
      </c>
      <c r="F1026" s="319"/>
      <c r="G1026" s="319"/>
      <c r="H1026" s="319"/>
    </row>
    <row r="1027" spans="1:8" s="103" customFormat="1">
      <c r="A1027" s="59" t="s">
        <v>4743</v>
      </c>
      <c r="B1027" s="169" t="s">
        <v>4743</v>
      </c>
      <c r="C1027" s="60" t="s">
        <v>4744</v>
      </c>
      <c r="D1027" s="287">
        <v>20</v>
      </c>
      <c r="E1027" s="61" t="s">
        <v>4745</v>
      </c>
      <c r="F1027" s="319"/>
      <c r="G1027" s="319"/>
      <c r="H1027" s="319"/>
    </row>
    <row r="1028" spans="1:8" s="103" customFormat="1">
      <c r="A1028" s="59" t="s">
        <v>4746</v>
      </c>
      <c r="B1028" s="169" t="s">
        <v>4746</v>
      </c>
      <c r="C1028" s="60" t="s">
        <v>4649</v>
      </c>
      <c r="D1028" s="287">
        <v>2.5859999999999999</v>
      </c>
      <c r="E1028" s="61" t="s">
        <v>4747</v>
      </c>
      <c r="F1028" s="319"/>
      <c r="G1028" s="319"/>
      <c r="H1028" s="319"/>
    </row>
    <row r="1029" spans="1:8" s="103" customFormat="1">
      <c r="A1029" s="59" t="s">
        <v>4748</v>
      </c>
      <c r="B1029" s="169" t="s">
        <v>4748</v>
      </c>
      <c r="C1029" s="60" t="s">
        <v>4649</v>
      </c>
      <c r="D1029" s="287">
        <v>116.895</v>
      </c>
      <c r="E1029" s="61" t="s">
        <v>4749</v>
      </c>
      <c r="F1029" s="319"/>
      <c r="G1029" s="319"/>
      <c r="H1029" s="319"/>
    </row>
    <row r="1030" spans="1:8" s="103" customFormat="1">
      <c r="A1030" s="59" t="s">
        <v>4746</v>
      </c>
      <c r="B1030" s="169" t="s">
        <v>4746</v>
      </c>
      <c r="C1030" s="60" t="s">
        <v>4649</v>
      </c>
      <c r="D1030" s="287">
        <v>91.766000000000005</v>
      </c>
      <c r="E1030" s="61" t="s">
        <v>4747</v>
      </c>
      <c r="F1030" s="319"/>
      <c r="G1030" s="319"/>
      <c r="H1030" s="319"/>
    </row>
    <row r="1031" spans="1:8" s="103" customFormat="1">
      <c r="A1031" s="59" t="s">
        <v>4750</v>
      </c>
      <c r="B1031" s="169" t="s">
        <v>4750</v>
      </c>
      <c r="C1031" s="60" t="s">
        <v>4751</v>
      </c>
      <c r="D1031" s="287">
        <v>34.145000000000003</v>
      </c>
      <c r="E1031" s="61" t="s">
        <v>4752</v>
      </c>
      <c r="F1031" s="319"/>
      <c r="G1031" s="319"/>
      <c r="H1031" s="319"/>
    </row>
    <row r="1032" spans="1:8" s="103" customFormat="1">
      <c r="A1032" s="59" t="s">
        <v>4753</v>
      </c>
      <c r="B1032" s="169" t="s">
        <v>4753</v>
      </c>
      <c r="C1032" s="60" t="s">
        <v>4754</v>
      </c>
      <c r="D1032" s="287">
        <v>48.34404</v>
      </c>
      <c r="E1032" s="61" t="s">
        <v>4755</v>
      </c>
      <c r="F1032" s="319"/>
      <c r="G1032" s="319"/>
      <c r="H1032" s="319"/>
    </row>
    <row r="1033" spans="1:8" s="103" customFormat="1">
      <c r="A1033" s="59" t="s">
        <v>4756</v>
      </c>
      <c r="B1033" s="169" t="s">
        <v>4756</v>
      </c>
      <c r="C1033" s="60" t="s">
        <v>4754</v>
      </c>
      <c r="D1033" s="287">
        <v>58.705559999999998</v>
      </c>
      <c r="E1033" s="61" t="s">
        <v>4757</v>
      </c>
      <c r="F1033" s="319"/>
      <c r="G1033" s="319"/>
      <c r="H1033" s="319"/>
    </row>
    <row r="1034" spans="1:8" s="103" customFormat="1">
      <c r="A1034" s="59" t="s">
        <v>4758</v>
      </c>
      <c r="B1034" s="169" t="s">
        <v>4758</v>
      </c>
      <c r="C1034" s="60" t="s">
        <v>4754</v>
      </c>
      <c r="D1034" s="287">
        <v>39.443040000000003</v>
      </c>
      <c r="E1034" s="61" t="s">
        <v>4759</v>
      </c>
      <c r="F1034" s="319"/>
      <c r="G1034" s="319"/>
      <c r="H1034" s="319"/>
    </row>
    <row r="1035" spans="1:8" s="103" customFormat="1">
      <c r="A1035" s="59" t="s">
        <v>4760</v>
      </c>
      <c r="B1035" s="169" t="s">
        <v>4760</v>
      </c>
      <c r="C1035" s="60" t="s">
        <v>4754</v>
      </c>
      <c r="D1035" s="287">
        <v>54.964440000000003</v>
      </c>
      <c r="E1035" s="61" t="s">
        <v>4759</v>
      </c>
      <c r="F1035" s="319"/>
      <c r="G1035" s="319"/>
      <c r="H1035" s="319"/>
    </row>
    <row r="1036" spans="1:8" s="103" customFormat="1">
      <c r="A1036" s="59" t="s">
        <v>4761</v>
      </c>
      <c r="B1036" s="169" t="s">
        <v>4761</v>
      </c>
      <c r="C1036" s="60" t="s">
        <v>4762</v>
      </c>
      <c r="D1036" s="287">
        <v>130.0044</v>
      </c>
      <c r="E1036" s="61" t="s">
        <v>4763</v>
      </c>
      <c r="F1036" s="319"/>
      <c r="G1036" s="319"/>
      <c r="H1036" s="319"/>
    </row>
    <row r="1037" spans="1:8" s="103" customFormat="1">
      <c r="A1037" s="59" t="s">
        <v>4764</v>
      </c>
      <c r="B1037" s="169" t="s">
        <v>4764</v>
      </c>
      <c r="C1037" s="60" t="s">
        <v>4765</v>
      </c>
      <c r="D1037" s="287">
        <v>51.3</v>
      </c>
      <c r="E1037" s="61" t="s">
        <v>4763</v>
      </c>
      <c r="F1037" s="319"/>
      <c r="G1037" s="319"/>
      <c r="H1037" s="319"/>
    </row>
    <row r="1038" spans="1:8" s="103" customFormat="1">
      <c r="A1038" s="59" t="s">
        <v>4766</v>
      </c>
      <c r="B1038" s="169" t="s">
        <v>4766</v>
      </c>
      <c r="C1038" s="60" t="s">
        <v>4765</v>
      </c>
      <c r="D1038" s="287">
        <v>105.2016</v>
      </c>
      <c r="E1038" s="61" t="s">
        <v>4763</v>
      </c>
      <c r="F1038" s="319"/>
      <c r="G1038" s="319"/>
      <c r="H1038" s="319"/>
    </row>
    <row r="1039" spans="1:8" s="103" customFormat="1">
      <c r="A1039" s="59" t="s">
        <v>4767</v>
      </c>
      <c r="B1039" s="169" t="s">
        <v>4767</v>
      </c>
      <c r="C1039" s="60" t="s">
        <v>4768</v>
      </c>
      <c r="D1039" s="287">
        <v>13.701599999999999</v>
      </c>
      <c r="E1039" s="61" t="s">
        <v>4763</v>
      </c>
      <c r="F1039" s="319"/>
      <c r="G1039" s="319"/>
      <c r="H1039" s="319"/>
    </row>
    <row r="1040" spans="1:8" s="103" customFormat="1">
      <c r="A1040" s="59" t="s">
        <v>4769</v>
      </c>
      <c r="B1040" s="169" t="s">
        <v>4769</v>
      </c>
      <c r="C1040" s="60" t="s">
        <v>4768</v>
      </c>
      <c r="D1040" s="287">
        <v>13.1472</v>
      </c>
      <c r="E1040" s="61" t="s">
        <v>4763</v>
      </c>
      <c r="F1040" s="319"/>
      <c r="G1040" s="319"/>
      <c r="H1040" s="319"/>
    </row>
    <row r="1041" spans="1:8" s="103" customFormat="1">
      <c r="A1041" s="59" t="s">
        <v>4770</v>
      </c>
      <c r="B1041" s="169" t="s">
        <v>4770</v>
      </c>
      <c r="C1041" s="60" t="s">
        <v>4768</v>
      </c>
      <c r="D1041" s="287">
        <v>26.5656</v>
      </c>
      <c r="E1041" s="61" t="s">
        <v>4763</v>
      </c>
      <c r="F1041" s="319"/>
      <c r="G1041" s="319"/>
      <c r="H1041" s="319"/>
    </row>
    <row r="1042" spans="1:8" s="103" customFormat="1">
      <c r="A1042" s="59" t="s">
        <v>4771</v>
      </c>
      <c r="B1042" s="169" t="s">
        <v>4771</v>
      </c>
      <c r="C1042" s="60" t="s">
        <v>4772</v>
      </c>
      <c r="D1042" s="287">
        <v>12.5808</v>
      </c>
      <c r="E1042" s="61" t="s">
        <v>4763</v>
      </c>
      <c r="F1042" s="319"/>
      <c r="G1042" s="319"/>
      <c r="H1042" s="319"/>
    </row>
    <row r="1043" spans="1:8" s="103" customFormat="1">
      <c r="A1043" s="59" t="s">
        <v>4773</v>
      </c>
      <c r="B1043" s="169" t="s">
        <v>4773</v>
      </c>
      <c r="C1043" s="60" t="s">
        <v>4772</v>
      </c>
      <c r="D1043" s="287">
        <v>25.29</v>
      </c>
      <c r="E1043" s="61" t="s">
        <v>4763</v>
      </c>
      <c r="F1043" s="319"/>
      <c r="G1043" s="319"/>
      <c r="H1043" s="319"/>
    </row>
    <row r="1044" spans="1:8" s="103" customFormat="1">
      <c r="A1044" s="59" t="s">
        <v>4774</v>
      </c>
      <c r="B1044" s="169" t="s">
        <v>4774</v>
      </c>
      <c r="C1044" s="60" t="s">
        <v>4772</v>
      </c>
      <c r="D1044" s="287">
        <v>29.451599999999999</v>
      </c>
      <c r="E1044" s="61" t="s">
        <v>4763</v>
      </c>
      <c r="F1044" s="319"/>
      <c r="G1044" s="319"/>
      <c r="H1044" s="319"/>
    </row>
    <row r="1045" spans="1:8" s="103" customFormat="1">
      <c r="A1045" s="59" t="s">
        <v>4775</v>
      </c>
      <c r="B1045" s="169" t="s">
        <v>4775</v>
      </c>
      <c r="C1045" s="60" t="s">
        <v>4772</v>
      </c>
      <c r="D1045" s="287">
        <v>14.7264</v>
      </c>
      <c r="E1045" s="61" t="s">
        <v>4763</v>
      </c>
      <c r="F1045" s="319"/>
      <c r="G1045" s="319"/>
      <c r="H1045" s="319"/>
    </row>
    <row r="1046" spans="1:8" s="103" customFormat="1">
      <c r="A1046" s="59" t="s">
        <v>4776</v>
      </c>
      <c r="B1046" s="169" t="s">
        <v>4776</v>
      </c>
      <c r="C1046" s="60" t="s">
        <v>4772</v>
      </c>
      <c r="D1046" s="287">
        <v>13.6776</v>
      </c>
      <c r="E1046" s="61" t="s">
        <v>4763</v>
      </c>
      <c r="F1046" s="319"/>
      <c r="G1046" s="319"/>
      <c r="H1046" s="319"/>
    </row>
    <row r="1047" spans="1:8" s="103" customFormat="1">
      <c r="A1047" s="59" t="s">
        <v>4777</v>
      </c>
      <c r="B1047" s="169" t="s">
        <v>4777</v>
      </c>
      <c r="C1047" s="60" t="s">
        <v>4778</v>
      </c>
      <c r="D1047" s="287">
        <v>105.8352</v>
      </c>
      <c r="E1047" s="61" t="s">
        <v>4779</v>
      </c>
      <c r="F1047" s="319"/>
      <c r="G1047" s="319"/>
      <c r="H1047" s="319"/>
    </row>
    <row r="1048" spans="1:8" s="103" customFormat="1">
      <c r="A1048" s="59" t="s">
        <v>4780</v>
      </c>
      <c r="B1048" s="169" t="s">
        <v>4780</v>
      </c>
      <c r="C1048" s="60" t="s">
        <v>4600</v>
      </c>
      <c r="D1048" s="287">
        <v>6.4728000000000003</v>
      </c>
      <c r="E1048" s="61" t="s">
        <v>4781</v>
      </c>
      <c r="F1048" s="319"/>
      <c r="G1048" s="319"/>
      <c r="H1048" s="319"/>
    </row>
    <row r="1049" spans="1:8" s="103" customFormat="1">
      <c r="A1049" s="59" t="s">
        <v>4782</v>
      </c>
      <c r="B1049" s="169" t="s">
        <v>4782</v>
      </c>
      <c r="C1049" s="60" t="s">
        <v>4600</v>
      </c>
      <c r="D1049" s="287">
        <v>4.8155999999999999</v>
      </c>
      <c r="E1049" s="61" t="s">
        <v>4781</v>
      </c>
      <c r="F1049" s="319"/>
      <c r="G1049" s="319"/>
      <c r="H1049" s="319"/>
    </row>
    <row r="1050" spans="1:8" s="103" customFormat="1">
      <c r="A1050" s="59" t="s">
        <v>4783</v>
      </c>
      <c r="B1050" s="169" t="s">
        <v>4783</v>
      </c>
      <c r="C1050" s="60" t="s">
        <v>4600</v>
      </c>
      <c r="D1050" s="287">
        <v>7.3944000000000001</v>
      </c>
      <c r="E1050" s="61" t="s">
        <v>4781</v>
      </c>
      <c r="F1050" s="319"/>
      <c r="G1050" s="319"/>
      <c r="H1050" s="319"/>
    </row>
    <row r="1051" spans="1:8" s="103" customFormat="1">
      <c r="A1051" s="59" t="s">
        <v>4784</v>
      </c>
      <c r="B1051" s="169" t="s">
        <v>4784</v>
      </c>
      <c r="C1051" s="60" t="s">
        <v>4600</v>
      </c>
      <c r="D1051" s="287">
        <v>6.5279999999999996</v>
      </c>
      <c r="E1051" s="61" t="s">
        <v>4781</v>
      </c>
      <c r="F1051" s="319"/>
      <c r="G1051" s="319"/>
      <c r="H1051" s="319"/>
    </row>
    <row r="1052" spans="1:8" s="103" customFormat="1">
      <c r="A1052" s="59" t="s">
        <v>4785</v>
      </c>
      <c r="B1052" s="169" t="s">
        <v>4785</v>
      </c>
      <c r="C1052" s="60" t="s">
        <v>4600</v>
      </c>
      <c r="D1052" s="287">
        <v>6.0456000000000003</v>
      </c>
      <c r="E1052" s="61" t="s">
        <v>4781</v>
      </c>
      <c r="F1052" s="319"/>
      <c r="G1052" s="319"/>
      <c r="H1052" s="319"/>
    </row>
    <row r="1053" spans="1:8" s="103" customFormat="1">
      <c r="A1053" s="59" t="s">
        <v>4786</v>
      </c>
      <c r="B1053" s="169" t="s">
        <v>4786</v>
      </c>
      <c r="C1053" s="60" t="s">
        <v>4600</v>
      </c>
      <c r="D1053" s="287">
        <v>3.0396000000000001</v>
      </c>
      <c r="E1053" s="61" t="s">
        <v>4781</v>
      </c>
      <c r="F1053" s="319"/>
      <c r="G1053" s="319"/>
      <c r="H1053" s="319"/>
    </row>
    <row r="1054" spans="1:8" s="103" customFormat="1">
      <c r="A1054" s="59" t="s">
        <v>4787</v>
      </c>
      <c r="B1054" s="169" t="s">
        <v>4787</v>
      </c>
      <c r="C1054" s="60" t="s">
        <v>4600</v>
      </c>
      <c r="D1054" s="287">
        <v>9.1367999999999991</v>
      </c>
      <c r="E1054" s="61" t="s">
        <v>4781</v>
      </c>
      <c r="F1054" s="319"/>
      <c r="G1054" s="319"/>
      <c r="H1054" s="319"/>
    </row>
    <row r="1055" spans="1:8" s="103" customFormat="1">
      <c r="A1055" s="59" t="s">
        <v>4788</v>
      </c>
      <c r="B1055" s="169" t="s">
        <v>4788</v>
      </c>
      <c r="C1055" s="60" t="s">
        <v>4600</v>
      </c>
      <c r="D1055" s="287">
        <v>7.9607999999999999</v>
      </c>
      <c r="E1055" s="61" t="s">
        <v>4781</v>
      </c>
      <c r="F1055" s="319"/>
      <c r="G1055" s="319"/>
      <c r="H1055" s="319"/>
    </row>
    <row r="1056" spans="1:8" s="103" customFormat="1">
      <c r="A1056" s="59" t="s">
        <v>4789</v>
      </c>
      <c r="B1056" s="169" t="s">
        <v>4789</v>
      </c>
      <c r="C1056" s="60" t="s">
        <v>4790</v>
      </c>
      <c r="D1056" s="287">
        <v>3.7787999999999999</v>
      </c>
      <c r="E1056" s="61" t="s">
        <v>4781</v>
      </c>
      <c r="F1056" s="319"/>
      <c r="G1056" s="319"/>
      <c r="H1056" s="319"/>
    </row>
    <row r="1057" spans="1:8" s="103" customFormat="1">
      <c r="A1057" s="59" t="s">
        <v>4791</v>
      </c>
      <c r="B1057" s="169" t="s">
        <v>4791</v>
      </c>
      <c r="C1057" s="60" t="s">
        <v>4600</v>
      </c>
      <c r="D1057" s="287">
        <v>5.8764000000000003</v>
      </c>
      <c r="E1057" s="61" t="s">
        <v>4781</v>
      </c>
      <c r="F1057" s="319"/>
      <c r="G1057" s="319"/>
      <c r="H1057" s="319"/>
    </row>
    <row r="1058" spans="1:8" s="103" customFormat="1">
      <c r="A1058" s="59" t="s">
        <v>4792</v>
      </c>
      <c r="B1058" s="169" t="s">
        <v>4792</v>
      </c>
      <c r="C1058" s="60" t="s">
        <v>4600</v>
      </c>
      <c r="D1058" s="287">
        <v>5.5811999999999999</v>
      </c>
      <c r="E1058" s="61" t="s">
        <v>4781</v>
      </c>
      <c r="F1058" s="319"/>
      <c r="G1058" s="319"/>
      <c r="H1058" s="319"/>
    </row>
    <row r="1059" spans="1:8" s="103" customFormat="1">
      <c r="A1059" s="59" t="s">
        <v>4793</v>
      </c>
      <c r="B1059" s="169" t="s">
        <v>4793</v>
      </c>
      <c r="C1059" s="60" t="s">
        <v>4600</v>
      </c>
      <c r="D1059" s="287">
        <v>2.8847999999999998</v>
      </c>
      <c r="E1059" s="61" t="s">
        <v>4781</v>
      </c>
      <c r="F1059" s="319"/>
      <c r="G1059" s="319"/>
      <c r="H1059" s="319"/>
    </row>
    <row r="1060" spans="1:8" s="103" customFormat="1">
      <c r="A1060" s="59" t="s">
        <v>4794</v>
      </c>
      <c r="B1060" s="169" t="s">
        <v>4794</v>
      </c>
      <c r="C1060" s="60" t="s">
        <v>4600</v>
      </c>
      <c r="D1060" s="287">
        <v>7.05</v>
      </c>
      <c r="E1060" s="61" t="s">
        <v>4781</v>
      </c>
      <c r="F1060" s="319"/>
      <c r="G1060" s="319"/>
      <c r="H1060" s="319"/>
    </row>
    <row r="1061" spans="1:8" s="103" customFormat="1">
      <c r="A1061" s="59" t="s">
        <v>4795</v>
      </c>
      <c r="B1061" s="169" t="s">
        <v>4795</v>
      </c>
      <c r="C1061" s="60" t="s">
        <v>4600</v>
      </c>
      <c r="D1061" s="287">
        <v>9.4920000000000009</v>
      </c>
      <c r="E1061" s="61" t="s">
        <v>4781</v>
      </c>
      <c r="F1061" s="319"/>
      <c r="G1061" s="319"/>
      <c r="H1061" s="319"/>
    </row>
    <row r="1062" spans="1:8" s="103" customFormat="1">
      <c r="A1062" s="59" t="s">
        <v>4796</v>
      </c>
      <c r="B1062" s="169" t="s">
        <v>4796</v>
      </c>
      <c r="C1062" s="60" t="s">
        <v>4600</v>
      </c>
      <c r="D1062" s="287">
        <v>3.0396000000000001</v>
      </c>
      <c r="E1062" s="61" t="s">
        <v>4781</v>
      </c>
      <c r="F1062" s="319"/>
      <c r="G1062" s="319"/>
      <c r="H1062" s="319"/>
    </row>
    <row r="1063" spans="1:8" s="103" customFormat="1">
      <c r="A1063" s="59" t="s">
        <v>4797</v>
      </c>
      <c r="B1063" s="169" t="s">
        <v>4797</v>
      </c>
      <c r="C1063" s="60" t="s">
        <v>4600</v>
      </c>
      <c r="D1063" s="287">
        <v>3.0396000000000001</v>
      </c>
      <c r="E1063" s="61" t="s">
        <v>4781</v>
      </c>
      <c r="F1063" s="319"/>
      <c r="G1063" s="319"/>
      <c r="H1063" s="319"/>
    </row>
    <row r="1064" spans="1:8" s="103" customFormat="1">
      <c r="A1064" s="59" t="s">
        <v>4798</v>
      </c>
      <c r="B1064" s="169" t="s">
        <v>4798</v>
      </c>
      <c r="C1064" s="60" t="s">
        <v>4600</v>
      </c>
      <c r="D1064" s="287">
        <v>2.8847999999999998</v>
      </c>
      <c r="E1064" s="61" t="s">
        <v>4781</v>
      </c>
      <c r="F1064" s="319"/>
      <c r="G1064" s="319"/>
      <c r="H1064" s="319"/>
    </row>
    <row r="1065" spans="1:8" s="103" customFormat="1">
      <c r="A1065" s="59" t="s">
        <v>4799</v>
      </c>
      <c r="B1065" s="169" t="s">
        <v>4799</v>
      </c>
      <c r="C1065" s="60" t="s">
        <v>4600</v>
      </c>
      <c r="D1065" s="287">
        <v>3.0396000000000001</v>
      </c>
      <c r="E1065" s="61" t="s">
        <v>4781</v>
      </c>
      <c r="F1065" s="319"/>
      <c r="G1065" s="319"/>
      <c r="H1065" s="319"/>
    </row>
    <row r="1066" spans="1:8" s="103" customFormat="1">
      <c r="A1066" s="59" t="s">
        <v>4800</v>
      </c>
      <c r="B1066" s="169" t="s">
        <v>4800</v>
      </c>
      <c r="C1066" s="60" t="s">
        <v>4600</v>
      </c>
      <c r="D1066" s="287">
        <v>3.0396000000000001</v>
      </c>
      <c r="E1066" s="61" t="s">
        <v>4781</v>
      </c>
      <c r="F1066" s="319"/>
      <c r="G1066" s="319"/>
      <c r="H1066" s="319"/>
    </row>
    <row r="1067" spans="1:8" s="103" customFormat="1">
      <c r="A1067" s="59" t="s">
        <v>4801</v>
      </c>
      <c r="B1067" s="169" t="s">
        <v>4801</v>
      </c>
      <c r="C1067" s="60" t="s">
        <v>4600</v>
      </c>
      <c r="D1067" s="287">
        <v>3.0396000000000001</v>
      </c>
      <c r="E1067" s="61" t="s">
        <v>4781</v>
      </c>
      <c r="F1067" s="319"/>
      <c r="G1067" s="319"/>
      <c r="H1067" s="319"/>
    </row>
    <row r="1068" spans="1:8" s="103" customFormat="1">
      <c r="A1068" s="59" t="s">
        <v>4802</v>
      </c>
      <c r="B1068" s="169" t="s">
        <v>4802</v>
      </c>
      <c r="C1068" s="60" t="s">
        <v>4600</v>
      </c>
      <c r="D1068" s="287">
        <v>7.3920000000000003</v>
      </c>
      <c r="E1068" s="61" t="s">
        <v>4781</v>
      </c>
      <c r="F1068" s="319"/>
      <c r="G1068" s="319"/>
      <c r="H1068" s="319"/>
    </row>
    <row r="1069" spans="1:8" s="103" customFormat="1">
      <c r="A1069" s="59" t="s">
        <v>4803</v>
      </c>
      <c r="B1069" s="169" t="s">
        <v>4803</v>
      </c>
      <c r="C1069" s="60" t="s">
        <v>4600</v>
      </c>
      <c r="D1069" s="287">
        <v>3.0156000000000001</v>
      </c>
      <c r="E1069" s="61" t="s">
        <v>4781</v>
      </c>
      <c r="F1069" s="319"/>
      <c r="G1069" s="319"/>
      <c r="H1069" s="319"/>
    </row>
    <row r="1070" spans="1:8" s="103" customFormat="1">
      <c r="A1070" s="59" t="s">
        <v>4804</v>
      </c>
      <c r="B1070" s="169" t="s">
        <v>4804</v>
      </c>
      <c r="C1070" s="60" t="s">
        <v>4600</v>
      </c>
      <c r="D1070" s="287">
        <v>4.7195999999999998</v>
      </c>
      <c r="E1070" s="61" t="s">
        <v>4781</v>
      </c>
      <c r="F1070" s="319"/>
      <c r="G1070" s="319"/>
      <c r="H1070" s="319"/>
    </row>
    <row r="1071" spans="1:8" s="103" customFormat="1">
      <c r="A1071" s="59" t="s">
        <v>4805</v>
      </c>
      <c r="B1071" s="169" t="s">
        <v>4805</v>
      </c>
      <c r="C1071" s="60" t="s">
        <v>4600</v>
      </c>
      <c r="D1071" s="287">
        <v>3.42</v>
      </c>
      <c r="E1071" s="61" t="s">
        <v>4781</v>
      </c>
      <c r="F1071" s="319"/>
      <c r="G1071" s="319"/>
      <c r="H1071" s="319"/>
    </row>
    <row r="1072" spans="1:8" s="103" customFormat="1">
      <c r="A1072" s="59" t="s">
        <v>4806</v>
      </c>
      <c r="B1072" s="169" t="s">
        <v>4806</v>
      </c>
      <c r="C1072" s="60" t="s">
        <v>4600</v>
      </c>
      <c r="D1072" s="287">
        <v>2.9807999999999999</v>
      </c>
      <c r="E1072" s="61" t="s">
        <v>4781</v>
      </c>
      <c r="F1072" s="319"/>
      <c r="G1072" s="319"/>
      <c r="H1072" s="319"/>
    </row>
    <row r="1073" spans="1:8" s="103" customFormat="1">
      <c r="A1073" s="59" t="s">
        <v>4807</v>
      </c>
      <c r="B1073" s="169" t="s">
        <v>4807</v>
      </c>
      <c r="C1073" s="60" t="s">
        <v>4600</v>
      </c>
      <c r="D1073" s="287">
        <v>9.4176000000000002</v>
      </c>
      <c r="E1073" s="61" t="s">
        <v>4781</v>
      </c>
      <c r="F1073" s="319"/>
      <c r="G1073" s="319"/>
      <c r="H1073" s="319"/>
    </row>
    <row r="1074" spans="1:8" s="103" customFormat="1">
      <c r="A1074" s="59" t="s">
        <v>4808</v>
      </c>
      <c r="B1074" s="169" t="s">
        <v>4808</v>
      </c>
      <c r="C1074" s="60" t="s">
        <v>4600</v>
      </c>
      <c r="D1074" s="287">
        <v>7.7207999999999997</v>
      </c>
      <c r="E1074" s="61" t="s">
        <v>4781</v>
      </c>
      <c r="F1074" s="319"/>
      <c r="G1074" s="319"/>
      <c r="H1074" s="319"/>
    </row>
    <row r="1075" spans="1:8" s="103" customFormat="1">
      <c r="A1075" s="59" t="s">
        <v>4809</v>
      </c>
      <c r="B1075" s="169" t="s">
        <v>4809</v>
      </c>
      <c r="C1075" s="60" t="s">
        <v>4600</v>
      </c>
      <c r="D1075" s="287">
        <v>5.3676000000000004</v>
      </c>
      <c r="E1075" s="61" t="s">
        <v>4781</v>
      </c>
      <c r="F1075" s="319"/>
      <c r="G1075" s="319"/>
      <c r="H1075" s="319"/>
    </row>
    <row r="1076" spans="1:8" s="103" customFormat="1">
      <c r="A1076" s="59" t="s">
        <v>4810</v>
      </c>
      <c r="B1076" s="169" t="s">
        <v>4810</v>
      </c>
      <c r="C1076" s="60" t="s">
        <v>4600</v>
      </c>
      <c r="D1076" s="287">
        <v>9.6720000000000006</v>
      </c>
      <c r="E1076" s="61" t="s">
        <v>4781</v>
      </c>
      <c r="F1076" s="319"/>
      <c r="G1076" s="319"/>
      <c r="H1076" s="319"/>
    </row>
    <row r="1077" spans="1:8" s="103" customFormat="1">
      <c r="A1077" s="59" t="s">
        <v>4811</v>
      </c>
      <c r="B1077" s="169" t="s">
        <v>4811</v>
      </c>
      <c r="C1077" s="60" t="s">
        <v>4600</v>
      </c>
      <c r="D1077" s="287">
        <v>3.0396000000000001</v>
      </c>
      <c r="E1077" s="61" t="s">
        <v>4781</v>
      </c>
      <c r="F1077" s="319"/>
      <c r="G1077" s="319"/>
      <c r="H1077" s="319"/>
    </row>
    <row r="1078" spans="1:8" s="103" customFormat="1">
      <c r="A1078" s="59" t="s">
        <v>4812</v>
      </c>
      <c r="B1078" s="169" t="s">
        <v>4812</v>
      </c>
      <c r="C1078" s="60" t="s">
        <v>4600</v>
      </c>
      <c r="D1078" s="287">
        <v>4.9607999999999999</v>
      </c>
      <c r="E1078" s="61" t="s">
        <v>4781</v>
      </c>
      <c r="F1078" s="319"/>
      <c r="G1078" s="319"/>
      <c r="H1078" s="319"/>
    </row>
    <row r="1079" spans="1:8" s="103" customFormat="1">
      <c r="A1079" s="59" t="s">
        <v>4813</v>
      </c>
      <c r="B1079" s="169" t="s">
        <v>4813</v>
      </c>
      <c r="C1079" s="60" t="s">
        <v>4600</v>
      </c>
      <c r="D1079" s="287">
        <v>5.3735999999999997</v>
      </c>
      <c r="E1079" s="61" t="s">
        <v>4781</v>
      </c>
      <c r="F1079" s="319"/>
      <c r="G1079" s="319"/>
      <c r="H1079" s="319"/>
    </row>
    <row r="1080" spans="1:8" s="103" customFormat="1">
      <c r="A1080" s="59" t="s">
        <v>4814</v>
      </c>
      <c r="B1080" s="169" t="s">
        <v>4814</v>
      </c>
      <c r="C1080" s="60" t="s">
        <v>4600</v>
      </c>
      <c r="D1080" s="287">
        <v>6.3071999999999999</v>
      </c>
      <c r="E1080" s="61" t="s">
        <v>4781</v>
      </c>
      <c r="F1080" s="319"/>
      <c r="G1080" s="319"/>
      <c r="H1080" s="319"/>
    </row>
    <row r="1081" spans="1:8" s="103" customFormat="1">
      <c r="A1081" s="59" t="s">
        <v>4815</v>
      </c>
      <c r="B1081" s="169" t="s">
        <v>4815</v>
      </c>
      <c r="C1081" s="60" t="s">
        <v>4600</v>
      </c>
      <c r="D1081" s="287">
        <v>6.5076000000000001</v>
      </c>
      <c r="E1081" s="61" t="s">
        <v>4781</v>
      </c>
      <c r="F1081" s="319"/>
      <c r="G1081" s="319"/>
      <c r="H1081" s="319"/>
    </row>
    <row r="1082" spans="1:8" s="103" customFormat="1">
      <c r="A1082" s="59" t="s">
        <v>4816</v>
      </c>
      <c r="B1082" s="169" t="s">
        <v>4816</v>
      </c>
      <c r="C1082" s="60" t="s">
        <v>4600</v>
      </c>
      <c r="D1082" s="287">
        <v>9.1788000000000007</v>
      </c>
      <c r="E1082" s="61" t="s">
        <v>4781</v>
      </c>
      <c r="F1082" s="319"/>
      <c r="G1082" s="319"/>
      <c r="H1082" s="319"/>
    </row>
    <row r="1083" spans="1:8" s="103" customFormat="1">
      <c r="A1083" s="59" t="s">
        <v>4817</v>
      </c>
      <c r="B1083" s="169" t="s">
        <v>4817</v>
      </c>
      <c r="C1083" s="60" t="s">
        <v>4600</v>
      </c>
      <c r="D1083" s="287">
        <v>4.4855999999999998</v>
      </c>
      <c r="E1083" s="61" t="s">
        <v>4781</v>
      </c>
      <c r="F1083" s="319"/>
      <c r="G1083" s="319"/>
      <c r="H1083" s="319"/>
    </row>
    <row r="1084" spans="1:8" s="103" customFormat="1">
      <c r="A1084" s="59" t="s">
        <v>4818</v>
      </c>
      <c r="B1084" s="169" t="s">
        <v>4818</v>
      </c>
      <c r="C1084" s="60" t="s">
        <v>4819</v>
      </c>
      <c r="D1084" s="287">
        <v>137.792</v>
      </c>
      <c r="E1084" s="61" t="s">
        <v>4820</v>
      </c>
      <c r="F1084" s="319"/>
      <c r="G1084" s="319"/>
      <c r="H1084" s="319"/>
    </row>
    <row r="1085" spans="1:8" s="103" customFormat="1">
      <c r="A1085" s="59" t="s">
        <v>4821</v>
      </c>
      <c r="B1085" s="169" t="s">
        <v>4821</v>
      </c>
      <c r="C1085" s="60" t="s">
        <v>4822</v>
      </c>
      <c r="D1085" s="287">
        <v>165.46</v>
      </c>
      <c r="E1085" s="61" t="s">
        <v>4823</v>
      </c>
      <c r="F1085" s="319"/>
      <c r="G1085" s="319"/>
      <c r="H1085" s="319"/>
    </row>
    <row r="1086" spans="1:8" s="103" customFormat="1">
      <c r="A1086" s="59" t="s">
        <v>4824</v>
      </c>
      <c r="B1086" s="169" t="s">
        <v>4824</v>
      </c>
      <c r="C1086" s="60" t="s">
        <v>4825</v>
      </c>
      <c r="D1086" s="287">
        <v>59.141280000000002</v>
      </c>
      <c r="E1086" s="61" t="s">
        <v>4826</v>
      </c>
      <c r="F1086" s="319"/>
      <c r="G1086" s="319"/>
      <c r="H1086" s="319"/>
    </row>
    <row r="1087" spans="1:8" s="103" customFormat="1">
      <c r="A1087" s="59" t="s">
        <v>4827</v>
      </c>
      <c r="B1087" s="169" t="s">
        <v>4827</v>
      </c>
      <c r="C1087" s="60" t="s">
        <v>4828</v>
      </c>
      <c r="D1087" s="287">
        <v>79.858440000000002</v>
      </c>
      <c r="E1087" s="61" t="s">
        <v>4826</v>
      </c>
      <c r="F1087" s="319"/>
      <c r="G1087" s="319"/>
      <c r="H1087" s="319"/>
    </row>
    <row r="1088" spans="1:8" s="103" customFormat="1">
      <c r="A1088" s="59" t="s">
        <v>4829</v>
      </c>
      <c r="B1088" s="169" t="s">
        <v>4829</v>
      </c>
      <c r="C1088" s="60" t="s">
        <v>4830</v>
      </c>
      <c r="D1088" s="287">
        <v>9.8202999999999996</v>
      </c>
      <c r="E1088" s="61" t="s">
        <v>4826</v>
      </c>
      <c r="F1088" s="319"/>
      <c r="G1088" s="319"/>
      <c r="H1088" s="319"/>
    </row>
    <row r="1089" spans="1:8" s="103" customFormat="1">
      <c r="A1089" s="59" t="s">
        <v>4831</v>
      </c>
      <c r="B1089" s="169" t="s">
        <v>4831</v>
      </c>
      <c r="C1089" s="60" t="s">
        <v>4832</v>
      </c>
      <c r="D1089" s="287">
        <v>70.308000000000007</v>
      </c>
      <c r="E1089" s="61" t="s">
        <v>4833</v>
      </c>
      <c r="F1089" s="319"/>
      <c r="G1089" s="319"/>
      <c r="H1089" s="319"/>
    </row>
    <row r="1090" spans="1:8" s="103" customFormat="1">
      <c r="A1090" s="59" t="s">
        <v>4834</v>
      </c>
      <c r="B1090" s="169" t="s">
        <v>4834</v>
      </c>
      <c r="C1090" s="60" t="s">
        <v>4835</v>
      </c>
      <c r="D1090" s="287">
        <v>122.58</v>
      </c>
      <c r="E1090" s="61" t="s">
        <v>4833</v>
      </c>
      <c r="F1090" s="319"/>
      <c r="G1090" s="319"/>
      <c r="H1090" s="319"/>
    </row>
    <row r="1091" spans="1:8" s="103" customFormat="1">
      <c r="A1091" s="59" t="s">
        <v>4836</v>
      </c>
      <c r="B1091" s="169" t="s">
        <v>4836</v>
      </c>
      <c r="C1091" s="60" t="s">
        <v>4623</v>
      </c>
      <c r="D1091" s="287">
        <v>34.218000000000004</v>
      </c>
      <c r="E1091" s="61" t="s">
        <v>4833</v>
      </c>
      <c r="F1091" s="319"/>
      <c r="G1091" s="319"/>
      <c r="H1091" s="319"/>
    </row>
    <row r="1092" spans="1:8" s="103" customFormat="1">
      <c r="A1092" s="59" t="s">
        <v>4837</v>
      </c>
      <c r="B1092" s="169" t="s">
        <v>4837</v>
      </c>
      <c r="C1092" s="60" t="s">
        <v>4838</v>
      </c>
      <c r="D1092" s="287">
        <v>175.02600000000001</v>
      </c>
      <c r="E1092" s="61" t="s">
        <v>4839</v>
      </c>
      <c r="F1092" s="319"/>
      <c r="G1092" s="319"/>
      <c r="H1092" s="319"/>
    </row>
    <row r="1093" spans="1:8" s="103" customFormat="1">
      <c r="A1093" s="59" t="s">
        <v>4840</v>
      </c>
      <c r="B1093" s="169" t="s">
        <v>4840</v>
      </c>
      <c r="C1093" s="60" t="s">
        <v>4841</v>
      </c>
      <c r="D1093" s="287">
        <v>34.593000000000004</v>
      </c>
      <c r="E1093" s="61" t="s">
        <v>4842</v>
      </c>
      <c r="F1093" s="319"/>
      <c r="G1093" s="319"/>
      <c r="H1093" s="319"/>
    </row>
    <row r="1094" spans="1:8" s="103" customFormat="1">
      <c r="A1094" s="59" t="s">
        <v>4843</v>
      </c>
      <c r="B1094" s="169" t="s">
        <v>4843</v>
      </c>
      <c r="C1094" s="60" t="s">
        <v>4841</v>
      </c>
      <c r="D1094" s="287">
        <v>43.109000000000002</v>
      </c>
      <c r="E1094" s="61" t="s">
        <v>4844</v>
      </c>
      <c r="F1094" s="319"/>
      <c r="G1094" s="319"/>
      <c r="H1094" s="319"/>
    </row>
    <row r="1095" spans="1:8" s="103" customFormat="1">
      <c r="A1095" s="59" t="s">
        <v>4845</v>
      </c>
      <c r="B1095" s="169" t="s">
        <v>4845</v>
      </c>
      <c r="C1095" s="60" t="s">
        <v>4846</v>
      </c>
      <c r="D1095" s="287">
        <v>18.43</v>
      </c>
      <c r="E1095" s="61" t="s">
        <v>4844</v>
      </c>
      <c r="F1095" s="319"/>
      <c r="G1095" s="319"/>
      <c r="H1095" s="319"/>
    </row>
    <row r="1096" spans="1:8" s="103" customFormat="1">
      <c r="A1096" s="59" t="s">
        <v>4847</v>
      </c>
      <c r="B1096" s="169" t="s">
        <v>4847</v>
      </c>
      <c r="C1096" s="60" t="s">
        <v>4848</v>
      </c>
      <c r="D1096" s="287">
        <v>151.85</v>
      </c>
      <c r="E1096" s="61" t="s">
        <v>4844</v>
      </c>
      <c r="F1096" s="319"/>
      <c r="G1096" s="319"/>
      <c r="H1096" s="319"/>
    </row>
    <row r="1097" spans="1:8" s="103" customFormat="1">
      <c r="A1097" s="59" t="s">
        <v>4849</v>
      </c>
      <c r="B1097" s="169" t="s">
        <v>4849</v>
      </c>
      <c r="C1097" s="60" t="s">
        <v>4686</v>
      </c>
      <c r="D1097" s="287">
        <v>27.13139</v>
      </c>
      <c r="E1097" s="61" t="s">
        <v>4844</v>
      </c>
      <c r="F1097" s="319"/>
      <c r="G1097" s="319"/>
      <c r="H1097" s="319"/>
    </row>
    <row r="1098" spans="1:8" s="103" customFormat="1">
      <c r="A1098" s="59" t="s">
        <v>4850</v>
      </c>
      <c r="B1098" s="169" t="s">
        <v>4850</v>
      </c>
      <c r="C1098" s="60" t="s">
        <v>4851</v>
      </c>
      <c r="D1098" s="287">
        <v>97.452479999999994</v>
      </c>
      <c r="E1098" s="61" t="s">
        <v>4852</v>
      </c>
      <c r="F1098" s="319"/>
      <c r="G1098" s="319"/>
      <c r="H1098" s="319"/>
    </row>
    <row r="1099" spans="1:8" s="103" customFormat="1">
      <c r="A1099" s="59" t="s">
        <v>4853</v>
      </c>
      <c r="B1099" s="169" t="s">
        <v>4853</v>
      </c>
      <c r="C1099" s="60" t="s">
        <v>4854</v>
      </c>
      <c r="D1099" s="287">
        <v>37.11</v>
      </c>
      <c r="E1099" s="61" t="s">
        <v>4855</v>
      </c>
      <c r="F1099" s="319"/>
      <c r="G1099" s="319"/>
      <c r="H1099" s="319"/>
    </row>
    <row r="1100" spans="1:8" s="103" customFormat="1">
      <c r="A1100" s="59" t="s">
        <v>4856</v>
      </c>
      <c r="B1100" s="169" t="s">
        <v>4856</v>
      </c>
      <c r="C1100" s="60" t="s">
        <v>4857</v>
      </c>
      <c r="D1100" s="287">
        <v>199.97902999999999</v>
      </c>
      <c r="E1100" s="61" t="s">
        <v>4858</v>
      </c>
      <c r="F1100" s="319"/>
      <c r="G1100" s="319"/>
      <c r="H1100" s="319"/>
    </row>
    <row r="1101" spans="1:8" s="103" customFormat="1">
      <c r="A1101" s="59" t="s">
        <v>4859</v>
      </c>
      <c r="B1101" s="169" t="s">
        <v>4859</v>
      </c>
      <c r="C1101" s="60" t="s">
        <v>4860</v>
      </c>
      <c r="D1101" s="287">
        <v>58.727159999999998</v>
      </c>
      <c r="E1101" s="61" t="s">
        <v>4861</v>
      </c>
      <c r="F1101" s="319"/>
      <c r="G1101" s="319"/>
      <c r="H1101" s="319"/>
    </row>
    <row r="1102" spans="1:8" s="103" customFormat="1">
      <c r="A1102" s="59" t="s">
        <v>4862</v>
      </c>
      <c r="B1102" s="169" t="s">
        <v>4862</v>
      </c>
      <c r="C1102" s="60" t="s">
        <v>4863</v>
      </c>
      <c r="D1102" s="287">
        <v>58.6008</v>
      </c>
      <c r="E1102" s="61" t="s">
        <v>4864</v>
      </c>
      <c r="F1102" s="319"/>
      <c r="G1102" s="319"/>
      <c r="H1102" s="319"/>
    </row>
    <row r="1103" spans="1:8" s="103" customFormat="1">
      <c r="A1103" s="59" t="s">
        <v>4865</v>
      </c>
      <c r="B1103" s="169" t="s">
        <v>4865</v>
      </c>
      <c r="C1103" s="60" t="s">
        <v>4866</v>
      </c>
      <c r="D1103" s="287">
        <v>58.752000000000002</v>
      </c>
      <c r="E1103" s="61" t="s">
        <v>4864</v>
      </c>
      <c r="F1103" s="319"/>
      <c r="G1103" s="319"/>
      <c r="H1103" s="319"/>
    </row>
    <row r="1104" spans="1:8" s="103" customFormat="1">
      <c r="A1104" s="59" t="s">
        <v>4867</v>
      </c>
      <c r="B1104" s="169" t="s">
        <v>4867</v>
      </c>
      <c r="C1104" s="60" t="s">
        <v>4868</v>
      </c>
      <c r="D1104" s="287">
        <v>40.228920000000002</v>
      </c>
      <c r="E1104" s="61" t="s">
        <v>4864</v>
      </c>
      <c r="F1104" s="319"/>
      <c r="G1104" s="319"/>
      <c r="H1104" s="319"/>
    </row>
    <row r="1105" spans="1:8" s="103" customFormat="1">
      <c r="A1105" s="59" t="s">
        <v>4869</v>
      </c>
      <c r="B1105" s="169" t="s">
        <v>4869</v>
      </c>
      <c r="C1105" s="60" t="s">
        <v>4686</v>
      </c>
      <c r="D1105" s="287">
        <v>48.703200000000002</v>
      </c>
      <c r="E1105" s="61" t="s">
        <v>4870</v>
      </c>
      <c r="F1105" s="319"/>
      <c r="G1105" s="319"/>
      <c r="H1105" s="319"/>
    </row>
    <row r="1106" spans="1:8" s="103" customFormat="1">
      <c r="A1106" s="59" t="s">
        <v>4871</v>
      </c>
      <c r="B1106" s="169" t="s">
        <v>4871</v>
      </c>
      <c r="C1106" s="60" t="s">
        <v>4872</v>
      </c>
      <c r="D1106" s="287">
        <v>59.999000000000002</v>
      </c>
      <c r="E1106" s="61" t="s">
        <v>4639</v>
      </c>
      <c r="F1106" s="319"/>
      <c r="G1106" s="319"/>
      <c r="H1106" s="319"/>
    </row>
    <row r="1107" spans="1:8" s="103" customFormat="1">
      <c r="A1107" s="59" t="s">
        <v>4873</v>
      </c>
      <c r="B1107" s="169" t="s">
        <v>4873</v>
      </c>
      <c r="C1107" s="60" t="s">
        <v>4872</v>
      </c>
      <c r="D1107" s="287">
        <v>59.999000000000002</v>
      </c>
      <c r="E1107" s="61" t="s">
        <v>4874</v>
      </c>
      <c r="F1107" s="319"/>
      <c r="G1107" s="319"/>
      <c r="H1107" s="319"/>
    </row>
    <row r="1108" spans="1:8" s="103" customFormat="1">
      <c r="A1108" s="59" t="s">
        <v>4875</v>
      </c>
      <c r="B1108" s="169" t="s">
        <v>4875</v>
      </c>
      <c r="C1108" s="60" t="s">
        <v>4876</v>
      </c>
      <c r="D1108" s="287">
        <v>85.683000000000007</v>
      </c>
      <c r="E1108" s="61" t="s">
        <v>4874</v>
      </c>
      <c r="F1108" s="319"/>
      <c r="G1108" s="319"/>
      <c r="H1108" s="319"/>
    </row>
    <row r="1109" spans="1:8" s="103" customFormat="1">
      <c r="A1109" s="59" t="s">
        <v>4877</v>
      </c>
      <c r="B1109" s="169" t="s">
        <v>4877</v>
      </c>
      <c r="C1109" s="60" t="s">
        <v>4878</v>
      </c>
      <c r="D1109" s="287">
        <v>100.151</v>
      </c>
      <c r="E1109" s="61" t="s">
        <v>4874</v>
      </c>
      <c r="F1109" s="319"/>
      <c r="G1109" s="319"/>
      <c r="H1109" s="319"/>
    </row>
    <row r="1110" spans="1:8" s="103" customFormat="1">
      <c r="A1110" s="59" t="s">
        <v>4879</v>
      </c>
      <c r="B1110" s="169" t="s">
        <v>4879</v>
      </c>
      <c r="C1110" s="60" t="s">
        <v>4880</v>
      </c>
      <c r="D1110" s="287">
        <v>12.588850000000001</v>
      </c>
      <c r="E1110" s="61" t="s">
        <v>4881</v>
      </c>
      <c r="F1110" s="319"/>
      <c r="G1110" s="319"/>
      <c r="H1110" s="319"/>
    </row>
    <row r="1111" spans="1:8" s="103" customFormat="1">
      <c r="A1111" s="59" t="s">
        <v>4882</v>
      </c>
      <c r="B1111" s="169" t="s">
        <v>4882</v>
      </c>
      <c r="C1111" s="60" t="s">
        <v>4880</v>
      </c>
      <c r="D1111" s="287">
        <v>32.113939999999999</v>
      </c>
      <c r="E1111" s="61" t="s">
        <v>4881</v>
      </c>
      <c r="F1111" s="319"/>
      <c r="G1111" s="319"/>
      <c r="H1111" s="319"/>
    </row>
    <row r="1112" spans="1:8" s="103" customFormat="1">
      <c r="A1112" s="59" t="s">
        <v>4883</v>
      </c>
      <c r="B1112" s="169" t="s">
        <v>4883</v>
      </c>
      <c r="C1112" s="60" t="s">
        <v>4880</v>
      </c>
      <c r="D1112" s="287">
        <v>25.177589999999999</v>
      </c>
      <c r="E1112" s="61" t="s">
        <v>4884</v>
      </c>
      <c r="F1112" s="319"/>
      <c r="G1112" s="319"/>
      <c r="H1112" s="319"/>
    </row>
    <row r="1113" spans="1:8" s="103" customFormat="1">
      <c r="A1113" s="59" t="s">
        <v>4885</v>
      </c>
      <c r="B1113" s="169" t="s">
        <v>4885</v>
      </c>
      <c r="C1113" s="60" t="s">
        <v>4880</v>
      </c>
      <c r="D1113" s="287">
        <v>12.588850000000001</v>
      </c>
      <c r="E1113" s="61" t="s">
        <v>4884</v>
      </c>
      <c r="F1113" s="319"/>
      <c r="G1113" s="319"/>
      <c r="H1113" s="319"/>
    </row>
    <row r="1114" spans="1:8" s="103" customFormat="1" ht="31.5">
      <c r="A1114" s="59" t="s">
        <v>4886</v>
      </c>
      <c r="B1114" s="169" t="s">
        <v>4886</v>
      </c>
      <c r="C1114" s="60" t="s">
        <v>4887</v>
      </c>
      <c r="D1114" s="287">
        <v>19.887</v>
      </c>
      <c r="E1114" s="61" t="s">
        <v>4888</v>
      </c>
      <c r="F1114" s="319"/>
      <c r="G1114" s="319"/>
      <c r="H1114" s="319"/>
    </row>
    <row r="1115" spans="1:8" s="103" customFormat="1">
      <c r="A1115" s="59" t="s">
        <v>4889</v>
      </c>
      <c r="B1115" s="169" t="s">
        <v>4889</v>
      </c>
      <c r="C1115" s="60" t="s">
        <v>4857</v>
      </c>
      <c r="D1115" s="287">
        <v>74.594999999999999</v>
      </c>
      <c r="E1115" s="61" t="s">
        <v>4890</v>
      </c>
      <c r="F1115" s="319"/>
      <c r="G1115" s="319"/>
      <c r="H1115" s="319"/>
    </row>
    <row r="1116" spans="1:8" s="103" customFormat="1">
      <c r="A1116" s="59" t="s">
        <v>4891</v>
      </c>
      <c r="B1116" s="169" t="s">
        <v>4891</v>
      </c>
      <c r="C1116" s="60" t="s">
        <v>4686</v>
      </c>
      <c r="D1116" s="287">
        <v>64.162000000000006</v>
      </c>
      <c r="E1116" s="61" t="s">
        <v>4890</v>
      </c>
      <c r="F1116" s="319"/>
      <c r="G1116" s="319"/>
      <c r="H1116" s="319"/>
    </row>
    <row r="1117" spans="1:8" s="103" customFormat="1">
      <c r="A1117" s="59" t="s">
        <v>4892</v>
      </c>
      <c r="B1117" s="169" t="s">
        <v>4892</v>
      </c>
      <c r="C1117" s="60" t="s">
        <v>4686</v>
      </c>
      <c r="D1117" s="287">
        <v>95.516000000000005</v>
      </c>
      <c r="E1117" s="61" t="s">
        <v>4890</v>
      </c>
      <c r="F1117" s="319"/>
      <c r="G1117" s="319"/>
      <c r="H1117" s="319"/>
    </row>
    <row r="1118" spans="1:8" s="103" customFormat="1">
      <c r="A1118" s="59" t="s">
        <v>4893</v>
      </c>
      <c r="B1118" s="169" t="s">
        <v>4893</v>
      </c>
      <c r="C1118" s="60" t="s">
        <v>4686</v>
      </c>
      <c r="D1118" s="287">
        <v>196.38300000000001</v>
      </c>
      <c r="E1118" s="61" t="s">
        <v>4890</v>
      </c>
      <c r="F1118" s="319"/>
      <c r="G1118" s="319"/>
      <c r="H1118" s="319"/>
    </row>
    <row r="1119" spans="1:8" s="103" customFormat="1">
      <c r="A1119" s="59" t="s">
        <v>4894</v>
      </c>
      <c r="B1119" s="169" t="s">
        <v>4894</v>
      </c>
      <c r="C1119" s="60" t="s">
        <v>4895</v>
      </c>
      <c r="D1119" s="287">
        <v>8.4060000000000006</v>
      </c>
      <c r="E1119" s="61" t="s">
        <v>4896</v>
      </c>
      <c r="F1119" s="319"/>
      <c r="G1119" s="319"/>
      <c r="H1119" s="319"/>
    </row>
    <row r="1120" spans="1:8" s="103" customFormat="1">
      <c r="A1120" s="59" t="s">
        <v>4897</v>
      </c>
      <c r="B1120" s="169" t="s">
        <v>4897</v>
      </c>
      <c r="C1120" s="60" t="s">
        <v>4895</v>
      </c>
      <c r="D1120" s="287">
        <v>2.3843999999999999</v>
      </c>
      <c r="E1120" s="61" t="s">
        <v>4898</v>
      </c>
      <c r="F1120" s="319"/>
      <c r="G1120" s="319"/>
      <c r="H1120" s="319"/>
    </row>
    <row r="1121" spans="1:8" s="103" customFormat="1">
      <c r="A1121" s="59" t="s">
        <v>4899</v>
      </c>
      <c r="B1121" s="169" t="s">
        <v>4899</v>
      </c>
      <c r="C1121" s="60" t="s">
        <v>4895</v>
      </c>
      <c r="D1121" s="287">
        <v>2.2067999999999999</v>
      </c>
      <c r="E1121" s="61" t="s">
        <v>4898</v>
      </c>
      <c r="F1121" s="319"/>
      <c r="G1121" s="319"/>
      <c r="H1121" s="319"/>
    </row>
    <row r="1122" spans="1:8" s="103" customFormat="1">
      <c r="A1122" s="59" t="s">
        <v>4900</v>
      </c>
      <c r="B1122" s="169" t="s">
        <v>4900</v>
      </c>
      <c r="C1122" s="60" t="s">
        <v>4895</v>
      </c>
      <c r="D1122" s="287">
        <v>8.0687999999999995</v>
      </c>
      <c r="E1122" s="61" t="s">
        <v>4898</v>
      </c>
      <c r="F1122" s="319"/>
      <c r="G1122" s="319"/>
      <c r="H1122" s="319"/>
    </row>
    <row r="1123" spans="1:8" s="103" customFormat="1">
      <c r="A1123" s="59" t="s">
        <v>4901</v>
      </c>
      <c r="B1123" s="169" t="s">
        <v>4901</v>
      </c>
      <c r="C1123" s="60" t="s">
        <v>4895</v>
      </c>
      <c r="D1123" s="287">
        <v>1.8395999999999999</v>
      </c>
      <c r="E1123" s="61" t="s">
        <v>4898</v>
      </c>
      <c r="F1123" s="319"/>
      <c r="G1123" s="319"/>
      <c r="H1123" s="319"/>
    </row>
    <row r="1124" spans="1:8" s="103" customFormat="1">
      <c r="A1124" s="59" t="s">
        <v>4902</v>
      </c>
      <c r="B1124" s="169" t="s">
        <v>4902</v>
      </c>
      <c r="C1124" s="60" t="s">
        <v>4600</v>
      </c>
      <c r="D1124" s="287">
        <v>11.3604</v>
      </c>
      <c r="E1124" s="61" t="s">
        <v>4898</v>
      </c>
      <c r="F1124" s="319"/>
      <c r="G1124" s="319"/>
      <c r="H1124" s="319"/>
    </row>
    <row r="1125" spans="1:8" s="103" customFormat="1">
      <c r="A1125" s="59" t="s">
        <v>4903</v>
      </c>
      <c r="B1125" s="169" t="s">
        <v>4903</v>
      </c>
      <c r="C1125" s="60" t="s">
        <v>4904</v>
      </c>
      <c r="D1125" s="287">
        <v>27.752269999999999</v>
      </c>
      <c r="E1125" s="61" t="s">
        <v>4905</v>
      </c>
      <c r="F1125" s="319"/>
      <c r="G1125" s="319"/>
      <c r="H1125" s="319"/>
    </row>
    <row r="1126" spans="1:8" s="103" customFormat="1">
      <c r="A1126" s="59" t="s">
        <v>4906</v>
      </c>
      <c r="B1126" s="169" t="s">
        <v>4906</v>
      </c>
      <c r="C1126" s="60" t="s">
        <v>4904</v>
      </c>
      <c r="D1126" s="287">
        <v>27.245539999999998</v>
      </c>
      <c r="E1126" s="61" t="s">
        <v>4905</v>
      </c>
      <c r="F1126" s="319"/>
      <c r="G1126" s="319"/>
      <c r="H1126" s="319"/>
    </row>
    <row r="1127" spans="1:8" s="103" customFormat="1">
      <c r="A1127" s="59" t="s">
        <v>4907</v>
      </c>
      <c r="B1127" s="169" t="s">
        <v>4907</v>
      </c>
      <c r="C1127" s="60" t="s">
        <v>4904</v>
      </c>
      <c r="D1127" s="287">
        <v>28.32405</v>
      </c>
      <c r="E1127" s="61" t="s">
        <v>4908</v>
      </c>
      <c r="F1127" s="319"/>
      <c r="G1127" s="319"/>
      <c r="H1127" s="319"/>
    </row>
    <row r="1128" spans="1:8" s="103" customFormat="1">
      <c r="A1128" s="59" t="s">
        <v>4909</v>
      </c>
      <c r="B1128" s="169" t="s">
        <v>4909</v>
      </c>
      <c r="C1128" s="60" t="s">
        <v>4904</v>
      </c>
      <c r="D1128" s="287">
        <v>28.32405</v>
      </c>
      <c r="E1128" s="61" t="s">
        <v>4910</v>
      </c>
      <c r="F1128" s="319"/>
      <c r="G1128" s="319"/>
      <c r="H1128" s="319"/>
    </row>
    <row r="1129" spans="1:8" s="103" customFormat="1">
      <c r="A1129" s="59" t="s">
        <v>4911</v>
      </c>
      <c r="B1129" s="169" t="s">
        <v>4911</v>
      </c>
      <c r="C1129" s="60" t="s">
        <v>4904</v>
      </c>
      <c r="D1129" s="287">
        <v>28.32405</v>
      </c>
      <c r="E1129" s="61" t="s">
        <v>4910</v>
      </c>
      <c r="F1129" s="319"/>
      <c r="G1129" s="319"/>
      <c r="H1129" s="319"/>
    </row>
    <row r="1130" spans="1:8" s="103" customFormat="1">
      <c r="A1130" s="59" t="s">
        <v>4912</v>
      </c>
      <c r="B1130" s="169" t="s">
        <v>4912</v>
      </c>
      <c r="C1130" s="60" t="s">
        <v>4904</v>
      </c>
      <c r="D1130" s="287">
        <v>24.828309999999998</v>
      </c>
      <c r="E1130" s="61" t="s">
        <v>4905</v>
      </c>
      <c r="F1130" s="319"/>
      <c r="G1130" s="319"/>
      <c r="H1130" s="319"/>
    </row>
    <row r="1131" spans="1:8" s="103" customFormat="1">
      <c r="A1131" s="59" t="s">
        <v>4913</v>
      </c>
      <c r="B1131" s="169" t="s">
        <v>4913</v>
      </c>
      <c r="C1131" s="60" t="s">
        <v>4904</v>
      </c>
      <c r="D1131" s="287">
        <v>67.70608</v>
      </c>
      <c r="E1131" s="61" t="s">
        <v>4914</v>
      </c>
      <c r="F1131" s="319"/>
      <c r="G1131" s="319"/>
      <c r="H1131" s="319"/>
    </row>
    <row r="1132" spans="1:8" s="103" customFormat="1">
      <c r="A1132" s="59" t="s">
        <v>4915</v>
      </c>
      <c r="B1132" s="169" t="s">
        <v>4915</v>
      </c>
      <c r="C1132" s="60" t="s">
        <v>4904</v>
      </c>
      <c r="D1132" s="287">
        <v>53.274839999999998</v>
      </c>
      <c r="E1132" s="61" t="s">
        <v>4914</v>
      </c>
      <c r="F1132" s="319"/>
      <c r="G1132" s="319"/>
      <c r="H1132" s="319"/>
    </row>
    <row r="1133" spans="1:8" s="103" customFormat="1">
      <c r="A1133" s="59" t="s">
        <v>4916</v>
      </c>
      <c r="B1133" s="169" t="s">
        <v>4916</v>
      </c>
      <c r="C1133" s="60" t="s">
        <v>4904</v>
      </c>
      <c r="D1133" s="287">
        <v>54.216169999999998</v>
      </c>
      <c r="E1133" s="61" t="s">
        <v>4914</v>
      </c>
      <c r="F1133" s="319"/>
      <c r="G1133" s="319"/>
      <c r="H1133" s="319"/>
    </row>
    <row r="1134" spans="1:8" s="103" customFormat="1">
      <c r="A1134" s="59" t="s">
        <v>4917</v>
      </c>
      <c r="B1134" s="169" t="s">
        <v>4917</v>
      </c>
      <c r="C1134" s="60" t="s">
        <v>4918</v>
      </c>
      <c r="D1134" s="287">
        <v>40.501840000000001</v>
      </c>
      <c r="E1134" s="61" t="s">
        <v>4919</v>
      </c>
      <c r="F1134" s="319"/>
      <c r="G1134" s="319"/>
      <c r="H1134" s="319"/>
    </row>
    <row r="1135" spans="1:8" s="103" customFormat="1">
      <c r="A1135" s="59" t="s">
        <v>4920</v>
      </c>
      <c r="B1135" s="169" t="s">
        <v>4920</v>
      </c>
      <c r="C1135" s="60" t="s">
        <v>4921</v>
      </c>
      <c r="D1135" s="287">
        <v>17.45364</v>
      </c>
      <c r="E1135" s="61" t="s">
        <v>4922</v>
      </c>
      <c r="F1135" s="319"/>
      <c r="G1135" s="319"/>
      <c r="H1135" s="319"/>
    </row>
    <row r="1136" spans="1:8" s="103" customFormat="1" ht="31.5">
      <c r="A1136" s="59" t="s">
        <v>4923</v>
      </c>
      <c r="B1136" s="169" t="s">
        <v>4923</v>
      </c>
      <c r="C1136" s="60" t="s">
        <v>4924</v>
      </c>
      <c r="D1136" s="287">
        <v>45.478000000000002</v>
      </c>
      <c r="E1136" s="61" t="s">
        <v>4925</v>
      </c>
      <c r="F1136" s="319"/>
      <c r="G1136" s="319"/>
      <c r="H1136" s="319"/>
    </row>
    <row r="1137" spans="1:8" s="103" customFormat="1">
      <c r="A1137" s="59" t="s">
        <v>4926</v>
      </c>
      <c r="B1137" s="169" t="s">
        <v>4926</v>
      </c>
      <c r="C1137" s="60" t="s">
        <v>4927</v>
      </c>
      <c r="D1137" s="287">
        <v>74.885000000000005</v>
      </c>
      <c r="E1137" s="61" t="s">
        <v>4928</v>
      </c>
      <c r="F1137" s="319"/>
      <c r="G1137" s="319"/>
      <c r="H1137" s="319"/>
    </row>
    <row r="1138" spans="1:8" s="103" customFormat="1">
      <c r="A1138" s="59" t="s">
        <v>4929</v>
      </c>
      <c r="B1138" s="169" t="s">
        <v>4929</v>
      </c>
      <c r="C1138" s="60" t="s">
        <v>4739</v>
      </c>
      <c r="D1138" s="287">
        <v>91.718000000000004</v>
      </c>
      <c r="E1138" s="61" t="s">
        <v>4740</v>
      </c>
      <c r="F1138" s="319"/>
      <c r="G1138" s="319"/>
      <c r="H1138" s="319"/>
    </row>
    <row r="1139" spans="1:8" s="103" customFormat="1">
      <c r="A1139" s="59" t="s">
        <v>4930</v>
      </c>
      <c r="B1139" s="169" t="s">
        <v>4930</v>
      </c>
      <c r="C1139" s="60" t="s">
        <v>4931</v>
      </c>
      <c r="D1139" s="287">
        <v>9.64</v>
      </c>
      <c r="E1139" s="61" t="s">
        <v>4740</v>
      </c>
      <c r="F1139" s="319"/>
      <c r="G1139" s="319"/>
      <c r="H1139" s="319"/>
    </row>
    <row r="1140" spans="1:8" s="103" customFormat="1">
      <c r="A1140" s="59" t="s">
        <v>4932</v>
      </c>
      <c r="B1140" s="169" t="s">
        <v>4932</v>
      </c>
      <c r="C1140" s="60" t="s">
        <v>4933</v>
      </c>
      <c r="D1140" s="287">
        <v>52</v>
      </c>
      <c r="E1140" s="61" t="s">
        <v>4740</v>
      </c>
      <c r="F1140" s="319"/>
      <c r="G1140" s="319"/>
      <c r="H1140" s="319"/>
    </row>
    <row r="1141" spans="1:8" s="103" customFormat="1">
      <c r="A1141" s="59" t="s">
        <v>4934</v>
      </c>
      <c r="B1141" s="169" t="s">
        <v>4934</v>
      </c>
      <c r="C1141" s="60" t="s">
        <v>4935</v>
      </c>
      <c r="D1141" s="287">
        <v>74.885000000000005</v>
      </c>
      <c r="E1141" s="61" t="s">
        <v>4740</v>
      </c>
      <c r="F1141" s="319"/>
      <c r="G1141" s="319"/>
      <c r="H1141" s="319"/>
    </row>
    <row r="1142" spans="1:8" s="103" customFormat="1">
      <c r="A1142" s="59" t="s">
        <v>4936</v>
      </c>
      <c r="B1142" s="169" t="s">
        <v>4936</v>
      </c>
      <c r="C1142" s="60" t="s">
        <v>4937</v>
      </c>
      <c r="D1142" s="287">
        <v>24</v>
      </c>
      <c r="E1142" s="61" t="s">
        <v>4740</v>
      </c>
      <c r="F1142" s="319"/>
      <c r="G1142" s="319"/>
      <c r="H1142" s="319"/>
    </row>
    <row r="1143" spans="1:8" s="103" customFormat="1">
      <c r="A1143" s="59" t="s">
        <v>4938</v>
      </c>
      <c r="B1143" s="169" t="s">
        <v>4938</v>
      </c>
      <c r="C1143" s="60" t="s">
        <v>4937</v>
      </c>
      <c r="D1143" s="287">
        <v>24</v>
      </c>
      <c r="E1143" s="61" t="s">
        <v>4740</v>
      </c>
      <c r="F1143" s="319"/>
      <c r="G1143" s="319"/>
      <c r="H1143" s="319"/>
    </row>
    <row r="1144" spans="1:8" s="103" customFormat="1">
      <c r="A1144" s="59" t="s">
        <v>4939</v>
      </c>
      <c r="B1144" s="169" t="s">
        <v>4939</v>
      </c>
      <c r="C1144" s="60" t="s">
        <v>4937</v>
      </c>
      <c r="D1144" s="287">
        <v>24</v>
      </c>
      <c r="E1144" s="61" t="s">
        <v>4740</v>
      </c>
      <c r="F1144" s="319"/>
      <c r="G1144" s="319"/>
      <c r="H1144" s="319"/>
    </row>
    <row r="1145" spans="1:8" s="103" customFormat="1">
      <c r="A1145" s="59" t="s">
        <v>4940</v>
      </c>
      <c r="B1145" s="169" t="s">
        <v>4940</v>
      </c>
      <c r="C1145" s="60" t="s">
        <v>4671</v>
      </c>
      <c r="D1145" s="287">
        <v>44.3</v>
      </c>
      <c r="E1145" s="61" t="s">
        <v>4740</v>
      </c>
      <c r="F1145" s="319"/>
      <c r="G1145" s="319"/>
      <c r="H1145" s="319"/>
    </row>
    <row r="1146" spans="1:8" s="103" customFormat="1">
      <c r="A1146" s="59" t="s">
        <v>4941</v>
      </c>
      <c r="B1146" s="169" t="s">
        <v>4941</v>
      </c>
      <c r="C1146" s="60" t="s">
        <v>4942</v>
      </c>
      <c r="D1146" s="287">
        <v>59.54701</v>
      </c>
      <c r="E1146" s="61" t="s">
        <v>4943</v>
      </c>
      <c r="F1146" s="319"/>
      <c r="G1146" s="319"/>
      <c r="H1146" s="319"/>
    </row>
    <row r="1147" spans="1:8" s="103" customFormat="1">
      <c r="A1147" s="59" t="s">
        <v>4944</v>
      </c>
      <c r="B1147" s="169" t="s">
        <v>4944</v>
      </c>
      <c r="C1147" s="60" t="s">
        <v>4945</v>
      </c>
      <c r="D1147" s="287">
        <v>168.30950000000001</v>
      </c>
      <c r="E1147" s="61" t="s">
        <v>4946</v>
      </c>
      <c r="F1147" s="319"/>
      <c r="G1147" s="319"/>
      <c r="H1147" s="319"/>
    </row>
    <row r="1148" spans="1:8" s="103" customFormat="1">
      <c r="A1148" s="59" t="s">
        <v>4947</v>
      </c>
      <c r="B1148" s="169" t="s">
        <v>4947</v>
      </c>
      <c r="C1148" s="60" t="s">
        <v>4948</v>
      </c>
      <c r="D1148" s="287">
        <v>23.640599999999999</v>
      </c>
      <c r="E1148" s="61" t="s">
        <v>4949</v>
      </c>
      <c r="F1148" s="319"/>
      <c r="G1148" s="319"/>
      <c r="H1148" s="319"/>
    </row>
    <row r="1149" spans="1:8" s="103" customFormat="1">
      <c r="A1149" s="59" t="s">
        <v>4950</v>
      </c>
      <c r="B1149" s="169" t="s">
        <v>4950</v>
      </c>
      <c r="C1149" s="60" t="s">
        <v>4948</v>
      </c>
      <c r="D1149" s="287">
        <v>42.36</v>
      </c>
      <c r="E1149" s="61" t="s">
        <v>4949</v>
      </c>
      <c r="F1149" s="319"/>
      <c r="G1149" s="319"/>
      <c r="H1149" s="319"/>
    </row>
    <row r="1150" spans="1:8" s="103" customFormat="1" ht="31.5">
      <c r="A1150" s="59" t="s">
        <v>4951</v>
      </c>
      <c r="B1150" s="169" t="s">
        <v>4951</v>
      </c>
      <c r="C1150" s="60" t="s">
        <v>4952</v>
      </c>
      <c r="D1150" s="287">
        <v>98.156999999999996</v>
      </c>
      <c r="E1150" s="61" t="s">
        <v>4953</v>
      </c>
      <c r="F1150" s="319"/>
      <c r="G1150" s="319"/>
      <c r="H1150" s="319"/>
    </row>
    <row r="1151" spans="1:8" s="103" customFormat="1">
      <c r="A1151" s="59" t="s">
        <v>4954</v>
      </c>
      <c r="B1151" s="169" t="s">
        <v>4954</v>
      </c>
      <c r="C1151" s="60" t="s">
        <v>4955</v>
      </c>
      <c r="D1151" s="287">
        <v>7.7560000000000002</v>
      </c>
      <c r="E1151" s="61" t="s">
        <v>4956</v>
      </c>
      <c r="F1151" s="319"/>
      <c r="G1151" s="319"/>
      <c r="H1151" s="319"/>
    </row>
    <row r="1152" spans="1:8" s="103" customFormat="1">
      <c r="A1152" s="59" t="s">
        <v>4957</v>
      </c>
      <c r="B1152" s="169" t="s">
        <v>4957</v>
      </c>
      <c r="C1152" s="60" t="s">
        <v>4751</v>
      </c>
      <c r="D1152" s="287">
        <v>147.33000000000001</v>
      </c>
      <c r="E1152" s="61" t="s">
        <v>4958</v>
      </c>
      <c r="F1152" s="319"/>
      <c r="G1152" s="319"/>
      <c r="H1152" s="319"/>
    </row>
    <row r="1153" spans="1:8" s="103" customFormat="1">
      <c r="A1153" s="59" t="s">
        <v>4959</v>
      </c>
      <c r="B1153" s="169" t="s">
        <v>4959</v>
      </c>
      <c r="C1153" s="60" t="s">
        <v>4751</v>
      </c>
      <c r="D1153" s="287">
        <v>176.98</v>
      </c>
      <c r="E1153" s="61" t="s">
        <v>4960</v>
      </c>
      <c r="F1153" s="319"/>
      <c r="G1153" s="319"/>
      <c r="H1153" s="319"/>
    </row>
    <row r="1154" spans="1:8" s="103" customFormat="1" ht="31.5">
      <c r="A1154" s="59" t="s">
        <v>4961</v>
      </c>
      <c r="B1154" s="169" t="s">
        <v>4961</v>
      </c>
      <c r="C1154" s="60" t="s">
        <v>4962</v>
      </c>
      <c r="D1154" s="287">
        <v>112.80276000000001</v>
      </c>
      <c r="E1154" s="61" t="s">
        <v>4963</v>
      </c>
      <c r="F1154" s="319"/>
      <c r="G1154" s="319"/>
      <c r="H1154" s="319"/>
    </row>
    <row r="1155" spans="1:8" s="103" customFormat="1" ht="31.5">
      <c r="A1155" s="59" t="s">
        <v>4964</v>
      </c>
      <c r="B1155" s="169" t="s">
        <v>4964</v>
      </c>
      <c r="C1155" s="60" t="s">
        <v>4965</v>
      </c>
      <c r="D1155" s="287">
        <v>92.033760000000001</v>
      </c>
      <c r="E1155" s="61" t="s">
        <v>4963</v>
      </c>
      <c r="F1155" s="319"/>
      <c r="G1155" s="319"/>
      <c r="H1155" s="319"/>
    </row>
    <row r="1156" spans="1:8" s="103" customFormat="1" ht="31.5">
      <c r="A1156" s="59" t="s">
        <v>4966</v>
      </c>
      <c r="B1156" s="169" t="s">
        <v>4966</v>
      </c>
      <c r="C1156" s="60" t="s">
        <v>4967</v>
      </c>
      <c r="D1156" s="287">
        <v>128.25036</v>
      </c>
      <c r="E1156" s="61" t="s">
        <v>4963</v>
      </c>
      <c r="F1156" s="319"/>
      <c r="G1156" s="319"/>
      <c r="H1156" s="319"/>
    </row>
    <row r="1157" spans="1:8" s="103" customFormat="1" ht="31.5">
      <c r="A1157" s="59" t="s">
        <v>4968</v>
      </c>
      <c r="B1157" s="169" t="s">
        <v>4968</v>
      </c>
      <c r="C1157" s="60" t="s">
        <v>4969</v>
      </c>
      <c r="D1157" s="287">
        <v>136.97963999999999</v>
      </c>
      <c r="E1157" s="61" t="s">
        <v>4963</v>
      </c>
      <c r="F1157" s="319"/>
      <c r="G1157" s="319"/>
      <c r="H1157" s="319"/>
    </row>
    <row r="1158" spans="1:8" s="103" customFormat="1" ht="31.5">
      <c r="A1158" s="59" t="s">
        <v>4970</v>
      </c>
      <c r="B1158" s="169" t="s">
        <v>4970</v>
      </c>
      <c r="C1158" s="60" t="s">
        <v>4971</v>
      </c>
      <c r="D1158" s="287">
        <v>135.0984</v>
      </c>
      <c r="E1158" s="61" t="s">
        <v>4972</v>
      </c>
      <c r="F1158" s="319"/>
      <c r="G1158" s="319"/>
      <c r="H1158" s="319"/>
    </row>
    <row r="1159" spans="1:8" s="103" customFormat="1" ht="31.5">
      <c r="A1159" s="59" t="s">
        <v>4973</v>
      </c>
      <c r="B1159" s="169" t="s">
        <v>4973</v>
      </c>
      <c r="C1159" s="60" t="s">
        <v>4974</v>
      </c>
      <c r="D1159" s="287">
        <v>14.7624</v>
      </c>
      <c r="E1159" s="61" t="s">
        <v>4975</v>
      </c>
      <c r="F1159" s="319"/>
      <c r="G1159" s="319"/>
      <c r="H1159" s="319"/>
    </row>
    <row r="1160" spans="1:8" s="103" customFormat="1" ht="31.5">
      <c r="A1160" s="59" t="s">
        <v>4976</v>
      </c>
      <c r="B1160" s="169" t="s">
        <v>4976</v>
      </c>
      <c r="C1160" s="60" t="s">
        <v>4955</v>
      </c>
      <c r="D1160" s="287">
        <v>43.723199999999999</v>
      </c>
      <c r="E1160" s="61" t="s">
        <v>4975</v>
      </c>
      <c r="F1160" s="319"/>
      <c r="G1160" s="319"/>
      <c r="H1160" s="319"/>
    </row>
    <row r="1161" spans="1:8" s="103" customFormat="1" ht="31.5">
      <c r="A1161" s="59" t="s">
        <v>4977</v>
      </c>
      <c r="B1161" s="169" t="s">
        <v>4977</v>
      </c>
      <c r="C1161" s="60" t="s">
        <v>4978</v>
      </c>
      <c r="D1161" s="287">
        <v>34.409999999999997</v>
      </c>
      <c r="E1161" s="61" t="s">
        <v>4975</v>
      </c>
      <c r="F1161" s="319"/>
      <c r="G1161" s="319"/>
      <c r="H1161" s="319"/>
    </row>
    <row r="1162" spans="1:8" s="103" customFormat="1" ht="31.5">
      <c r="A1162" s="59" t="s">
        <v>4979</v>
      </c>
      <c r="B1162" s="169" t="s">
        <v>4979</v>
      </c>
      <c r="C1162" s="60" t="s">
        <v>4955</v>
      </c>
      <c r="D1162" s="287">
        <v>21.402000000000001</v>
      </c>
      <c r="E1162" s="61" t="s">
        <v>4975</v>
      </c>
      <c r="F1162" s="319"/>
      <c r="G1162" s="319"/>
      <c r="H1162" s="319"/>
    </row>
    <row r="1163" spans="1:8" s="103" customFormat="1" ht="31.5">
      <c r="A1163" s="59" t="s">
        <v>4980</v>
      </c>
      <c r="B1163" s="169" t="s">
        <v>4980</v>
      </c>
      <c r="C1163" s="60" t="s">
        <v>4955</v>
      </c>
      <c r="D1163" s="287">
        <v>54.003599999999999</v>
      </c>
      <c r="E1163" s="61" t="s">
        <v>4975</v>
      </c>
      <c r="F1163" s="319"/>
      <c r="G1163" s="319"/>
      <c r="H1163" s="319"/>
    </row>
    <row r="1164" spans="1:8" s="103" customFormat="1" ht="31.5">
      <c r="A1164" s="59" t="s">
        <v>4981</v>
      </c>
      <c r="B1164" s="169" t="s">
        <v>4981</v>
      </c>
      <c r="C1164" s="60" t="s">
        <v>4982</v>
      </c>
      <c r="D1164" s="287">
        <v>29.603999999999999</v>
      </c>
      <c r="E1164" s="61" t="s">
        <v>4975</v>
      </c>
      <c r="F1164" s="319"/>
      <c r="G1164" s="319"/>
      <c r="H1164" s="319"/>
    </row>
    <row r="1165" spans="1:8" s="103" customFormat="1" ht="31.5">
      <c r="A1165" s="59" t="s">
        <v>4983</v>
      </c>
      <c r="B1165" s="169" t="s">
        <v>4983</v>
      </c>
      <c r="C1165" s="60" t="s">
        <v>4772</v>
      </c>
      <c r="D1165" s="287">
        <v>14.7264</v>
      </c>
      <c r="E1165" s="61" t="s">
        <v>4975</v>
      </c>
      <c r="F1165" s="319"/>
      <c r="G1165" s="319"/>
      <c r="H1165" s="319"/>
    </row>
    <row r="1166" spans="1:8" s="103" customFormat="1" ht="31.5">
      <c r="A1166" s="59" t="s">
        <v>4984</v>
      </c>
      <c r="B1166" s="169" t="s">
        <v>4984</v>
      </c>
      <c r="C1166" s="60" t="s">
        <v>4985</v>
      </c>
      <c r="D1166" s="287">
        <v>14.7264</v>
      </c>
      <c r="E1166" s="61" t="s">
        <v>4975</v>
      </c>
      <c r="F1166" s="319"/>
      <c r="G1166" s="319"/>
      <c r="H1166" s="319"/>
    </row>
    <row r="1167" spans="1:8" s="103" customFormat="1" ht="31.5">
      <c r="A1167" s="59" t="s">
        <v>4986</v>
      </c>
      <c r="B1167" s="169" t="s">
        <v>4986</v>
      </c>
      <c r="C1167" s="60" t="s">
        <v>4985</v>
      </c>
      <c r="D1167" s="287">
        <v>20.1252</v>
      </c>
      <c r="E1167" s="61" t="s">
        <v>4975</v>
      </c>
      <c r="F1167" s="319"/>
      <c r="G1167" s="319"/>
      <c r="H1167" s="319"/>
    </row>
    <row r="1168" spans="1:8" s="103" customFormat="1" ht="31.5">
      <c r="A1168" s="59" t="s">
        <v>4987</v>
      </c>
      <c r="B1168" s="169" t="s">
        <v>4987</v>
      </c>
      <c r="C1168" s="60" t="s">
        <v>4985</v>
      </c>
      <c r="D1168" s="287">
        <v>14.7264</v>
      </c>
      <c r="E1168" s="61" t="s">
        <v>4975</v>
      </c>
      <c r="F1168" s="319"/>
      <c r="G1168" s="319"/>
      <c r="H1168" s="319"/>
    </row>
    <row r="1169" spans="1:8" s="103" customFormat="1" ht="31.5">
      <c r="A1169" s="59" t="s">
        <v>4988</v>
      </c>
      <c r="B1169" s="169" t="s">
        <v>4988</v>
      </c>
      <c r="C1169" s="60" t="s">
        <v>4985</v>
      </c>
      <c r="D1169" s="287">
        <v>30.331199999999999</v>
      </c>
      <c r="E1169" s="61" t="s">
        <v>4975</v>
      </c>
      <c r="F1169" s="319"/>
      <c r="G1169" s="319"/>
      <c r="H1169" s="319"/>
    </row>
    <row r="1170" spans="1:8" s="103" customFormat="1" ht="31.5">
      <c r="A1170" s="59" t="s">
        <v>4989</v>
      </c>
      <c r="B1170" s="169" t="s">
        <v>4989</v>
      </c>
      <c r="C1170" s="60" t="s">
        <v>4990</v>
      </c>
      <c r="D1170" s="287">
        <v>32.531999999999996</v>
      </c>
      <c r="E1170" s="61" t="s">
        <v>4975</v>
      </c>
      <c r="F1170" s="319"/>
      <c r="G1170" s="319"/>
      <c r="H1170" s="319"/>
    </row>
    <row r="1171" spans="1:8" s="103" customFormat="1" ht="31.5">
      <c r="A1171" s="59" t="s">
        <v>4991</v>
      </c>
      <c r="B1171" s="169" t="s">
        <v>4991</v>
      </c>
      <c r="C1171" s="60" t="s">
        <v>4992</v>
      </c>
      <c r="D1171" s="287">
        <v>19.616399999999999</v>
      </c>
      <c r="E1171" s="61" t="s">
        <v>4975</v>
      </c>
      <c r="F1171" s="319"/>
      <c r="G1171" s="319"/>
      <c r="H1171" s="319"/>
    </row>
    <row r="1172" spans="1:8" s="103" customFormat="1" ht="31.5">
      <c r="A1172" s="59" t="s">
        <v>4993</v>
      </c>
      <c r="B1172" s="169" t="s">
        <v>4993</v>
      </c>
      <c r="C1172" s="60" t="s">
        <v>4994</v>
      </c>
      <c r="D1172" s="287">
        <v>20.9544</v>
      </c>
      <c r="E1172" s="61" t="s">
        <v>4975</v>
      </c>
      <c r="F1172" s="319"/>
      <c r="G1172" s="319"/>
      <c r="H1172" s="319"/>
    </row>
    <row r="1173" spans="1:8" s="103" customFormat="1" ht="31.5">
      <c r="A1173" s="59" t="s">
        <v>4995</v>
      </c>
      <c r="B1173" s="169" t="s">
        <v>4995</v>
      </c>
      <c r="C1173" s="60" t="s">
        <v>4996</v>
      </c>
      <c r="D1173" s="287">
        <v>15.324</v>
      </c>
      <c r="E1173" s="61" t="s">
        <v>4975</v>
      </c>
      <c r="F1173" s="319"/>
      <c r="G1173" s="319"/>
      <c r="H1173" s="319"/>
    </row>
    <row r="1174" spans="1:8" s="103" customFormat="1" ht="31.5">
      <c r="A1174" s="59" t="s">
        <v>4997</v>
      </c>
      <c r="B1174" s="169" t="s">
        <v>4997</v>
      </c>
      <c r="C1174" s="60" t="s">
        <v>4998</v>
      </c>
      <c r="D1174" s="287">
        <v>16.478400000000001</v>
      </c>
      <c r="E1174" s="61" t="s">
        <v>4975</v>
      </c>
      <c r="F1174" s="319"/>
      <c r="G1174" s="319"/>
      <c r="H1174" s="319"/>
    </row>
    <row r="1175" spans="1:8" s="103" customFormat="1" ht="31.5">
      <c r="A1175" s="59" t="s">
        <v>4999</v>
      </c>
      <c r="B1175" s="169" t="s">
        <v>4999</v>
      </c>
      <c r="C1175" s="60" t="s">
        <v>5000</v>
      </c>
      <c r="D1175" s="287">
        <v>14.7264</v>
      </c>
      <c r="E1175" s="61" t="s">
        <v>4975</v>
      </c>
      <c r="F1175" s="319"/>
      <c r="G1175" s="319"/>
      <c r="H1175" s="319"/>
    </row>
    <row r="1176" spans="1:8" s="103" customFormat="1" ht="31.5">
      <c r="A1176" s="59" t="s">
        <v>5001</v>
      </c>
      <c r="B1176" s="169" t="s">
        <v>5001</v>
      </c>
      <c r="C1176" s="60" t="s">
        <v>5002</v>
      </c>
      <c r="D1176" s="287">
        <v>54.976799999999997</v>
      </c>
      <c r="E1176" s="61" t="s">
        <v>4975</v>
      </c>
      <c r="F1176" s="319"/>
      <c r="G1176" s="319"/>
      <c r="H1176" s="319"/>
    </row>
    <row r="1177" spans="1:8" s="103" customFormat="1" ht="31.5">
      <c r="A1177" s="59" t="s">
        <v>5003</v>
      </c>
      <c r="B1177" s="169" t="s">
        <v>5003</v>
      </c>
      <c r="C1177" s="60" t="s">
        <v>5002</v>
      </c>
      <c r="D1177" s="287">
        <v>62.913600000000002</v>
      </c>
      <c r="E1177" s="61" t="s">
        <v>4975</v>
      </c>
      <c r="F1177" s="319"/>
      <c r="G1177" s="319"/>
      <c r="H1177" s="319"/>
    </row>
    <row r="1178" spans="1:8" s="103" customFormat="1" ht="31.5">
      <c r="A1178" s="59" t="s">
        <v>5004</v>
      </c>
      <c r="B1178" s="169" t="s">
        <v>5004</v>
      </c>
      <c r="C1178" s="60" t="s">
        <v>4772</v>
      </c>
      <c r="D1178" s="287">
        <v>22.925999999999998</v>
      </c>
      <c r="E1178" s="61" t="s">
        <v>4975</v>
      </c>
      <c r="F1178" s="319"/>
      <c r="G1178" s="319"/>
      <c r="H1178" s="319"/>
    </row>
    <row r="1179" spans="1:8" s="103" customFormat="1" ht="31.5">
      <c r="A1179" s="59" t="s">
        <v>5005</v>
      </c>
      <c r="B1179" s="169" t="s">
        <v>5005</v>
      </c>
      <c r="C1179" s="60" t="s">
        <v>5006</v>
      </c>
      <c r="D1179" s="287">
        <v>47.585999999999999</v>
      </c>
      <c r="E1179" s="61" t="s">
        <v>4975</v>
      </c>
      <c r="F1179" s="319"/>
      <c r="G1179" s="319"/>
      <c r="H1179" s="319"/>
    </row>
    <row r="1180" spans="1:8" s="103" customFormat="1" ht="31.5">
      <c r="A1180" s="59" t="s">
        <v>5007</v>
      </c>
      <c r="B1180" s="169" t="s">
        <v>5007</v>
      </c>
      <c r="C1180" s="60" t="s">
        <v>4772</v>
      </c>
      <c r="D1180" s="287">
        <v>7.5515999999999996</v>
      </c>
      <c r="E1180" s="61" t="s">
        <v>4975</v>
      </c>
      <c r="F1180" s="319"/>
      <c r="G1180" s="319"/>
      <c r="H1180" s="319"/>
    </row>
    <row r="1181" spans="1:8" s="103" customFormat="1" ht="31.5">
      <c r="A1181" s="59" t="s">
        <v>5008</v>
      </c>
      <c r="B1181" s="169" t="s">
        <v>5008</v>
      </c>
      <c r="C1181" s="60" t="s">
        <v>4772</v>
      </c>
      <c r="D1181" s="287">
        <v>14.3508</v>
      </c>
      <c r="E1181" s="61" t="s">
        <v>4975</v>
      </c>
      <c r="F1181" s="319"/>
      <c r="G1181" s="319"/>
      <c r="H1181" s="319"/>
    </row>
    <row r="1182" spans="1:8" s="103" customFormat="1" ht="31.5">
      <c r="A1182" s="59" t="s">
        <v>5009</v>
      </c>
      <c r="B1182" s="169" t="s">
        <v>5009</v>
      </c>
      <c r="C1182" s="60" t="s">
        <v>5010</v>
      </c>
      <c r="D1182" s="287">
        <v>22.8552</v>
      </c>
      <c r="E1182" s="61" t="s">
        <v>4975</v>
      </c>
      <c r="F1182" s="319"/>
      <c r="G1182" s="319"/>
      <c r="H1182" s="319"/>
    </row>
    <row r="1183" spans="1:8" s="103" customFormat="1" ht="31.5">
      <c r="A1183" s="59" t="s">
        <v>5011</v>
      </c>
      <c r="B1183" s="169" t="s">
        <v>5011</v>
      </c>
      <c r="C1183" s="60" t="s">
        <v>5012</v>
      </c>
      <c r="D1183" s="287">
        <v>11.0412</v>
      </c>
      <c r="E1183" s="61" t="s">
        <v>4975</v>
      </c>
      <c r="F1183" s="319"/>
      <c r="G1183" s="319"/>
      <c r="H1183" s="319"/>
    </row>
    <row r="1184" spans="1:8" s="103" customFormat="1" ht="31.5">
      <c r="A1184" s="59" t="s">
        <v>5013</v>
      </c>
      <c r="B1184" s="169" t="s">
        <v>5013</v>
      </c>
      <c r="C1184" s="60" t="s">
        <v>5014</v>
      </c>
      <c r="D1184" s="287">
        <v>23.704799999999999</v>
      </c>
      <c r="E1184" s="61" t="s">
        <v>4975</v>
      </c>
      <c r="F1184" s="319"/>
      <c r="G1184" s="319"/>
      <c r="H1184" s="319"/>
    </row>
    <row r="1185" spans="1:8" s="103" customFormat="1" ht="31.5">
      <c r="A1185" s="59" t="s">
        <v>5015</v>
      </c>
      <c r="B1185" s="169" t="s">
        <v>5015</v>
      </c>
      <c r="C1185" s="60" t="s">
        <v>5014</v>
      </c>
      <c r="D1185" s="287">
        <v>23.119199999999999</v>
      </c>
      <c r="E1185" s="61" t="s">
        <v>4975</v>
      </c>
      <c r="F1185" s="319"/>
      <c r="G1185" s="319"/>
      <c r="H1185" s="319"/>
    </row>
    <row r="1186" spans="1:8" s="103" customFormat="1" ht="31.5">
      <c r="A1186" s="59" t="s">
        <v>5016</v>
      </c>
      <c r="B1186" s="169" t="s">
        <v>5016</v>
      </c>
      <c r="C1186" s="60" t="s">
        <v>5014</v>
      </c>
      <c r="D1186" s="287">
        <v>46.866</v>
      </c>
      <c r="E1186" s="61" t="s">
        <v>4975</v>
      </c>
      <c r="F1186" s="319"/>
      <c r="G1186" s="319"/>
      <c r="H1186" s="319"/>
    </row>
    <row r="1187" spans="1:8" s="103" customFormat="1" ht="31.5">
      <c r="A1187" s="59" t="s">
        <v>5017</v>
      </c>
      <c r="B1187" s="169" t="s">
        <v>5017</v>
      </c>
      <c r="C1187" s="60" t="s">
        <v>5012</v>
      </c>
      <c r="D1187" s="287">
        <v>23.7468</v>
      </c>
      <c r="E1187" s="61" t="s">
        <v>4975</v>
      </c>
      <c r="F1187" s="319"/>
      <c r="G1187" s="319"/>
      <c r="H1187" s="319"/>
    </row>
    <row r="1188" spans="1:8" s="103" customFormat="1" ht="31.5">
      <c r="A1188" s="59" t="s">
        <v>5018</v>
      </c>
      <c r="B1188" s="169" t="s">
        <v>5018</v>
      </c>
      <c r="C1188" s="60" t="s">
        <v>5012</v>
      </c>
      <c r="D1188" s="287">
        <v>16.418399999999998</v>
      </c>
      <c r="E1188" s="61" t="s">
        <v>4975</v>
      </c>
      <c r="F1188" s="319"/>
      <c r="G1188" s="319"/>
      <c r="H1188" s="319"/>
    </row>
    <row r="1189" spans="1:8" s="103" customFormat="1" ht="31.5">
      <c r="A1189" s="59" t="s">
        <v>5019</v>
      </c>
      <c r="B1189" s="169" t="s">
        <v>5019</v>
      </c>
      <c r="C1189" s="60" t="s">
        <v>5012</v>
      </c>
      <c r="D1189" s="287">
        <v>63.712800000000001</v>
      </c>
      <c r="E1189" s="61" t="s">
        <v>4975</v>
      </c>
      <c r="F1189" s="319"/>
      <c r="G1189" s="319"/>
      <c r="H1189" s="319"/>
    </row>
    <row r="1190" spans="1:8" s="103" customFormat="1" ht="31.5">
      <c r="A1190" s="59" t="s">
        <v>5020</v>
      </c>
      <c r="B1190" s="169" t="s">
        <v>5020</v>
      </c>
      <c r="C1190" s="60" t="s">
        <v>5021</v>
      </c>
      <c r="D1190" s="287">
        <v>47.293199999999999</v>
      </c>
      <c r="E1190" s="61" t="s">
        <v>4975</v>
      </c>
      <c r="F1190" s="319"/>
      <c r="G1190" s="319"/>
      <c r="H1190" s="319"/>
    </row>
    <row r="1191" spans="1:8" s="103" customFormat="1" ht="31.5">
      <c r="A1191" s="59" t="s">
        <v>5022</v>
      </c>
      <c r="B1191" s="169" t="s">
        <v>5022</v>
      </c>
      <c r="C1191" s="60" t="s">
        <v>5023</v>
      </c>
      <c r="D1191" s="287">
        <v>14.773199999999999</v>
      </c>
      <c r="E1191" s="61" t="s">
        <v>4975</v>
      </c>
      <c r="F1191" s="319"/>
      <c r="G1191" s="319"/>
      <c r="H1191" s="319"/>
    </row>
    <row r="1192" spans="1:8" s="103" customFormat="1" ht="31.5">
      <c r="A1192" s="59" t="s">
        <v>5024</v>
      </c>
      <c r="B1192" s="169" t="s">
        <v>5024</v>
      </c>
      <c r="C1192" s="60" t="s">
        <v>5021</v>
      </c>
      <c r="D1192" s="287">
        <v>8.0340000000000007</v>
      </c>
      <c r="E1192" s="61" t="s">
        <v>4975</v>
      </c>
      <c r="F1192" s="319"/>
      <c r="G1192" s="319"/>
      <c r="H1192" s="319"/>
    </row>
    <row r="1193" spans="1:8" s="103" customFormat="1" ht="31.5">
      <c r="A1193" s="59" t="s">
        <v>5025</v>
      </c>
      <c r="B1193" s="169" t="s">
        <v>5025</v>
      </c>
      <c r="C1193" s="60" t="s">
        <v>5021</v>
      </c>
      <c r="D1193" s="287">
        <v>31.300799999999999</v>
      </c>
      <c r="E1193" s="61" t="s">
        <v>4975</v>
      </c>
      <c r="F1193" s="319"/>
      <c r="G1193" s="319"/>
      <c r="H1193" s="319"/>
    </row>
    <row r="1194" spans="1:8" s="103" customFormat="1" ht="31.5">
      <c r="A1194" s="59" t="s">
        <v>5026</v>
      </c>
      <c r="B1194" s="169" t="s">
        <v>5026</v>
      </c>
      <c r="C1194" s="60" t="s">
        <v>5012</v>
      </c>
      <c r="D1194" s="287">
        <v>33.851999999999997</v>
      </c>
      <c r="E1194" s="61" t="s">
        <v>4975</v>
      </c>
      <c r="F1194" s="319"/>
      <c r="G1194" s="319"/>
      <c r="H1194" s="319"/>
    </row>
    <row r="1195" spans="1:8" s="103" customFormat="1" ht="31.5">
      <c r="A1195" s="59" t="s">
        <v>5027</v>
      </c>
      <c r="B1195" s="169" t="s">
        <v>5027</v>
      </c>
      <c r="C1195" s="60" t="s">
        <v>5012</v>
      </c>
      <c r="D1195" s="287">
        <v>35.067599999999999</v>
      </c>
      <c r="E1195" s="61" t="s">
        <v>4975</v>
      </c>
      <c r="F1195" s="319"/>
      <c r="G1195" s="319"/>
      <c r="H1195" s="319"/>
    </row>
    <row r="1196" spans="1:8" s="103" customFormat="1" ht="31.5">
      <c r="A1196" s="59" t="s">
        <v>5028</v>
      </c>
      <c r="B1196" s="169" t="s">
        <v>5028</v>
      </c>
      <c r="C1196" s="60" t="s">
        <v>5012</v>
      </c>
      <c r="D1196" s="287">
        <v>24.192</v>
      </c>
      <c r="E1196" s="61" t="s">
        <v>4975</v>
      </c>
      <c r="F1196" s="319"/>
      <c r="G1196" s="319"/>
      <c r="H1196" s="319"/>
    </row>
    <row r="1197" spans="1:8" s="103" customFormat="1" ht="31.5">
      <c r="A1197" s="59" t="s">
        <v>5029</v>
      </c>
      <c r="B1197" s="169" t="s">
        <v>5029</v>
      </c>
      <c r="C1197" s="60" t="s">
        <v>5012</v>
      </c>
      <c r="D1197" s="287">
        <v>24.3492</v>
      </c>
      <c r="E1197" s="61" t="s">
        <v>4975</v>
      </c>
      <c r="F1197" s="319"/>
      <c r="G1197" s="319"/>
      <c r="H1197" s="319"/>
    </row>
    <row r="1198" spans="1:8" s="103" customFormat="1" ht="31.5">
      <c r="A1198" s="59" t="s">
        <v>5030</v>
      </c>
      <c r="B1198" s="169" t="s">
        <v>5030</v>
      </c>
      <c r="C1198" s="60" t="s">
        <v>5012</v>
      </c>
      <c r="D1198" s="287">
        <v>23.812799999999999</v>
      </c>
      <c r="E1198" s="61" t="s">
        <v>4975</v>
      </c>
      <c r="F1198" s="319"/>
      <c r="G1198" s="319"/>
      <c r="H1198" s="319"/>
    </row>
    <row r="1199" spans="1:8" s="103" customFormat="1" ht="31.5">
      <c r="A1199" s="59" t="s">
        <v>5031</v>
      </c>
      <c r="B1199" s="169" t="s">
        <v>5031</v>
      </c>
      <c r="C1199" s="60" t="s">
        <v>5012</v>
      </c>
      <c r="D1199" s="287">
        <v>49.5</v>
      </c>
      <c r="E1199" s="61" t="s">
        <v>4975</v>
      </c>
      <c r="F1199" s="319"/>
      <c r="G1199" s="319"/>
      <c r="H1199" s="319"/>
    </row>
    <row r="1200" spans="1:8" s="103" customFormat="1" ht="31.5">
      <c r="A1200" s="59" t="s">
        <v>5032</v>
      </c>
      <c r="B1200" s="169" t="s">
        <v>5032</v>
      </c>
      <c r="C1200" s="60" t="s">
        <v>5023</v>
      </c>
      <c r="D1200" s="287">
        <v>29.451599999999999</v>
      </c>
      <c r="E1200" s="61" t="s">
        <v>4975</v>
      </c>
      <c r="F1200" s="319"/>
      <c r="G1200" s="319"/>
      <c r="H1200" s="319"/>
    </row>
    <row r="1201" spans="1:8" s="103" customFormat="1" ht="31.5">
      <c r="A1201" s="59" t="s">
        <v>5033</v>
      </c>
      <c r="B1201" s="169" t="s">
        <v>5033</v>
      </c>
      <c r="C1201" s="60" t="s">
        <v>5021</v>
      </c>
      <c r="D1201" s="287">
        <v>14.988</v>
      </c>
      <c r="E1201" s="61" t="s">
        <v>4975</v>
      </c>
      <c r="F1201" s="319"/>
      <c r="G1201" s="319"/>
      <c r="H1201" s="319"/>
    </row>
    <row r="1202" spans="1:8" s="103" customFormat="1" ht="31.5">
      <c r="A1202" s="59" t="s">
        <v>5034</v>
      </c>
      <c r="B1202" s="169" t="s">
        <v>5034</v>
      </c>
      <c r="C1202" s="60" t="s">
        <v>5023</v>
      </c>
      <c r="D1202" s="287">
        <v>14.7264</v>
      </c>
      <c r="E1202" s="61" t="s">
        <v>4975</v>
      </c>
      <c r="F1202" s="319"/>
      <c r="G1202" s="319"/>
      <c r="H1202" s="319"/>
    </row>
    <row r="1203" spans="1:8" s="103" customFormat="1" ht="31.5">
      <c r="A1203" s="59" t="s">
        <v>5035</v>
      </c>
      <c r="B1203" s="169" t="s">
        <v>5035</v>
      </c>
      <c r="C1203" s="60" t="s">
        <v>5023</v>
      </c>
      <c r="D1203" s="287">
        <v>14.852399999999999</v>
      </c>
      <c r="E1203" s="61" t="s">
        <v>4975</v>
      </c>
      <c r="F1203" s="319"/>
      <c r="G1203" s="319"/>
      <c r="H1203" s="319"/>
    </row>
    <row r="1204" spans="1:8" s="103" customFormat="1" ht="31.5">
      <c r="A1204" s="59" t="s">
        <v>5036</v>
      </c>
      <c r="B1204" s="169" t="s">
        <v>5036</v>
      </c>
      <c r="C1204" s="60" t="s">
        <v>5023</v>
      </c>
      <c r="D1204" s="287">
        <v>14.846399999999999</v>
      </c>
      <c r="E1204" s="61" t="s">
        <v>4975</v>
      </c>
      <c r="F1204" s="319"/>
      <c r="G1204" s="319"/>
      <c r="H1204" s="319"/>
    </row>
    <row r="1205" spans="1:8" s="103" customFormat="1" ht="31.5">
      <c r="A1205" s="59" t="s">
        <v>5037</v>
      </c>
      <c r="B1205" s="169" t="s">
        <v>5037</v>
      </c>
      <c r="C1205" s="60" t="s">
        <v>5023</v>
      </c>
      <c r="D1205" s="287">
        <v>14.7264</v>
      </c>
      <c r="E1205" s="61" t="s">
        <v>4975</v>
      </c>
      <c r="F1205" s="319"/>
      <c r="G1205" s="319"/>
      <c r="H1205" s="319"/>
    </row>
    <row r="1206" spans="1:8" s="103" customFormat="1" ht="31.5">
      <c r="A1206" s="59" t="s">
        <v>5038</v>
      </c>
      <c r="B1206" s="169" t="s">
        <v>5038</v>
      </c>
      <c r="C1206" s="60" t="s">
        <v>5039</v>
      </c>
      <c r="D1206" s="287">
        <v>24.139199999999999</v>
      </c>
      <c r="E1206" s="61" t="s">
        <v>5040</v>
      </c>
      <c r="F1206" s="319"/>
      <c r="G1206" s="319"/>
      <c r="H1206" s="319"/>
    </row>
    <row r="1207" spans="1:8" s="103" customFormat="1" ht="31.5">
      <c r="A1207" s="59" t="s">
        <v>5041</v>
      </c>
      <c r="B1207" s="169" t="s">
        <v>5041</v>
      </c>
      <c r="C1207" s="60" t="s">
        <v>5042</v>
      </c>
      <c r="D1207" s="287">
        <v>58.294750000000001</v>
      </c>
      <c r="E1207" s="61" t="s">
        <v>5043</v>
      </c>
      <c r="F1207" s="319"/>
      <c r="G1207" s="319"/>
      <c r="H1207" s="319"/>
    </row>
    <row r="1208" spans="1:8" s="103" customFormat="1">
      <c r="A1208" s="59" t="s">
        <v>5044</v>
      </c>
      <c r="B1208" s="169" t="s">
        <v>5044</v>
      </c>
      <c r="C1208" s="60" t="s">
        <v>4790</v>
      </c>
      <c r="D1208" s="287">
        <v>7.4147999999999996</v>
      </c>
      <c r="E1208" s="61" t="s">
        <v>5045</v>
      </c>
      <c r="F1208" s="319"/>
      <c r="G1208" s="319"/>
      <c r="H1208" s="319"/>
    </row>
    <row r="1209" spans="1:8" s="103" customFormat="1">
      <c r="A1209" s="59" t="s">
        <v>5046</v>
      </c>
      <c r="B1209" s="169" t="s">
        <v>5046</v>
      </c>
      <c r="C1209" s="60" t="s">
        <v>4600</v>
      </c>
      <c r="D1209" s="287">
        <v>10.795199999999999</v>
      </c>
      <c r="E1209" s="61" t="s">
        <v>5045</v>
      </c>
      <c r="F1209" s="319"/>
      <c r="G1209" s="319"/>
      <c r="H1209" s="319"/>
    </row>
    <row r="1210" spans="1:8" s="103" customFormat="1">
      <c r="A1210" s="59" t="s">
        <v>5047</v>
      </c>
      <c r="B1210" s="169" t="s">
        <v>5047</v>
      </c>
      <c r="C1210" s="60" t="s">
        <v>4600</v>
      </c>
      <c r="D1210" s="287">
        <v>13.300800000000001</v>
      </c>
      <c r="E1210" s="61" t="s">
        <v>5045</v>
      </c>
      <c r="F1210" s="319"/>
      <c r="G1210" s="319"/>
      <c r="H1210" s="319"/>
    </row>
    <row r="1211" spans="1:8" s="103" customFormat="1">
      <c r="A1211" s="59" t="s">
        <v>5048</v>
      </c>
      <c r="B1211" s="169" t="s">
        <v>5048</v>
      </c>
      <c r="C1211" s="60" t="s">
        <v>4600</v>
      </c>
      <c r="D1211" s="287">
        <v>9.3564000000000007</v>
      </c>
      <c r="E1211" s="61" t="s">
        <v>5045</v>
      </c>
      <c r="F1211" s="319"/>
      <c r="G1211" s="319"/>
      <c r="H1211" s="319"/>
    </row>
    <row r="1212" spans="1:8" s="103" customFormat="1">
      <c r="A1212" s="59" t="s">
        <v>5049</v>
      </c>
      <c r="B1212" s="169" t="s">
        <v>5049</v>
      </c>
      <c r="C1212" s="60" t="s">
        <v>4600</v>
      </c>
      <c r="D1212" s="287">
        <v>11.5524</v>
      </c>
      <c r="E1212" s="61" t="s">
        <v>5045</v>
      </c>
      <c r="F1212" s="319"/>
      <c r="G1212" s="319"/>
      <c r="H1212" s="319"/>
    </row>
    <row r="1213" spans="1:8" s="103" customFormat="1">
      <c r="A1213" s="59" t="s">
        <v>5050</v>
      </c>
      <c r="B1213" s="169" t="s">
        <v>5050</v>
      </c>
      <c r="C1213" s="60" t="s">
        <v>4600</v>
      </c>
      <c r="D1213" s="287">
        <v>8.5451999999999995</v>
      </c>
      <c r="E1213" s="61" t="s">
        <v>5045</v>
      </c>
      <c r="F1213" s="319"/>
      <c r="G1213" s="319"/>
      <c r="H1213" s="319"/>
    </row>
    <row r="1214" spans="1:8" s="103" customFormat="1">
      <c r="A1214" s="59" t="s">
        <v>5051</v>
      </c>
      <c r="B1214" s="169" t="s">
        <v>5051</v>
      </c>
      <c r="C1214" s="60" t="s">
        <v>4600</v>
      </c>
      <c r="D1214" s="287">
        <v>15.0108</v>
      </c>
      <c r="E1214" s="61" t="s">
        <v>5045</v>
      </c>
      <c r="F1214" s="319"/>
      <c r="G1214" s="319"/>
      <c r="H1214" s="319"/>
    </row>
    <row r="1215" spans="1:8" s="103" customFormat="1">
      <c r="A1215" s="59" t="s">
        <v>5052</v>
      </c>
      <c r="B1215" s="169" t="s">
        <v>5052</v>
      </c>
      <c r="C1215" s="60" t="s">
        <v>4600</v>
      </c>
      <c r="D1215" s="287">
        <v>11.666399999999999</v>
      </c>
      <c r="E1215" s="61" t="s">
        <v>5045</v>
      </c>
      <c r="F1215" s="319"/>
      <c r="G1215" s="319"/>
      <c r="H1215" s="319"/>
    </row>
    <row r="1216" spans="1:8" s="103" customFormat="1">
      <c r="A1216" s="59" t="s">
        <v>5053</v>
      </c>
      <c r="B1216" s="169" t="s">
        <v>5053</v>
      </c>
      <c r="C1216" s="60" t="s">
        <v>4600</v>
      </c>
      <c r="D1216" s="287">
        <v>6.0251999999999999</v>
      </c>
      <c r="E1216" s="61" t="s">
        <v>5045</v>
      </c>
      <c r="F1216" s="319"/>
      <c r="G1216" s="319"/>
      <c r="H1216" s="319"/>
    </row>
    <row r="1217" spans="1:8" s="103" customFormat="1">
      <c r="A1217" s="59" t="s">
        <v>5054</v>
      </c>
      <c r="B1217" s="169" t="s">
        <v>5054</v>
      </c>
      <c r="C1217" s="60" t="s">
        <v>4600</v>
      </c>
      <c r="D1217" s="287">
        <v>8.3927999999999994</v>
      </c>
      <c r="E1217" s="61" t="s">
        <v>5045</v>
      </c>
      <c r="F1217" s="319"/>
      <c r="G1217" s="319"/>
      <c r="H1217" s="319"/>
    </row>
    <row r="1218" spans="1:8" s="103" customFormat="1">
      <c r="A1218" s="59" t="s">
        <v>5055</v>
      </c>
      <c r="B1218" s="169" t="s">
        <v>5055</v>
      </c>
      <c r="C1218" s="60" t="s">
        <v>4600</v>
      </c>
      <c r="D1218" s="287">
        <v>17.935199999999998</v>
      </c>
      <c r="E1218" s="61" t="s">
        <v>5045</v>
      </c>
      <c r="F1218" s="319"/>
      <c r="G1218" s="319"/>
      <c r="H1218" s="319"/>
    </row>
    <row r="1219" spans="1:8" s="103" customFormat="1">
      <c r="A1219" s="59" t="s">
        <v>5056</v>
      </c>
      <c r="B1219" s="169" t="s">
        <v>5056</v>
      </c>
      <c r="C1219" s="60" t="s">
        <v>4600</v>
      </c>
      <c r="D1219" s="287">
        <v>17.895600000000002</v>
      </c>
      <c r="E1219" s="61" t="s">
        <v>5045</v>
      </c>
      <c r="F1219" s="319"/>
      <c r="G1219" s="319"/>
      <c r="H1219" s="319"/>
    </row>
    <row r="1220" spans="1:8" s="103" customFormat="1">
      <c r="A1220" s="59" t="s">
        <v>5057</v>
      </c>
      <c r="B1220" s="169" t="s">
        <v>5057</v>
      </c>
      <c r="C1220" s="60" t="s">
        <v>4600</v>
      </c>
      <c r="D1220" s="287">
        <v>44.183999999999997</v>
      </c>
      <c r="E1220" s="61" t="s">
        <v>5045</v>
      </c>
      <c r="F1220" s="319"/>
      <c r="G1220" s="319"/>
      <c r="H1220" s="319"/>
    </row>
    <row r="1221" spans="1:8" s="103" customFormat="1">
      <c r="A1221" s="59" t="s">
        <v>5058</v>
      </c>
      <c r="B1221" s="169" t="s">
        <v>5058</v>
      </c>
      <c r="C1221" s="60" t="s">
        <v>4600</v>
      </c>
      <c r="D1221" s="287">
        <v>17.7456</v>
      </c>
      <c r="E1221" s="61" t="s">
        <v>5045</v>
      </c>
      <c r="F1221" s="319"/>
      <c r="G1221" s="319"/>
      <c r="H1221" s="319"/>
    </row>
    <row r="1222" spans="1:8" s="103" customFormat="1">
      <c r="A1222" s="59" t="s">
        <v>5059</v>
      </c>
      <c r="B1222" s="169" t="s">
        <v>5059</v>
      </c>
      <c r="C1222" s="60" t="s">
        <v>4600</v>
      </c>
      <c r="D1222" s="287">
        <v>17.5716</v>
      </c>
      <c r="E1222" s="61" t="s">
        <v>5045</v>
      </c>
      <c r="F1222" s="319"/>
      <c r="G1222" s="319"/>
      <c r="H1222" s="319"/>
    </row>
    <row r="1223" spans="1:8" s="103" customFormat="1">
      <c r="A1223" s="59" t="s">
        <v>5060</v>
      </c>
      <c r="B1223" s="169" t="s">
        <v>5060</v>
      </c>
      <c r="C1223" s="60" t="s">
        <v>4600</v>
      </c>
      <c r="D1223" s="287">
        <v>23.011199999999999</v>
      </c>
      <c r="E1223" s="61" t="s">
        <v>5045</v>
      </c>
      <c r="F1223" s="319"/>
      <c r="G1223" s="319"/>
      <c r="H1223" s="319"/>
    </row>
    <row r="1224" spans="1:8" s="103" customFormat="1">
      <c r="A1224" s="59" t="s">
        <v>5061</v>
      </c>
      <c r="B1224" s="169" t="s">
        <v>5061</v>
      </c>
      <c r="C1224" s="60" t="s">
        <v>4600</v>
      </c>
      <c r="D1224" s="287">
        <v>3.0084</v>
      </c>
      <c r="E1224" s="61" t="s">
        <v>5045</v>
      </c>
      <c r="F1224" s="319"/>
      <c r="G1224" s="319"/>
      <c r="H1224" s="319"/>
    </row>
    <row r="1225" spans="1:8" s="103" customFormat="1">
      <c r="A1225" s="59" t="s">
        <v>5062</v>
      </c>
      <c r="B1225" s="169" t="s">
        <v>5062</v>
      </c>
      <c r="C1225" s="60" t="s">
        <v>4600</v>
      </c>
      <c r="D1225" s="287">
        <v>12.5928</v>
      </c>
      <c r="E1225" s="61" t="s">
        <v>5045</v>
      </c>
      <c r="F1225" s="319"/>
      <c r="G1225" s="319"/>
      <c r="H1225" s="319"/>
    </row>
    <row r="1226" spans="1:8" s="103" customFormat="1">
      <c r="A1226" s="59" t="s">
        <v>5063</v>
      </c>
      <c r="B1226" s="169" t="s">
        <v>5063</v>
      </c>
      <c r="C1226" s="60" t="s">
        <v>4600</v>
      </c>
      <c r="D1226" s="287">
        <v>12.074400000000001</v>
      </c>
      <c r="E1226" s="61" t="s">
        <v>5045</v>
      </c>
      <c r="F1226" s="319"/>
      <c r="G1226" s="319"/>
      <c r="H1226" s="319"/>
    </row>
    <row r="1227" spans="1:8" s="103" customFormat="1">
      <c r="A1227" s="59" t="s">
        <v>5064</v>
      </c>
      <c r="B1227" s="169" t="s">
        <v>5064</v>
      </c>
      <c r="C1227" s="60" t="s">
        <v>4600</v>
      </c>
      <c r="D1227" s="287">
        <v>14.0016</v>
      </c>
      <c r="E1227" s="61" t="s">
        <v>5045</v>
      </c>
      <c r="F1227" s="319"/>
      <c r="G1227" s="319"/>
      <c r="H1227" s="319"/>
    </row>
    <row r="1228" spans="1:8" s="103" customFormat="1" ht="31.5">
      <c r="A1228" s="59" t="s">
        <v>5065</v>
      </c>
      <c r="B1228" s="169" t="s">
        <v>5065</v>
      </c>
      <c r="C1228" s="60" t="s">
        <v>4600</v>
      </c>
      <c r="D1228" s="287">
        <v>7.968</v>
      </c>
      <c r="E1228" s="61" t="s">
        <v>4700</v>
      </c>
      <c r="F1228" s="319"/>
      <c r="G1228" s="319"/>
      <c r="H1228" s="319"/>
    </row>
    <row r="1229" spans="1:8" s="103" customFormat="1" ht="31.5">
      <c r="A1229" s="59" t="s">
        <v>5066</v>
      </c>
      <c r="B1229" s="169" t="s">
        <v>5066</v>
      </c>
      <c r="C1229" s="60" t="s">
        <v>5067</v>
      </c>
      <c r="D1229" s="287">
        <v>114.779</v>
      </c>
      <c r="E1229" s="61" t="s">
        <v>5068</v>
      </c>
      <c r="F1229" s="319"/>
      <c r="G1229" s="319"/>
      <c r="H1229" s="319"/>
    </row>
    <row r="1230" spans="1:8" s="103" customFormat="1" ht="31.5">
      <c r="A1230" s="59" t="s">
        <v>5069</v>
      </c>
      <c r="B1230" s="169" t="s">
        <v>5069</v>
      </c>
      <c r="C1230" s="60" t="s">
        <v>5067</v>
      </c>
      <c r="D1230" s="287">
        <v>116.18288</v>
      </c>
      <c r="E1230" s="61" t="s">
        <v>5068</v>
      </c>
      <c r="F1230" s="319"/>
      <c r="G1230" s="319"/>
      <c r="H1230" s="319"/>
    </row>
    <row r="1231" spans="1:8" s="103" customFormat="1" ht="31.5">
      <c r="A1231" s="59" t="s">
        <v>5070</v>
      </c>
      <c r="B1231" s="169" t="s">
        <v>5070</v>
      </c>
      <c r="C1231" s="60" t="s">
        <v>5067</v>
      </c>
      <c r="D1231" s="287">
        <v>11.563739999999999</v>
      </c>
      <c r="E1231" s="61" t="s">
        <v>5068</v>
      </c>
      <c r="F1231" s="319"/>
      <c r="G1231" s="319"/>
      <c r="H1231" s="319"/>
    </row>
    <row r="1232" spans="1:8" s="103" customFormat="1" ht="31.5">
      <c r="A1232" s="59" t="s">
        <v>5071</v>
      </c>
      <c r="B1232" s="169" t="s">
        <v>5071</v>
      </c>
      <c r="C1232" s="60" t="s">
        <v>5067</v>
      </c>
      <c r="D1232" s="287">
        <v>57.764209999999999</v>
      </c>
      <c r="E1232" s="61" t="s">
        <v>5068</v>
      </c>
      <c r="F1232" s="319"/>
      <c r="G1232" s="319"/>
      <c r="H1232" s="319"/>
    </row>
    <row r="1233" spans="1:8" s="103" customFormat="1" ht="31.5">
      <c r="A1233" s="59" t="s">
        <v>5072</v>
      </c>
      <c r="B1233" s="169" t="s">
        <v>5072</v>
      </c>
      <c r="C1233" s="60" t="s">
        <v>4778</v>
      </c>
      <c r="D1233" s="287">
        <v>148.86739</v>
      </c>
      <c r="E1233" s="61" t="s">
        <v>5068</v>
      </c>
      <c r="F1233" s="319"/>
      <c r="G1233" s="319"/>
      <c r="H1233" s="319"/>
    </row>
    <row r="1234" spans="1:8" s="103" customFormat="1" ht="31.5">
      <c r="A1234" s="59" t="s">
        <v>5073</v>
      </c>
      <c r="B1234" s="169" t="s">
        <v>5073</v>
      </c>
      <c r="C1234" s="60" t="s">
        <v>5074</v>
      </c>
      <c r="D1234" s="287">
        <v>78.606449999999995</v>
      </c>
      <c r="E1234" s="61" t="s">
        <v>5068</v>
      </c>
      <c r="F1234" s="319"/>
      <c r="G1234" s="319"/>
      <c r="H1234" s="319"/>
    </row>
    <row r="1235" spans="1:8" s="103" customFormat="1" ht="31.5">
      <c r="A1235" s="59" t="s">
        <v>5075</v>
      </c>
      <c r="B1235" s="169" t="s">
        <v>5075</v>
      </c>
      <c r="C1235" s="60" t="s">
        <v>4778</v>
      </c>
      <c r="D1235" s="287">
        <v>52.918129999999998</v>
      </c>
      <c r="E1235" s="61" t="s">
        <v>5068</v>
      </c>
      <c r="F1235" s="319"/>
      <c r="G1235" s="319"/>
      <c r="H1235" s="319"/>
    </row>
    <row r="1236" spans="1:8" s="103" customFormat="1" ht="31.5">
      <c r="A1236" s="59" t="s">
        <v>5076</v>
      </c>
      <c r="B1236" s="169" t="s">
        <v>5076</v>
      </c>
      <c r="C1236" s="60" t="s">
        <v>4778</v>
      </c>
      <c r="D1236" s="287">
        <v>11.381769999999999</v>
      </c>
      <c r="E1236" s="61" t="s">
        <v>5068</v>
      </c>
      <c r="F1236" s="319"/>
      <c r="G1236" s="319"/>
      <c r="H1236" s="319"/>
    </row>
    <row r="1237" spans="1:8" s="103" customFormat="1" ht="31.5">
      <c r="A1237" s="59" t="s">
        <v>5077</v>
      </c>
      <c r="B1237" s="169" t="s">
        <v>5077</v>
      </c>
      <c r="C1237" s="60" t="s">
        <v>4778</v>
      </c>
      <c r="D1237" s="287">
        <v>112.54179000000001</v>
      </c>
      <c r="E1237" s="61" t="s">
        <v>5068</v>
      </c>
      <c r="F1237" s="319"/>
      <c r="G1237" s="319"/>
      <c r="H1237" s="319"/>
    </row>
    <row r="1238" spans="1:8" s="103" customFormat="1" ht="31.5">
      <c r="A1238" s="59" t="s">
        <v>5078</v>
      </c>
      <c r="B1238" s="169" t="s">
        <v>5078</v>
      </c>
      <c r="C1238" s="60" t="s">
        <v>5074</v>
      </c>
      <c r="D1238" s="287">
        <v>40.479170000000003</v>
      </c>
      <c r="E1238" s="61" t="s">
        <v>5068</v>
      </c>
      <c r="F1238" s="319"/>
      <c r="G1238" s="319"/>
      <c r="H1238" s="319"/>
    </row>
    <row r="1239" spans="1:8" s="103" customFormat="1" ht="31.5">
      <c r="A1239" s="59" t="s">
        <v>5079</v>
      </c>
      <c r="B1239" s="169" t="s">
        <v>5079</v>
      </c>
      <c r="C1239" s="60" t="s">
        <v>5080</v>
      </c>
      <c r="D1239" s="287">
        <v>28.088519999999999</v>
      </c>
      <c r="E1239" s="61" t="s">
        <v>5068</v>
      </c>
      <c r="F1239" s="319"/>
      <c r="G1239" s="319"/>
      <c r="H1239" s="319"/>
    </row>
    <row r="1240" spans="1:8" s="103" customFormat="1" ht="31.5">
      <c r="A1240" s="59" t="s">
        <v>5081</v>
      </c>
      <c r="B1240" s="169" t="s">
        <v>5081</v>
      </c>
      <c r="C1240" s="60" t="s">
        <v>5082</v>
      </c>
      <c r="D1240" s="287">
        <v>194.50995</v>
      </c>
      <c r="E1240" s="61" t="s">
        <v>4704</v>
      </c>
      <c r="F1240" s="319"/>
      <c r="G1240" s="319"/>
      <c r="H1240" s="319"/>
    </row>
    <row r="1241" spans="1:8" s="103" customFormat="1" ht="31.5">
      <c r="A1241" s="59" t="s">
        <v>5083</v>
      </c>
      <c r="B1241" s="169" t="s">
        <v>5083</v>
      </c>
      <c r="C1241" s="60" t="s">
        <v>5084</v>
      </c>
      <c r="D1241" s="287">
        <v>115.03395999999999</v>
      </c>
      <c r="E1241" s="61" t="s">
        <v>4704</v>
      </c>
      <c r="F1241" s="319"/>
      <c r="G1241" s="319"/>
      <c r="H1241" s="319"/>
    </row>
    <row r="1242" spans="1:8" s="103" customFormat="1" ht="31.5">
      <c r="A1242" s="59" t="s">
        <v>4818</v>
      </c>
      <c r="B1242" s="169" t="s">
        <v>4818</v>
      </c>
      <c r="C1242" s="60" t="s">
        <v>4819</v>
      </c>
      <c r="D1242" s="287">
        <v>15.48</v>
      </c>
      <c r="E1242" s="61" t="s">
        <v>5085</v>
      </c>
      <c r="F1242" s="319"/>
      <c r="G1242" s="319"/>
      <c r="H1242" s="319"/>
    </row>
    <row r="1243" spans="1:8" s="103" customFormat="1" ht="31.5">
      <c r="A1243" s="59" t="s">
        <v>5086</v>
      </c>
      <c r="B1243" s="169" t="s">
        <v>5086</v>
      </c>
      <c r="C1243" s="60" t="s">
        <v>4649</v>
      </c>
      <c r="D1243" s="287">
        <v>30.577999999999999</v>
      </c>
      <c r="E1243" s="61" t="s">
        <v>5085</v>
      </c>
      <c r="F1243" s="319"/>
      <c r="G1243" s="319"/>
      <c r="H1243" s="319"/>
    </row>
    <row r="1244" spans="1:8" s="103" customFormat="1" ht="31.5">
      <c r="A1244" s="59" t="s">
        <v>5087</v>
      </c>
      <c r="B1244" s="169" t="s">
        <v>5087</v>
      </c>
      <c r="C1244" s="60" t="s">
        <v>5088</v>
      </c>
      <c r="D1244" s="287">
        <v>112.4628</v>
      </c>
      <c r="E1244" s="61" t="s">
        <v>5089</v>
      </c>
      <c r="F1244" s="319"/>
      <c r="G1244" s="319"/>
      <c r="H1244" s="319"/>
    </row>
    <row r="1245" spans="1:8" s="103" customFormat="1" ht="31.5">
      <c r="A1245" s="59" t="s">
        <v>5090</v>
      </c>
      <c r="B1245" s="169" t="s">
        <v>5090</v>
      </c>
      <c r="C1245" s="60" t="s">
        <v>5091</v>
      </c>
      <c r="D1245" s="287">
        <v>39.086399999999998</v>
      </c>
      <c r="E1245" s="61" t="s">
        <v>5089</v>
      </c>
      <c r="F1245" s="319"/>
      <c r="G1245" s="319"/>
      <c r="H1245" s="319"/>
    </row>
    <row r="1246" spans="1:8" s="103" customFormat="1" ht="31.5">
      <c r="A1246" s="59" t="s">
        <v>5092</v>
      </c>
      <c r="B1246" s="169" t="s">
        <v>5092</v>
      </c>
      <c r="C1246" s="60" t="s">
        <v>5093</v>
      </c>
      <c r="D1246" s="287">
        <v>9.5879999999999992</v>
      </c>
      <c r="E1246" s="61" t="s">
        <v>5089</v>
      </c>
      <c r="F1246" s="319"/>
      <c r="G1246" s="319"/>
      <c r="H1246" s="319"/>
    </row>
    <row r="1247" spans="1:8" s="103" customFormat="1" ht="31.5">
      <c r="A1247" s="59" t="s">
        <v>5094</v>
      </c>
      <c r="B1247" s="169" t="s">
        <v>5094</v>
      </c>
      <c r="C1247" s="60" t="s">
        <v>5095</v>
      </c>
      <c r="D1247" s="287">
        <v>58.7712</v>
      </c>
      <c r="E1247" s="61" t="s">
        <v>5089</v>
      </c>
      <c r="F1247" s="319"/>
      <c r="G1247" s="319"/>
      <c r="H1247" s="319"/>
    </row>
    <row r="1248" spans="1:8" s="103" customFormat="1" ht="31.5">
      <c r="A1248" s="59" t="s">
        <v>5096</v>
      </c>
      <c r="B1248" s="169" t="s">
        <v>5096</v>
      </c>
      <c r="C1248" s="60" t="s">
        <v>4830</v>
      </c>
      <c r="D1248" s="287">
        <v>27.407440000000001</v>
      </c>
      <c r="E1248" s="61" t="s">
        <v>5089</v>
      </c>
      <c r="F1248" s="319"/>
      <c r="G1248" s="319"/>
      <c r="H1248" s="319"/>
    </row>
    <row r="1249" spans="1:8" s="103" customFormat="1" ht="31.5">
      <c r="A1249" s="59" t="s">
        <v>5097</v>
      </c>
      <c r="B1249" s="169" t="s">
        <v>5097</v>
      </c>
      <c r="C1249" s="60" t="s">
        <v>4830</v>
      </c>
      <c r="D1249" s="287">
        <v>127.24435</v>
      </c>
      <c r="E1249" s="61" t="s">
        <v>5089</v>
      </c>
      <c r="F1249" s="319"/>
      <c r="G1249" s="319"/>
      <c r="H1249" s="319"/>
    </row>
    <row r="1250" spans="1:8" s="103" customFormat="1" ht="31.5">
      <c r="A1250" s="59" t="s">
        <v>5098</v>
      </c>
      <c r="B1250" s="169" t="s">
        <v>5098</v>
      </c>
      <c r="C1250" s="60" t="s">
        <v>5099</v>
      </c>
      <c r="D1250" s="287">
        <v>73.441310000000001</v>
      </c>
      <c r="E1250" s="61" t="s">
        <v>5089</v>
      </c>
      <c r="F1250" s="319"/>
      <c r="G1250" s="319"/>
      <c r="H1250" s="319"/>
    </row>
    <row r="1251" spans="1:8" s="103" customFormat="1" ht="31.5">
      <c r="A1251" s="59" t="s">
        <v>5100</v>
      </c>
      <c r="B1251" s="169" t="s">
        <v>5100</v>
      </c>
      <c r="C1251" s="60" t="s">
        <v>5101</v>
      </c>
      <c r="D1251" s="287">
        <v>147.3768</v>
      </c>
      <c r="E1251" s="61" t="s">
        <v>5102</v>
      </c>
      <c r="F1251" s="319"/>
      <c r="G1251" s="319"/>
      <c r="H1251" s="319"/>
    </row>
    <row r="1252" spans="1:8" s="103" customFormat="1" ht="31.5">
      <c r="A1252" s="59" t="s">
        <v>5103</v>
      </c>
      <c r="B1252" s="169" t="s">
        <v>5103</v>
      </c>
      <c r="C1252" s="60" t="s">
        <v>5104</v>
      </c>
      <c r="D1252" s="287">
        <v>119.69799999999999</v>
      </c>
      <c r="E1252" s="61" t="s">
        <v>5105</v>
      </c>
      <c r="F1252" s="319"/>
      <c r="G1252" s="319"/>
      <c r="H1252" s="319"/>
    </row>
    <row r="1253" spans="1:8" s="103" customFormat="1" ht="31.5">
      <c r="A1253" s="59" t="s">
        <v>5106</v>
      </c>
      <c r="B1253" s="169" t="s">
        <v>5106</v>
      </c>
      <c r="C1253" s="60" t="s">
        <v>5107</v>
      </c>
      <c r="D1253" s="287">
        <v>88.087999999999994</v>
      </c>
      <c r="E1253" s="61" t="s">
        <v>5108</v>
      </c>
      <c r="F1253" s="319"/>
      <c r="G1253" s="319"/>
      <c r="H1253" s="319"/>
    </row>
    <row r="1254" spans="1:8" s="103" customFormat="1">
      <c r="A1254" s="59" t="s">
        <v>5109</v>
      </c>
      <c r="B1254" s="169" t="s">
        <v>5109</v>
      </c>
      <c r="C1254" s="60" t="s">
        <v>5110</v>
      </c>
      <c r="D1254" s="287">
        <v>6.74</v>
      </c>
      <c r="E1254" s="61" t="s">
        <v>4855</v>
      </c>
      <c r="F1254" s="319"/>
      <c r="G1254" s="319"/>
      <c r="H1254" s="319"/>
    </row>
    <row r="1255" spans="1:8" s="103" customFormat="1">
      <c r="A1255" s="59" t="s">
        <v>5111</v>
      </c>
      <c r="B1255" s="169" t="s">
        <v>5111</v>
      </c>
      <c r="C1255" s="60" t="s">
        <v>5112</v>
      </c>
      <c r="D1255" s="287">
        <v>26.73</v>
      </c>
      <c r="E1255" s="61" t="s">
        <v>4855</v>
      </c>
      <c r="F1255" s="319"/>
      <c r="G1255" s="319"/>
      <c r="H1255" s="319"/>
    </row>
    <row r="1256" spans="1:8" s="103" customFormat="1">
      <c r="A1256" s="59" t="s">
        <v>5113</v>
      </c>
      <c r="B1256" s="169" t="s">
        <v>5113</v>
      </c>
      <c r="C1256" s="60" t="s">
        <v>4778</v>
      </c>
      <c r="D1256" s="287">
        <v>110.98560000000001</v>
      </c>
      <c r="E1256" s="61" t="s">
        <v>4855</v>
      </c>
      <c r="F1256" s="319"/>
      <c r="G1256" s="319"/>
      <c r="H1256" s="319"/>
    </row>
    <row r="1257" spans="1:8" s="103" customFormat="1">
      <c r="A1257" s="59" t="s">
        <v>5114</v>
      </c>
      <c r="B1257" s="169" t="s">
        <v>5114</v>
      </c>
      <c r="C1257" s="60" t="s">
        <v>4778</v>
      </c>
      <c r="D1257" s="287">
        <v>150.87039999999999</v>
      </c>
      <c r="E1257" s="61" t="s">
        <v>4855</v>
      </c>
      <c r="F1257" s="319"/>
      <c r="G1257" s="319"/>
      <c r="H1257" s="319"/>
    </row>
    <row r="1258" spans="1:8" s="103" customFormat="1">
      <c r="A1258" s="59" t="s">
        <v>5115</v>
      </c>
      <c r="B1258" s="169" t="s">
        <v>5115</v>
      </c>
      <c r="C1258" s="60" t="s">
        <v>5116</v>
      </c>
      <c r="D1258" s="287">
        <v>136.20240000000001</v>
      </c>
      <c r="E1258" s="61" t="s">
        <v>4855</v>
      </c>
      <c r="F1258" s="319"/>
      <c r="G1258" s="319"/>
      <c r="H1258" s="319"/>
    </row>
    <row r="1259" spans="1:8" s="103" customFormat="1">
      <c r="A1259" s="59" t="s">
        <v>5117</v>
      </c>
      <c r="B1259" s="169" t="s">
        <v>5117</v>
      </c>
      <c r="C1259" s="60" t="s">
        <v>5116</v>
      </c>
      <c r="D1259" s="287">
        <v>107.86199999999999</v>
      </c>
      <c r="E1259" s="61" t="s">
        <v>4855</v>
      </c>
      <c r="F1259" s="319"/>
      <c r="G1259" s="319"/>
      <c r="H1259" s="319"/>
    </row>
    <row r="1260" spans="1:8" s="103" customFormat="1" ht="31.5">
      <c r="A1260" s="59" t="s">
        <v>5118</v>
      </c>
      <c r="B1260" s="169" t="s">
        <v>5118</v>
      </c>
      <c r="C1260" s="60" t="s">
        <v>5116</v>
      </c>
      <c r="D1260" s="287">
        <v>177.67099999999999</v>
      </c>
      <c r="E1260" s="61" t="s">
        <v>5119</v>
      </c>
      <c r="F1260" s="319"/>
      <c r="G1260" s="319"/>
      <c r="H1260" s="319"/>
    </row>
    <row r="1261" spans="1:8" s="103" customFormat="1" ht="31.5">
      <c r="A1261" s="59" t="s">
        <v>5120</v>
      </c>
      <c r="B1261" s="169" t="s">
        <v>5120</v>
      </c>
      <c r="C1261" s="60" t="s">
        <v>5121</v>
      </c>
      <c r="D1261" s="287">
        <v>62.465000000000003</v>
      </c>
      <c r="E1261" s="61" t="s">
        <v>5122</v>
      </c>
      <c r="F1261" s="319"/>
      <c r="G1261" s="319"/>
      <c r="H1261" s="319"/>
    </row>
    <row r="1262" spans="1:8" s="103" customFormat="1" ht="31.5">
      <c r="A1262" s="59" t="s">
        <v>5123</v>
      </c>
      <c r="B1262" s="169" t="s">
        <v>5123</v>
      </c>
      <c r="C1262" s="60" t="s">
        <v>4955</v>
      </c>
      <c r="D1262" s="287">
        <v>125.626</v>
      </c>
      <c r="E1262" s="61" t="s">
        <v>5122</v>
      </c>
      <c r="F1262" s="319"/>
      <c r="G1262" s="319"/>
      <c r="H1262" s="319"/>
    </row>
    <row r="1263" spans="1:8" s="103" customFormat="1" ht="31.5">
      <c r="A1263" s="59" t="s">
        <v>5124</v>
      </c>
      <c r="B1263" s="169" t="s">
        <v>5124</v>
      </c>
      <c r="C1263" s="60" t="s">
        <v>5125</v>
      </c>
      <c r="D1263" s="287">
        <v>172.47239999999999</v>
      </c>
      <c r="E1263" s="61" t="s">
        <v>5126</v>
      </c>
      <c r="F1263" s="319"/>
      <c r="G1263" s="319"/>
      <c r="H1263" s="319"/>
    </row>
    <row r="1264" spans="1:8" s="103" customFormat="1">
      <c r="A1264" s="59" t="s">
        <v>5127</v>
      </c>
      <c r="B1264" s="169" t="s">
        <v>5127</v>
      </c>
      <c r="C1264" s="60" t="s">
        <v>4866</v>
      </c>
      <c r="D1264" s="287">
        <v>53.395919999999997</v>
      </c>
      <c r="E1264" s="61" t="s">
        <v>5128</v>
      </c>
      <c r="F1264" s="319"/>
      <c r="G1264" s="319"/>
      <c r="H1264" s="319"/>
    </row>
    <row r="1265" spans="1:8" s="103" customFormat="1">
      <c r="A1265" s="59" t="s">
        <v>5129</v>
      </c>
      <c r="B1265" s="169" t="s">
        <v>5129</v>
      </c>
      <c r="C1265" s="60" t="s">
        <v>5130</v>
      </c>
      <c r="D1265" s="287">
        <v>124.59048</v>
      </c>
      <c r="E1265" s="61" t="s">
        <v>5128</v>
      </c>
      <c r="F1265" s="319"/>
      <c r="G1265" s="319"/>
      <c r="H1265" s="319"/>
    </row>
    <row r="1266" spans="1:8" s="103" customFormat="1">
      <c r="A1266" s="59" t="s">
        <v>5131</v>
      </c>
      <c r="B1266" s="169" t="s">
        <v>5131</v>
      </c>
      <c r="C1266" s="60" t="s">
        <v>5130</v>
      </c>
      <c r="D1266" s="287">
        <v>137.08799999999999</v>
      </c>
      <c r="E1266" s="61" t="s">
        <v>5128</v>
      </c>
      <c r="F1266" s="319"/>
      <c r="G1266" s="319"/>
      <c r="H1266" s="319"/>
    </row>
    <row r="1267" spans="1:8" s="103" customFormat="1">
      <c r="A1267" s="59" t="s">
        <v>5132</v>
      </c>
      <c r="B1267" s="169" t="s">
        <v>5132</v>
      </c>
      <c r="C1267" s="60" t="s">
        <v>5130</v>
      </c>
      <c r="D1267" s="287">
        <v>136.60883999999999</v>
      </c>
      <c r="E1267" s="61" t="s">
        <v>5128</v>
      </c>
      <c r="F1267" s="319"/>
      <c r="G1267" s="319"/>
      <c r="H1267" s="319"/>
    </row>
    <row r="1268" spans="1:8" s="103" customFormat="1">
      <c r="A1268" s="59" t="s">
        <v>5133</v>
      </c>
      <c r="B1268" s="169" t="s">
        <v>5133</v>
      </c>
      <c r="C1268" s="60" t="s">
        <v>5130</v>
      </c>
      <c r="D1268" s="287">
        <v>93.86748</v>
      </c>
      <c r="E1268" s="61" t="s">
        <v>5128</v>
      </c>
      <c r="F1268" s="319"/>
      <c r="G1268" s="319"/>
      <c r="H1268" s="319"/>
    </row>
    <row r="1269" spans="1:8" s="103" customFormat="1" ht="31.5">
      <c r="A1269" s="59" t="s">
        <v>5134</v>
      </c>
      <c r="B1269" s="169" t="s">
        <v>5134</v>
      </c>
      <c r="C1269" s="60" t="s">
        <v>5130</v>
      </c>
      <c r="D1269" s="287">
        <v>137.15639999999999</v>
      </c>
      <c r="E1269" s="61" t="s">
        <v>5135</v>
      </c>
      <c r="F1269" s="319"/>
      <c r="G1269" s="319"/>
      <c r="H1269" s="319"/>
    </row>
    <row r="1270" spans="1:8" s="103" customFormat="1" ht="31.5">
      <c r="A1270" s="59" t="s">
        <v>5136</v>
      </c>
      <c r="B1270" s="169" t="s">
        <v>5136</v>
      </c>
      <c r="C1270" s="60" t="s">
        <v>4686</v>
      </c>
      <c r="D1270" s="287">
        <v>109.86839999999999</v>
      </c>
      <c r="E1270" s="61" t="s">
        <v>5137</v>
      </c>
      <c r="F1270" s="319"/>
      <c r="G1270" s="319"/>
      <c r="H1270" s="319"/>
    </row>
    <row r="1271" spans="1:8" s="103" customFormat="1">
      <c r="A1271" s="59" t="s">
        <v>5138</v>
      </c>
      <c r="B1271" s="169" t="s">
        <v>5138</v>
      </c>
      <c r="C1271" s="60" t="s">
        <v>5139</v>
      </c>
      <c r="D1271" s="287">
        <v>37.958390000000001</v>
      </c>
      <c r="E1271" s="61" t="s">
        <v>5140</v>
      </c>
      <c r="F1271" s="319"/>
      <c r="G1271" s="319"/>
      <c r="H1271" s="319"/>
    </row>
    <row r="1272" spans="1:8" s="103" customFormat="1" ht="31.5">
      <c r="A1272" s="59" t="s">
        <v>5141</v>
      </c>
      <c r="B1272" s="169" t="s">
        <v>5141</v>
      </c>
      <c r="C1272" s="60" t="s">
        <v>5142</v>
      </c>
      <c r="D1272" s="287">
        <v>195.49382</v>
      </c>
      <c r="E1272" s="61" t="s">
        <v>5143</v>
      </c>
      <c r="F1272" s="319"/>
      <c r="G1272" s="319"/>
      <c r="H1272" s="319"/>
    </row>
    <row r="1273" spans="1:8" s="103" customFormat="1" ht="31.5">
      <c r="A1273" s="59" t="s">
        <v>5144</v>
      </c>
      <c r="B1273" s="169" t="s">
        <v>5144</v>
      </c>
      <c r="C1273" s="60" t="s">
        <v>5142</v>
      </c>
      <c r="D1273" s="287">
        <v>143.58154999999999</v>
      </c>
      <c r="E1273" s="61" t="s">
        <v>5143</v>
      </c>
      <c r="F1273" s="319"/>
      <c r="G1273" s="319"/>
      <c r="H1273" s="319"/>
    </row>
    <row r="1274" spans="1:8" s="103" customFormat="1" ht="31.5">
      <c r="A1274" s="59" t="s">
        <v>5145</v>
      </c>
      <c r="B1274" s="169" t="s">
        <v>5145</v>
      </c>
      <c r="C1274" s="60" t="s">
        <v>5142</v>
      </c>
      <c r="D1274" s="287">
        <v>139.56072</v>
      </c>
      <c r="E1274" s="61" t="s">
        <v>5143</v>
      </c>
      <c r="F1274" s="319"/>
      <c r="G1274" s="319"/>
      <c r="H1274" s="319"/>
    </row>
    <row r="1275" spans="1:8" s="103" customFormat="1" ht="31.5">
      <c r="A1275" s="59" t="s">
        <v>4877</v>
      </c>
      <c r="B1275" s="169" t="s">
        <v>4877</v>
      </c>
      <c r="C1275" s="60" t="s">
        <v>4878</v>
      </c>
      <c r="D1275" s="287">
        <v>68.293000000000006</v>
      </c>
      <c r="E1275" s="61" t="s">
        <v>5146</v>
      </c>
      <c r="F1275" s="319"/>
      <c r="G1275" s="319"/>
      <c r="H1275" s="319"/>
    </row>
    <row r="1276" spans="1:8" s="103" customFormat="1" ht="31.5">
      <c r="A1276" s="59" t="s">
        <v>5147</v>
      </c>
      <c r="B1276" s="169" t="s">
        <v>5147</v>
      </c>
      <c r="C1276" s="60" t="s">
        <v>5148</v>
      </c>
      <c r="D1276" s="287">
        <v>67.722999999999999</v>
      </c>
      <c r="E1276" s="61" t="s">
        <v>5146</v>
      </c>
      <c r="F1276" s="319"/>
      <c r="G1276" s="319"/>
      <c r="H1276" s="319"/>
    </row>
    <row r="1277" spans="1:8" s="103" customFormat="1" ht="31.5">
      <c r="A1277" s="59" t="s">
        <v>5149</v>
      </c>
      <c r="B1277" s="169" t="s">
        <v>5149</v>
      </c>
      <c r="C1277" s="60" t="s">
        <v>5150</v>
      </c>
      <c r="D1277" s="287">
        <v>176.35300000000001</v>
      </c>
      <c r="E1277" s="61" t="s">
        <v>5151</v>
      </c>
      <c r="F1277" s="319"/>
      <c r="G1277" s="319"/>
      <c r="H1277" s="319"/>
    </row>
    <row r="1278" spans="1:8" s="103" customFormat="1" ht="31.5">
      <c r="A1278" s="59" t="s">
        <v>5152</v>
      </c>
      <c r="B1278" s="169" t="s">
        <v>5152</v>
      </c>
      <c r="C1278" s="60" t="s">
        <v>5153</v>
      </c>
      <c r="D1278" s="287">
        <v>16.296289999999999</v>
      </c>
      <c r="E1278" s="61" t="s">
        <v>5151</v>
      </c>
      <c r="F1278" s="319"/>
      <c r="G1278" s="319"/>
      <c r="H1278" s="319"/>
    </row>
    <row r="1279" spans="1:8" s="103" customFormat="1" ht="31.5">
      <c r="A1279" s="59" t="s">
        <v>5154</v>
      </c>
      <c r="B1279" s="169" t="s">
        <v>5154</v>
      </c>
      <c r="C1279" s="60" t="s">
        <v>5155</v>
      </c>
      <c r="D1279" s="287">
        <v>14.15743</v>
      </c>
      <c r="E1279" s="61" t="s">
        <v>5151</v>
      </c>
      <c r="F1279" s="319"/>
      <c r="G1279" s="319"/>
      <c r="H1279" s="319"/>
    </row>
    <row r="1280" spans="1:8" s="103" customFormat="1" ht="31.5">
      <c r="A1280" s="59" t="s">
        <v>5156</v>
      </c>
      <c r="B1280" s="169" t="s">
        <v>5156</v>
      </c>
      <c r="C1280" s="60" t="s">
        <v>5157</v>
      </c>
      <c r="D1280" s="287">
        <v>17.05274</v>
      </c>
      <c r="E1280" s="61" t="s">
        <v>5151</v>
      </c>
      <c r="F1280" s="319"/>
      <c r="G1280" s="319"/>
      <c r="H1280" s="319"/>
    </row>
    <row r="1281" spans="1:8" s="103" customFormat="1" ht="31.5">
      <c r="A1281" s="59" t="s">
        <v>5158</v>
      </c>
      <c r="B1281" s="169" t="s">
        <v>5158</v>
      </c>
      <c r="C1281" s="60" t="s">
        <v>5157</v>
      </c>
      <c r="D1281" s="287">
        <v>137.34064000000001</v>
      </c>
      <c r="E1281" s="61" t="s">
        <v>5151</v>
      </c>
      <c r="F1281" s="319"/>
      <c r="G1281" s="319"/>
      <c r="H1281" s="319"/>
    </row>
    <row r="1282" spans="1:8" s="103" customFormat="1" ht="31.5">
      <c r="A1282" s="59" t="s">
        <v>5159</v>
      </c>
      <c r="B1282" s="169" t="s">
        <v>5159</v>
      </c>
      <c r="C1282" s="60" t="s">
        <v>5160</v>
      </c>
      <c r="D1282" s="287">
        <v>14.12669</v>
      </c>
      <c r="E1282" s="61" t="s">
        <v>5151</v>
      </c>
      <c r="F1282" s="319"/>
      <c r="G1282" s="319"/>
      <c r="H1282" s="319"/>
    </row>
    <row r="1283" spans="1:8" s="103" customFormat="1" ht="31.5">
      <c r="A1283" s="59" t="s">
        <v>5161</v>
      </c>
      <c r="B1283" s="169" t="s">
        <v>5161</v>
      </c>
      <c r="C1283" s="60" t="s">
        <v>5162</v>
      </c>
      <c r="D1283" s="287">
        <v>18.656980000000001</v>
      </c>
      <c r="E1283" s="61" t="s">
        <v>5151</v>
      </c>
      <c r="F1283" s="319"/>
      <c r="G1283" s="319"/>
      <c r="H1283" s="319"/>
    </row>
    <row r="1284" spans="1:8" s="103" customFormat="1" ht="31.5">
      <c r="A1284" s="59" t="s">
        <v>5163</v>
      </c>
      <c r="B1284" s="169" t="s">
        <v>5163</v>
      </c>
      <c r="C1284" s="60" t="s">
        <v>5162</v>
      </c>
      <c r="D1284" s="287">
        <v>36.995519999999999</v>
      </c>
      <c r="E1284" s="61" t="s">
        <v>5151</v>
      </c>
      <c r="F1284" s="319"/>
      <c r="G1284" s="319"/>
      <c r="H1284" s="319"/>
    </row>
    <row r="1285" spans="1:8" s="103" customFormat="1">
      <c r="A1285" s="59" t="s">
        <v>5164</v>
      </c>
      <c r="B1285" s="169" t="s">
        <v>5164</v>
      </c>
      <c r="C1285" s="60" t="s">
        <v>5153</v>
      </c>
      <c r="D1285" s="287">
        <v>17.143979999999999</v>
      </c>
      <c r="E1285" s="61" t="s">
        <v>5165</v>
      </c>
      <c r="F1285" s="319"/>
      <c r="G1285" s="319"/>
      <c r="H1285" s="319"/>
    </row>
    <row r="1286" spans="1:8" s="103" customFormat="1" ht="31.5">
      <c r="A1286" s="59" t="s">
        <v>5166</v>
      </c>
      <c r="B1286" s="169" t="s">
        <v>5166</v>
      </c>
      <c r="C1286" s="60" t="s">
        <v>5167</v>
      </c>
      <c r="D1286" s="287">
        <v>37.677720000000001</v>
      </c>
      <c r="E1286" s="61" t="s">
        <v>5168</v>
      </c>
      <c r="F1286" s="319"/>
      <c r="G1286" s="319"/>
      <c r="H1286" s="319"/>
    </row>
    <row r="1287" spans="1:8" s="103" customFormat="1" ht="31.5">
      <c r="A1287" s="59" t="s">
        <v>5169</v>
      </c>
      <c r="B1287" s="169" t="s">
        <v>5169</v>
      </c>
      <c r="C1287" s="60" t="s">
        <v>5082</v>
      </c>
      <c r="D1287" s="287">
        <v>101.039</v>
      </c>
      <c r="E1287" s="61" t="s">
        <v>4888</v>
      </c>
      <c r="F1287" s="319"/>
      <c r="G1287" s="319"/>
      <c r="H1287" s="319"/>
    </row>
    <row r="1288" spans="1:8" s="103" customFormat="1" ht="31.5">
      <c r="A1288" s="59" t="s">
        <v>5170</v>
      </c>
      <c r="B1288" s="169" t="s">
        <v>5170</v>
      </c>
      <c r="C1288" s="60" t="s">
        <v>5171</v>
      </c>
      <c r="D1288" s="287">
        <v>14.724</v>
      </c>
      <c r="E1288" s="61" t="s">
        <v>5172</v>
      </c>
      <c r="F1288" s="319"/>
      <c r="G1288" s="319"/>
      <c r="H1288" s="319"/>
    </row>
    <row r="1289" spans="1:8" s="103" customFormat="1">
      <c r="A1289" s="59" t="s">
        <v>5173</v>
      </c>
      <c r="B1289" s="169" t="s">
        <v>5173</v>
      </c>
      <c r="C1289" s="60" t="s">
        <v>5174</v>
      </c>
      <c r="D1289" s="287">
        <v>14.725199999999999</v>
      </c>
      <c r="E1289" s="61" t="s">
        <v>5175</v>
      </c>
      <c r="F1289" s="319"/>
      <c r="G1289" s="319"/>
      <c r="H1289" s="319"/>
    </row>
    <row r="1290" spans="1:8" s="103" customFormat="1" ht="31.5">
      <c r="A1290" s="59" t="s">
        <v>5176</v>
      </c>
      <c r="B1290" s="169" t="s">
        <v>5176</v>
      </c>
      <c r="C1290" s="60" t="s">
        <v>5177</v>
      </c>
      <c r="D1290" s="287">
        <v>88.421719999999993</v>
      </c>
      <c r="E1290" s="61" t="s">
        <v>5172</v>
      </c>
      <c r="F1290" s="319"/>
      <c r="G1290" s="319"/>
      <c r="H1290" s="319"/>
    </row>
    <row r="1291" spans="1:8" s="103" customFormat="1" ht="31.5">
      <c r="A1291" s="59" t="s">
        <v>5178</v>
      </c>
      <c r="B1291" s="169" t="s">
        <v>5178</v>
      </c>
      <c r="C1291" s="60" t="s">
        <v>5179</v>
      </c>
      <c r="D1291" s="287">
        <v>134.4948</v>
      </c>
      <c r="E1291" s="61" t="s">
        <v>5180</v>
      </c>
      <c r="F1291" s="319"/>
      <c r="G1291" s="319"/>
      <c r="H1291" s="319"/>
    </row>
    <row r="1292" spans="1:8" s="103" customFormat="1" ht="31.5">
      <c r="A1292" s="59" t="s">
        <v>5181</v>
      </c>
      <c r="B1292" s="169" t="s">
        <v>5181</v>
      </c>
      <c r="C1292" s="60" t="s">
        <v>5182</v>
      </c>
      <c r="D1292" s="287">
        <v>58.924799999999998</v>
      </c>
      <c r="E1292" s="61" t="s">
        <v>5183</v>
      </c>
      <c r="F1292" s="319"/>
      <c r="G1292" s="319"/>
      <c r="H1292" s="319"/>
    </row>
    <row r="1293" spans="1:8" s="103" customFormat="1" ht="31.5">
      <c r="A1293" s="59" t="s">
        <v>5184</v>
      </c>
      <c r="B1293" s="169" t="s">
        <v>5184</v>
      </c>
      <c r="C1293" s="60" t="s">
        <v>5185</v>
      </c>
      <c r="D1293" s="287">
        <v>134.40219999999999</v>
      </c>
      <c r="E1293" s="61" t="s">
        <v>5183</v>
      </c>
      <c r="F1293" s="319"/>
      <c r="G1293" s="319"/>
      <c r="H1293" s="319"/>
    </row>
    <row r="1294" spans="1:8" s="103" customFormat="1" ht="31.5">
      <c r="A1294" s="59" t="s">
        <v>5186</v>
      </c>
      <c r="B1294" s="169" t="s">
        <v>5186</v>
      </c>
      <c r="C1294" s="60" t="s">
        <v>4649</v>
      </c>
      <c r="D1294" s="287">
        <v>199.773</v>
      </c>
      <c r="E1294" s="61" t="s">
        <v>5183</v>
      </c>
      <c r="F1294" s="319"/>
      <c r="G1294" s="319"/>
      <c r="H1294" s="319"/>
    </row>
    <row r="1295" spans="1:8" s="103" customFormat="1">
      <c r="A1295" s="59" t="s">
        <v>5187</v>
      </c>
      <c r="B1295" s="169" t="s">
        <v>5187</v>
      </c>
      <c r="C1295" s="60" t="s">
        <v>4778</v>
      </c>
      <c r="D1295" s="287">
        <v>77.974609999999998</v>
      </c>
      <c r="E1295" s="61" t="s">
        <v>5188</v>
      </c>
      <c r="F1295" s="319"/>
      <c r="G1295" s="319"/>
      <c r="H1295" s="319"/>
    </row>
    <row r="1296" spans="1:8" s="103" customFormat="1">
      <c r="A1296" s="59" t="s">
        <v>5189</v>
      </c>
      <c r="B1296" s="169" t="s">
        <v>5189</v>
      </c>
      <c r="C1296" s="60" t="s">
        <v>5190</v>
      </c>
      <c r="D1296" s="287">
        <v>155.965</v>
      </c>
      <c r="E1296" s="61" t="s">
        <v>5188</v>
      </c>
      <c r="F1296" s="319"/>
      <c r="G1296" s="319"/>
      <c r="H1296" s="319"/>
    </row>
    <row r="1297" spans="1:8" s="103" customFormat="1">
      <c r="A1297" s="59" t="s">
        <v>5191</v>
      </c>
      <c r="B1297" s="169" t="s">
        <v>5191</v>
      </c>
      <c r="C1297" s="60" t="s">
        <v>4778</v>
      </c>
      <c r="D1297" s="287">
        <v>173.93567999999999</v>
      </c>
      <c r="E1297" s="61" t="s">
        <v>5192</v>
      </c>
      <c r="F1297" s="319"/>
      <c r="G1297" s="319"/>
      <c r="H1297" s="319"/>
    </row>
    <row r="1298" spans="1:8" s="103" customFormat="1">
      <c r="A1298" s="59" t="s">
        <v>5193</v>
      </c>
      <c r="B1298" s="169" t="s">
        <v>5193</v>
      </c>
      <c r="C1298" s="60" t="s">
        <v>5194</v>
      </c>
      <c r="D1298" s="287">
        <v>84.947999999999993</v>
      </c>
      <c r="E1298" s="61" t="s">
        <v>5188</v>
      </c>
      <c r="F1298" s="319"/>
      <c r="G1298" s="319"/>
      <c r="H1298" s="319"/>
    </row>
    <row r="1299" spans="1:8" s="103" customFormat="1">
      <c r="A1299" s="59" t="s">
        <v>5195</v>
      </c>
      <c r="B1299" s="169" t="s">
        <v>5195</v>
      </c>
      <c r="C1299" s="60" t="s">
        <v>5194</v>
      </c>
      <c r="D1299" s="287">
        <v>155.965</v>
      </c>
      <c r="E1299" s="61" t="s">
        <v>5196</v>
      </c>
      <c r="F1299" s="319"/>
      <c r="G1299" s="319"/>
      <c r="H1299" s="319"/>
    </row>
    <row r="1300" spans="1:8" s="103" customFormat="1" ht="31.5">
      <c r="A1300" s="59" t="s">
        <v>5197</v>
      </c>
      <c r="B1300" s="169" t="s">
        <v>5197</v>
      </c>
      <c r="C1300" s="60" t="s">
        <v>5198</v>
      </c>
      <c r="D1300" s="287">
        <v>24.591650000000001</v>
      </c>
      <c r="E1300" s="61" t="s">
        <v>5199</v>
      </c>
      <c r="F1300" s="319"/>
      <c r="G1300" s="319"/>
      <c r="H1300" s="319"/>
    </row>
    <row r="1301" spans="1:8" s="103" customFormat="1" ht="31.5">
      <c r="A1301" s="59" t="s">
        <v>5200</v>
      </c>
      <c r="B1301" s="169" t="s">
        <v>5200</v>
      </c>
      <c r="C1301" s="60" t="s">
        <v>5201</v>
      </c>
      <c r="D1301" s="287">
        <v>140</v>
      </c>
      <c r="E1301" s="61" t="s">
        <v>5202</v>
      </c>
      <c r="F1301" s="319"/>
      <c r="G1301" s="319"/>
      <c r="H1301" s="319"/>
    </row>
    <row r="1302" spans="1:8" s="103" customFormat="1">
      <c r="A1302" s="59" t="s">
        <v>5203</v>
      </c>
      <c r="B1302" s="169" t="s">
        <v>5203</v>
      </c>
      <c r="C1302" s="60" t="s">
        <v>5204</v>
      </c>
      <c r="D1302" s="287">
        <v>33.008000000000003</v>
      </c>
      <c r="E1302" s="61" t="s">
        <v>5205</v>
      </c>
      <c r="F1302" s="319"/>
      <c r="G1302" s="319"/>
      <c r="H1302" s="319"/>
    </row>
    <row r="1303" spans="1:8" s="103" customFormat="1" ht="31.5">
      <c r="A1303" s="59" t="s">
        <v>5206</v>
      </c>
      <c r="B1303" s="169" t="s">
        <v>5206</v>
      </c>
      <c r="C1303" s="60" t="s">
        <v>5207</v>
      </c>
      <c r="D1303" s="287">
        <v>58.597000000000001</v>
      </c>
      <c r="E1303" s="61" t="s">
        <v>5208</v>
      </c>
      <c r="F1303" s="319"/>
      <c r="G1303" s="319"/>
      <c r="H1303" s="319"/>
    </row>
    <row r="1304" spans="1:8" s="103" customFormat="1" ht="31.5">
      <c r="A1304" s="59" t="s">
        <v>5209</v>
      </c>
      <c r="B1304" s="169" t="s">
        <v>5209</v>
      </c>
      <c r="C1304" s="60" t="s">
        <v>5207</v>
      </c>
      <c r="D1304" s="287">
        <v>8.9629999999999992</v>
      </c>
      <c r="E1304" s="61" t="s">
        <v>5208</v>
      </c>
      <c r="F1304" s="319"/>
      <c r="G1304" s="319"/>
      <c r="H1304" s="319"/>
    </row>
    <row r="1305" spans="1:8" s="103" customFormat="1" ht="31.5">
      <c r="A1305" s="59" t="s">
        <v>5210</v>
      </c>
      <c r="B1305" s="169" t="s">
        <v>5210</v>
      </c>
      <c r="C1305" s="60" t="s">
        <v>5207</v>
      </c>
      <c r="D1305" s="287">
        <v>75.031000000000006</v>
      </c>
      <c r="E1305" s="61" t="s">
        <v>5208</v>
      </c>
      <c r="F1305" s="319"/>
      <c r="G1305" s="319"/>
      <c r="H1305" s="319"/>
    </row>
    <row r="1306" spans="1:8" s="103" customFormat="1" ht="31.5">
      <c r="A1306" s="59" t="s">
        <v>5211</v>
      </c>
      <c r="B1306" s="169" t="s">
        <v>5211</v>
      </c>
      <c r="C1306" s="60" t="s">
        <v>5207</v>
      </c>
      <c r="D1306" s="287">
        <v>65.817999999999998</v>
      </c>
      <c r="E1306" s="61" t="s">
        <v>5208</v>
      </c>
      <c r="F1306" s="319"/>
      <c r="G1306" s="319"/>
      <c r="H1306" s="319"/>
    </row>
    <row r="1307" spans="1:8" s="103" customFormat="1">
      <c r="A1307" s="59" t="s">
        <v>5212</v>
      </c>
      <c r="B1307" s="169" t="s">
        <v>5212</v>
      </c>
      <c r="C1307" s="60" t="s">
        <v>5213</v>
      </c>
      <c r="D1307" s="287">
        <v>25.192319999999999</v>
      </c>
      <c r="E1307" s="61" t="s">
        <v>5214</v>
      </c>
      <c r="F1307" s="319"/>
      <c r="G1307" s="319"/>
      <c r="H1307" s="319"/>
    </row>
    <row r="1308" spans="1:8" s="103" customFormat="1">
      <c r="A1308" s="59" t="s">
        <v>5215</v>
      </c>
      <c r="B1308" s="169" t="s">
        <v>5215</v>
      </c>
      <c r="C1308" s="60" t="s">
        <v>5216</v>
      </c>
      <c r="D1308" s="287">
        <v>149.8383</v>
      </c>
      <c r="E1308" s="61" t="s">
        <v>5217</v>
      </c>
      <c r="F1308" s="319"/>
      <c r="G1308" s="319"/>
      <c r="H1308" s="319"/>
    </row>
    <row r="1309" spans="1:8" s="103" customFormat="1" ht="31.5">
      <c r="A1309" s="59" t="s">
        <v>5218</v>
      </c>
      <c r="B1309" s="169" t="s">
        <v>5218</v>
      </c>
      <c r="C1309" s="60" t="s">
        <v>5219</v>
      </c>
      <c r="D1309" s="287">
        <v>16.812000000000001</v>
      </c>
      <c r="E1309" s="61" t="s">
        <v>5220</v>
      </c>
      <c r="F1309" s="319"/>
      <c r="G1309" s="319"/>
      <c r="H1309" s="319"/>
    </row>
    <row r="1310" spans="1:8" s="103" customFormat="1" ht="31.5">
      <c r="A1310" s="59" t="s">
        <v>5221</v>
      </c>
      <c r="B1310" s="169" t="s">
        <v>5221</v>
      </c>
      <c r="C1310" s="60" t="s">
        <v>5222</v>
      </c>
      <c r="D1310" s="287">
        <v>3.0960000000000001</v>
      </c>
      <c r="E1310" s="61" t="s">
        <v>5220</v>
      </c>
      <c r="F1310" s="319"/>
      <c r="G1310" s="319"/>
      <c r="H1310" s="319"/>
    </row>
    <row r="1311" spans="1:8" s="103" customFormat="1" ht="31.5">
      <c r="A1311" s="59" t="s">
        <v>5223</v>
      </c>
      <c r="B1311" s="169" t="s">
        <v>5223</v>
      </c>
      <c r="C1311" s="60" t="s">
        <v>5219</v>
      </c>
      <c r="D1311" s="287">
        <v>8.9664000000000001</v>
      </c>
      <c r="E1311" s="61" t="s">
        <v>5220</v>
      </c>
      <c r="F1311" s="319"/>
      <c r="G1311" s="319"/>
      <c r="H1311" s="319"/>
    </row>
    <row r="1312" spans="1:8" s="103" customFormat="1" ht="31.5">
      <c r="A1312" s="59" t="s">
        <v>5224</v>
      </c>
      <c r="B1312" s="169" t="s">
        <v>5224</v>
      </c>
      <c r="C1312" s="60" t="s">
        <v>5219</v>
      </c>
      <c r="D1312" s="287">
        <v>8.9664000000000001</v>
      </c>
      <c r="E1312" s="61" t="s">
        <v>5220</v>
      </c>
      <c r="F1312" s="319"/>
      <c r="G1312" s="319"/>
      <c r="H1312" s="319"/>
    </row>
    <row r="1313" spans="1:8" s="103" customFormat="1" ht="31.5">
      <c r="A1313" s="59" t="s">
        <v>5225</v>
      </c>
      <c r="B1313" s="169" t="s">
        <v>5225</v>
      </c>
      <c r="C1313" s="60" t="s">
        <v>5219</v>
      </c>
      <c r="D1313" s="287">
        <v>8.5175999999999998</v>
      </c>
      <c r="E1313" s="61" t="s">
        <v>5220</v>
      </c>
      <c r="F1313" s="319"/>
      <c r="G1313" s="319"/>
      <c r="H1313" s="319"/>
    </row>
    <row r="1314" spans="1:8" s="103" customFormat="1" ht="31.5">
      <c r="A1314" s="59" t="s">
        <v>5226</v>
      </c>
      <c r="B1314" s="169" t="s">
        <v>5226</v>
      </c>
      <c r="C1314" s="60" t="s">
        <v>5219</v>
      </c>
      <c r="D1314" s="287">
        <v>3.0960000000000001</v>
      </c>
      <c r="E1314" s="61" t="s">
        <v>5220</v>
      </c>
      <c r="F1314" s="319"/>
      <c r="G1314" s="319"/>
      <c r="H1314" s="319"/>
    </row>
    <row r="1315" spans="1:8" s="103" customFormat="1" ht="31.5">
      <c r="A1315" s="59" t="s">
        <v>5227</v>
      </c>
      <c r="B1315" s="169" t="s">
        <v>5227</v>
      </c>
      <c r="C1315" s="60" t="s">
        <v>5219</v>
      </c>
      <c r="D1315" s="287">
        <v>5.1383999999999999</v>
      </c>
      <c r="E1315" s="61" t="s">
        <v>5220</v>
      </c>
      <c r="F1315" s="319"/>
      <c r="G1315" s="319"/>
      <c r="H1315" s="319"/>
    </row>
    <row r="1316" spans="1:8" s="103" customFormat="1" ht="31.5">
      <c r="A1316" s="59" t="s">
        <v>5228</v>
      </c>
      <c r="B1316" s="169" t="s">
        <v>5228</v>
      </c>
      <c r="C1316" s="60" t="s">
        <v>5219</v>
      </c>
      <c r="D1316" s="287">
        <v>3.1583999999999999</v>
      </c>
      <c r="E1316" s="61" t="s">
        <v>5220</v>
      </c>
      <c r="F1316" s="319"/>
      <c r="G1316" s="319"/>
      <c r="H1316" s="319"/>
    </row>
    <row r="1317" spans="1:8" s="103" customFormat="1" ht="31.5">
      <c r="A1317" s="59" t="s">
        <v>5052</v>
      </c>
      <c r="B1317" s="169" t="s">
        <v>5052</v>
      </c>
      <c r="C1317" s="60" t="s">
        <v>4600</v>
      </c>
      <c r="D1317" s="287">
        <v>12.5352</v>
      </c>
      <c r="E1317" s="61" t="s">
        <v>5220</v>
      </c>
      <c r="F1317" s="319"/>
      <c r="G1317" s="319"/>
      <c r="H1317" s="319"/>
    </row>
    <row r="1318" spans="1:8" s="103" customFormat="1" ht="31.5">
      <c r="A1318" s="59" t="s">
        <v>5229</v>
      </c>
      <c r="B1318" s="169" t="s">
        <v>5229</v>
      </c>
      <c r="C1318" s="60" t="s">
        <v>4600</v>
      </c>
      <c r="D1318" s="287">
        <v>37.402799999999999</v>
      </c>
      <c r="E1318" s="61" t="s">
        <v>5220</v>
      </c>
      <c r="F1318" s="319"/>
      <c r="G1318" s="319"/>
      <c r="H1318" s="319"/>
    </row>
    <row r="1319" spans="1:8" s="103" customFormat="1" ht="31.5">
      <c r="A1319" s="59" t="s">
        <v>5230</v>
      </c>
      <c r="B1319" s="169" t="s">
        <v>5230</v>
      </c>
      <c r="C1319" s="60" t="s">
        <v>5231</v>
      </c>
      <c r="D1319" s="287">
        <v>3.0960000000000001</v>
      </c>
      <c r="E1319" s="61" t="s">
        <v>5220</v>
      </c>
      <c r="F1319" s="319"/>
      <c r="G1319" s="319"/>
      <c r="H1319" s="319"/>
    </row>
    <row r="1320" spans="1:8" s="103" customFormat="1" ht="31.5">
      <c r="A1320" s="59" t="s">
        <v>5232</v>
      </c>
      <c r="B1320" s="169" t="s">
        <v>5232</v>
      </c>
      <c r="C1320" s="60" t="s">
        <v>4600</v>
      </c>
      <c r="D1320" s="287">
        <v>3.2387999999999999</v>
      </c>
      <c r="E1320" s="61" t="s">
        <v>5220</v>
      </c>
      <c r="F1320" s="319"/>
      <c r="G1320" s="319"/>
      <c r="H1320" s="319"/>
    </row>
    <row r="1321" spans="1:8" s="103" customFormat="1" ht="31.5">
      <c r="A1321" s="59" t="s">
        <v>5233</v>
      </c>
      <c r="B1321" s="169" t="s">
        <v>5233</v>
      </c>
      <c r="C1321" s="60" t="s">
        <v>4918</v>
      </c>
      <c r="D1321" s="287">
        <v>184.50704999999999</v>
      </c>
      <c r="E1321" s="61" t="s">
        <v>5234</v>
      </c>
      <c r="F1321" s="319"/>
      <c r="G1321" s="319"/>
      <c r="H1321" s="319"/>
    </row>
    <row r="1322" spans="1:8" s="103" customFormat="1" ht="31.5">
      <c r="A1322" s="59" t="s">
        <v>5071</v>
      </c>
      <c r="B1322" s="169" t="s">
        <v>5071</v>
      </c>
      <c r="C1322" s="60" t="s">
        <v>5235</v>
      </c>
      <c r="D1322" s="287">
        <v>79.046459999999996</v>
      </c>
      <c r="E1322" s="61" t="s">
        <v>5234</v>
      </c>
      <c r="F1322" s="319"/>
      <c r="G1322" s="319"/>
      <c r="H1322" s="319"/>
    </row>
    <row r="1323" spans="1:8" s="103" customFormat="1" ht="31.5">
      <c r="A1323" s="59" t="s">
        <v>5236</v>
      </c>
      <c r="B1323" s="169" t="s">
        <v>5236</v>
      </c>
      <c r="C1323" s="60" t="s">
        <v>5002</v>
      </c>
      <c r="D1323" s="287">
        <v>109.47405000000001</v>
      </c>
      <c r="E1323" s="61" t="s">
        <v>5234</v>
      </c>
      <c r="F1323" s="319"/>
      <c r="G1323" s="319"/>
      <c r="H1323" s="319"/>
    </row>
    <row r="1324" spans="1:8" s="103" customFormat="1">
      <c r="A1324" s="59" t="s">
        <v>5237</v>
      </c>
      <c r="B1324" s="169" t="s">
        <v>5237</v>
      </c>
      <c r="C1324" s="60" t="s">
        <v>5238</v>
      </c>
      <c r="D1324" s="287">
        <v>196.30860000000001</v>
      </c>
      <c r="E1324" s="61" t="s">
        <v>5239</v>
      </c>
      <c r="F1324" s="319"/>
      <c r="G1324" s="319"/>
      <c r="H1324" s="319"/>
    </row>
    <row r="1325" spans="1:8" s="103" customFormat="1">
      <c r="A1325" s="59" t="s">
        <v>5240</v>
      </c>
      <c r="B1325" s="169" t="s">
        <v>5240</v>
      </c>
      <c r="C1325" s="60" t="s">
        <v>4649</v>
      </c>
      <c r="D1325" s="287">
        <v>30.303000000000001</v>
      </c>
      <c r="E1325" s="61" t="s">
        <v>5241</v>
      </c>
      <c r="F1325" s="319"/>
      <c r="G1325" s="319"/>
      <c r="H1325" s="319"/>
    </row>
    <row r="1326" spans="1:8" s="103" customFormat="1">
      <c r="A1326" s="59" t="s">
        <v>5242</v>
      </c>
      <c r="B1326" s="169" t="s">
        <v>5242</v>
      </c>
      <c r="C1326" s="60" t="s">
        <v>5243</v>
      </c>
      <c r="D1326" s="287">
        <v>40</v>
      </c>
      <c r="E1326" s="61" t="s">
        <v>5241</v>
      </c>
      <c r="F1326" s="319"/>
      <c r="G1326" s="319"/>
      <c r="H1326" s="319"/>
    </row>
    <row r="1327" spans="1:8" s="103" customFormat="1">
      <c r="A1327" s="59" t="s">
        <v>5244</v>
      </c>
      <c r="B1327" s="169" t="s">
        <v>5244</v>
      </c>
      <c r="C1327" s="60" t="s">
        <v>5243</v>
      </c>
      <c r="D1327" s="287">
        <v>149.55500000000001</v>
      </c>
      <c r="E1327" s="61" t="s">
        <v>5241</v>
      </c>
      <c r="F1327" s="319"/>
      <c r="G1327" s="319"/>
      <c r="H1327" s="319"/>
    </row>
    <row r="1328" spans="1:8" s="103" customFormat="1" ht="31.5">
      <c r="A1328" s="59" t="s">
        <v>5245</v>
      </c>
      <c r="B1328" s="169" t="s">
        <v>5245</v>
      </c>
      <c r="C1328" s="60" t="s">
        <v>4851</v>
      </c>
      <c r="D1328" s="287">
        <v>179.744</v>
      </c>
      <c r="E1328" s="61" t="s">
        <v>5246</v>
      </c>
      <c r="F1328" s="319"/>
      <c r="G1328" s="319"/>
      <c r="H1328" s="319"/>
    </row>
    <row r="1329" spans="1:8" s="103" customFormat="1" ht="31.5">
      <c r="A1329" s="59" t="s">
        <v>5247</v>
      </c>
      <c r="B1329" s="169" t="s">
        <v>5247</v>
      </c>
      <c r="C1329" s="60" t="s">
        <v>5248</v>
      </c>
      <c r="D1329" s="287">
        <v>12.583</v>
      </c>
      <c r="E1329" s="61" t="s">
        <v>5246</v>
      </c>
      <c r="F1329" s="319"/>
      <c r="G1329" s="319"/>
      <c r="H1329" s="319"/>
    </row>
    <row r="1330" spans="1:8" s="103" customFormat="1" ht="31.5">
      <c r="A1330" s="59" t="s">
        <v>5249</v>
      </c>
      <c r="B1330" s="169" t="s">
        <v>5249</v>
      </c>
      <c r="C1330" s="60" t="s">
        <v>5248</v>
      </c>
      <c r="D1330" s="287">
        <v>11.304</v>
      </c>
      <c r="E1330" s="61" t="s">
        <v>5246</v>
      </c>
      <c r="F1330" s="319"/>
      <c r="G1330" s="319"/>
      <c r="H1330" s="319"/>
    </row>
    <row r="1331" spans="1:8" s="103" customFormat="1" ht="31.5">
      <c r="A1331" s="59" t="s">
        <v>5250</v>
      </c>
      <c r="B1331" s="169" t="s">
        <v>5250</v>
      </c>
      <c r="C1331" s="60" t="s">
        <v>5248</v>
      </c>
      <c r="D1331" s="287">
        <v>11.048999999999999</v>
      </c>
      <c r="E1331" s="61" t="s">
        <v>5246</v>
      </c>
      <c r="F1331" s="319"/>
      <c r="G1331" s="319"/>
      <c r="H1331" s="319"/>
    </row>
    <row r="1332" spans="1:8" s="103" customFormat="1" ht="31.5">
      <c r="A1332" s="59" t="s">
        <v>5251</v>
      </c>
      <c r="B1332" s="169" t="s">
        <v>5251</v>
      </c>
      <c r="C1332" s="60" t="s">
        <v>5248</v>
      </c>
      <c r="D1332" s="287">
        <v>11.2</v>
      </c>
      <c r="E1332" s="61" t="s">
        <v>5246</v>
      </c>
      <c r="F1332" s="319"/>
      <c r="G1332" s="319"/>
      <c r="H1332" s="319"/>
    </row>
    <row r="1333" spans="1:8" s="103" customFormat="1" ht="31.5">
      <c r="A1333" s="59" t="s">
        <v>5252</v>
      </c>
      <c r="B1333" s="169" t="s">
        <v>5252</v>
      </c>
      <c r="C1333" s="60" t="s">
        <v>5253</v>
      </c>
      <c r="D1333" s="287">
        <v>110.705</v>
      </c>
      <c r="E1333" s="61" t="s">
        <v>4925</v>
      </c>
      <c r="F1333" s="319"/>
      <c r="G1333" s="319"/>
      <c r="H1333" s="319"/>
    </row>
    <row r="1334" spans="1:8" s="103" customFormat="1" ht="31.5">
      <c r="A1334" s="59" t="s">
        <v>5254</v>
      </c>
      <c r="B1334" s="169" t="s">
        <v>5254</v>
      </c>
      <c r="C1334" s="60" t="s">
        <v>4742</v>
      </c>
      <c r="D1334" s="287">
        <v>24</v>
      </c>
      <c r="E1334" s="61" t="s">
        <v>5255</v>
      </c>
      <c r="F1334" s="319"/>
      <c r="G1334" s="319"/>
      <c r="H1334" s="319"/>
    </row>
    <row r="1335" spans="1:8" s="103" customFormat="1" ht="31.5">
      <c r="A1335" s="59" t="s">
        <v>5256</v>
      </c>
      <c r="B1335" s="169" t="s">
        <v>5256</v>
      </c>
      <c r="C1335" s="60" t="s">
        <v>5110</v>
      </c>
      <c r="D1335" s="287">
        <v>79.03</v>
      </c>
      <c r="E1335" s="61" t="s">
        <v>5255</v>
      </c>
      <c r="F1335" s="319"/>
      <c r="G1335" s="319"/>
      <c r="H1335" s="319"/>
    </row>
    <row r="1336" spans="1:8" s="103" customFormat="1" ht="31.5">
      <c r="A1336" s="59" t="s">
        <v>5257</v>
      </c>
      <c r="B1336" s="169" t="s">
        <v>5257</v>
      </c>
      <c r="C1336" s="60" t="s">
        <v>5110</v>
      </c>
      <c r="D1336" s="287">
        <v>4.9888500000000002</v>
      </c>
      <c r="E1336" s="61" t="s">
        <v>5255</v>
      </c>
      <c r="F1336" s="319"/>
      <c r="G1336" s="319"/>
      <c r="H1336" s="319"/>
    </row>
    <row r="1337" spans="1:8" s="103" customFormat="1" ht="31.5">
      <c r="A1337" s="59" t="s">
        <v>5258</v>
      </c>
      <c r="B1337" s="169" t="s">
        <v>5258</v>
      </c>
      <c r="C1337" s="60" t="s">
        <v>5110</v>
      </c>
      <c r="D1337" s="287">
        <v>8.8994499999999999</v>
      </c>
      <c r="E1337" s="61" t="s">
        <v>5255</v>
      </c>
      <c r="F1337" s="319"/>
      <c r="G1337" s="319"/>
      <c r="H1337" s="319"/>
    </row>
    <row r="1338" spans="1:8" s="103" customFormat="1" ht="31.5">
      <c r="A1338" s="59" t="s">
        <v>5259</v>
      </c>
      <c r="B1338" s="169" t="s">
        <v>5259</v>
      </c>
      <c r="C1338" s="60" t="s">
        <v>5110</v>
      </c>
      <c r="D1338" s="287">
        <v>9.7974599999999992</v>
      </c>
      <c r="E1338" s="61" t="s">
        <v>5255</v>
      </c>
      <c r="F1338" s="319"/>
      <c r="G1338" s="319"/>
      <c r="H1338" s="319"/>
    </row>
    <row r="1339" spans="1:8" s="103" customFormat="1" ht="31.5">
      <c r="A1339" s="59" t="s">
        <v>5260</v>
      </c>
      <c r="B1339" s="169" t="s">
        <v>5260</v>
      </c>
      <c r="C1339" s="60" t="s">
        <v>5110</v>
      </c>
      <c r="D1339" s="287">
        <v>8.9020600000000005</v>
      </c>
      <c r="E1339" s="61" t="s">
        <v>5255</v>
      </c>
      <c r="F1339" s="319"/>
      <c r="G1339" s="319"/>
      <c r="H1339" s="319"/>
    </row>
    <row r="1340" spans="1:8" s="103" customFormat="1" ht="31.5">
      <c r="A1340" s="59" t="s">
        <v>5261</v>
      </c>
      <c r="B1340" s="169" t="s">
        <v>5261</v>
      </c>
      <c r="C1340" s="60" t="s">
        <v>4937</v>
      </c>
      <c r="D1340" s="287">
        <v>24</v>
      </c>
      <c r="E1340" s="61" t="s">
        <v>5255</v>
      </c>
      <c r="F1340" s="319"/>
      <c r="G1340" s="319"/>
      <c r="H1340" s="319"/>
    </row>
    <row r="1341" spans="1:8" s="103" customFormat="1" ht="31.5">
      <c r="A1341" s="59" t="s">
        <v>5262</v>
      </c>
      <c r="B1341" s="169" t="s">
        <v>5262</v>
      </c>
      <c r="C1341" s="60" t="s">
        <v>5263</v>
      </c>
      <c r="D1341" s="287">
        <v>28.567</v>
      </c>
      <c r="E1341" s="61" t="s">
        <v>5255</v>
      </c>
      <c r="F1341" s="319"/>
      <c r="G1341" s="319"/>
      <c r="H1341" s="319"/>
    </row>
    <row r="1342" spans="1:8" s="103" customFormat="1" ht="31.5">
      <c r="A1342" s="59" t="s">
        <v>5264</v>
      </c>
      <c r="B1342" s="169" t="s">
        <v>5264</v>
      </c>
      <c r="C1342" s="60" t="s">
        <v>5265</v>
      </c>
      <c r="D1342" s="287">
        <v>23.733160000000002</v>
      </c>
      <c r="E1342" s="61" t="s">
        <v>5255</v>
      </c>
      <c r="F1342" s="319"/>
      <c r="G1342" s="319"/>
      <c r="H1342" s="319"/>
    </row>
    <row r="1343" spans="1:8" s="103" customFormat="1" ht="31.5">
      <c r="A1343" s="59" t="s">
        <v>5266</v>
      </c>
      <c r="B1343" s="169" t="s">
        <v>5266</v>
      </c>
      <c r="C1343" s="60" t="s">
        <v>5265</v>
      </c>
      <c r="D1343" s="287">
        <v>9.1169100000000007</v>
      </c>
      <c r="E1343" s="61" t="s">
        <v>5255</v>
      </c>
      <c r="F1343" s="319"/>
      <c r="G1343" s="319"/>
      <c r="H1343" s="319"/>
    </row>
    <row r="1344" spans="1:8" s="103" customFormat="1" ht="31.5">
      <c r="A1344" s="59" t="s">
        <v>5267</v>
      </c>
      <c r="B1344" s="169" t="s">
        <v>5267</v>
      </c>
      <c r="C1344" s="60" t="s">
        <v>5265</v>
      </c>
      <c r="D1344" s="287">
        <v>8.8461700000000008</v>
      </c>
      <c r="E1344" s="61" t="s">
        <v>5255</v>
      </c>
      <c r="F1344" s="319"/>
      <c r="G1344" s="319"/>
      <c r="H1344" s="319"/>
    </row>
    <row r="1345" spans="1:8" s="103" customFormat="1" ht="31.5">
      <c r="A1345" s="59" t="s">
        <v>5268</v>
      </c>
      <c r="B1345" s="169" t="s">
        <v>5268</v>
      </c>
      <c r="C1345" s="60" t="s">
        <v>5265</v>
      </c>
      <c r="D1345" s="287">
        <v>5.0902500000000002</v>
      </c>
      <c r="E1345" s="61" t="s">
        <v>5255</v>
      </c>
      <c r="F1345" s="319"/>
      <c r="G1345" s="319"/>
      <c r="H1345" s="319"/>
    </row>
    <row r="1346" spans="1:8" s="103" customFormat="1" ht="31.5">
      <c r="A1346" s="59" t="s">
        <v>5269</v>
      </c>
      <c r="B1346" s="169" t="s">
        <v>5269</v>
      </c>
      <c r="C1346" s="60" t="s">
        <v>5270</v>
      </c>
      <c r="D1346" s="287">
        <v>117.79600000000001</v>
      </c>
      <c r="E1346" s="61" t="s">
        <v>5255</v>
      </c>
      <c r="F1346" s="319"/>
      <c r="G1346" s="319"/>
      <c r="H1346" s="319"/>
    </row>
    <row r="1347" spans="1:8" s="103" customFormat="1" ht="31.5">
      <c r="A1347" s="59" t="s">
        <v>5271</v>
      </c>
      <c r="B1347" s="169" t="s">
        <v>5271</v>
      </c>
      <c r="C1347" s="60" t="s">
        <v>5194</v>
      </c>
      <c r="D1347" s="287">
        <v>176.512</v>
      </c>
      <c r="E1347" s="61" t="s">
        <v>5255</v>
      </c>
      <c r="F1347" s="319"/>
      <c r="G1347" s="319"/>
      <c r="H1347" s="319"/>
    </row>
    <row r="1348" spans="1:8" s="103" customFormat="1" ht="31.5">
      <c r="A1348" s="59" t="s">
        <v>5272</v>
      </c>
      <c r="B1348" s="169" t="s">
        <v>5272</v>
      </c>
      <c r="C1348" s="60" t="s">
        <v>4778</v>
      </c>
      <c r="D1348" s="287">
        <v>13.41756</v>
      </c>
      <c r="E1348" s="61" t="s">
        <v>5255</v>
      </c>
      <c r="F1348" s="319"/>
      <c r="G1348" s="319"/>
      <c r="H1348" s="319"/>
    </row>
    <row r="1349" spans="1:8" s="103" customFormat="1" ht="31.5">
      <c r="A1349" s="59" t="s">
        <v>5273</v>
      </c>
      <c r="B1349" s="169" t="s">
        <v>5273</v>
      </c>
      <c r="C1349" s="60" t="s">
        <v>5274</v>
      </c>
      <c r="D1349" s="287">
        <v>28.917999999999999</v>
      </c>
      <c r="E1349" s="61" t="s">
        <v>5255</v>
      </c>
      <c r="F1349" s="319"/>
      <c r="G1349" s="319"/>
      <c r="H1349" s="319"/>
    </row>
    <row r="1350" spans="1:8" s="103" customFormat="1" ht="31.5">
      <c r="A1350" s="59" t="s">
        <v>5275</v>
      </c>
      <c r="B1350" s="169" t="s">
        <v>5275</v>
      </c>
      <c r="C1350" s="60" t="s">
        <v>5276</v>
      </c>
      <c r="D1350" s="287">
        <v>43.927</v>
      </c>
      <c r="E1350" s="61" t="s">
        <v>5255</v>
      </c>
      <c r="F1350" s="319"/>
      <c r="G1350" s="319"/>
      <c r="H1350" s="319"/>
    </row>
    <row r="1351" spans="1:8" s="103" customFormat="1" ht="31.5">
      <c r="A1351" s="59" t="s">
        <v>5277</v>
      </c>
      <c r="B1351" s="169" t="s">
        <v>5277</v>
      </c>
      <c r="C1351" s="60" t="s">
        <v>5278</v>
      </c>
      <c r="D1351" s="287">
        <v>76.876000000000005</v>
      </c>
      <c r="E1351" s="61" t="s">
        <v>5255</v>
      </c>
      <c r="F1351" s="319"/>
      <c r="G1351" s="319"/>
      <c r="H1351" s="319"/>
    </row>
    <row r="1352" spans="1:8" s="103" customFormat="1" ht="31.5">
      <c r="A1352" s="59" t="s">
        <v>5279</v>
      </c>
      <c r="B1352" s="169" t="s">
        <v>5279</v>
      </c>
      <c r="C1352" s="60" t="s">
        <v>5278</v>
      </c>
      <c r="D1352" s="287">
        <v>105.592</v>
      </c>
      <c r="E1352" s="61" t="s">
        <v>5255</v>
      </c>
      <c r="F1352" s="319"/>
      <c r="G1352" s="319"/>
      <c r="H1352" s="319"/>
    </row>
    <row r="1353" spans="1:8" s="103" customFormat="1" ht="31.5">
      <c r="A1353" s="59" t="s">
        <v>5280</v>
      </c>
      <c r="B1353" s="169" t="s">
        <v>5280</v>
      </c>
      <c r="C1353" s="60" t="s">
        <v>5278</v>
      </c>
      <c r="D1353" s="287">
        <v>64.185000000000002</v>
      </c>
      <c r="E1353" s="61" t="s">
        <v>5255</v>
      </c>
      <c r="F1353" s="319"/>
      <c r="G1353" s="319"/>
      <c r="H1353" s="319"/>
    </row>
    <row r="1354" spans="1:8" s="103" customFormat="1" ht="31.5">
      <c r="A1354" s="59" t="s">
        <v>5281</v>
      </c>
      <c r="B1354" s="169" t="s">
        <v>5281</v>
      </c>
      <c r="C1354" s="60" t="s">
        <v>5282</v>
      </c>
      <c r="D1354" s="287">
        <v>155.94999999999999</v>
      </c>
      <c r="E1354" s="61" t="s">
        <v>5255</v>
      </c>
      <c r="F1354" s="319"/>
      <c r="G1354" s="319"/>
      <c r="H1354" s="319"/>
    </row>
    <row r="1355" spans="1:8" s="103" customFormat="1" ht="31.5">
      <c r="A1355" s="59" t="s">
        <v>5283</v>
      </c>
      <c r="B1355" s="169" t="s">
        <v>5283</v>
      </c>
      <c r="C1355" s="60" t="s">
        <v>5074</v>
      </c>
      <c r="D1355" s="287">
        <v>40.729999999999997</v>
      </c>
      <c r="E1355" s="61" t="s">
        <v>5255</v>
      </c>
      <c r="F1355" s="319"/>
      <c r="G1355" s="319"/>
      <c r="H1355" s="319"/>
    </row>
    <row r="1356" spans="1:8" s="103" customFormat="1" ht="31.5">
      <c r="A1356" s="59" t="s">
        <v>5284</v>
      </c>
      <c r="B1356" s="169" t="s">
        <v>5284</v>
      </c>
      <c r="C1356" s="60" t="s">
        <v>4778</v>
      </c>
      <c r="D1356" s="287">
        <v>155.72499999999999</v>
      </c>
      <c r="E1356" s="61" t="s">
        <v>5255</v>
      </c>
      <c r="F1356" s="319"/>
      <c r="G1356" s="319"/>
      <c r="H1356" s="319"/>
    </row>
    <row r="1357" spans="1:8" s="103" customFormat="1" ht="31.5">
      <c r="A1357" s="59" t="s">
        <v>5285</v>
      </c>
      <c r="B1357" s="169" t="s">
        <v>5285</v>
      </c>
      <c r="C1357" s="60" t="s">
        <v>5286</v>
      </c>
      <c r="D1357" s="287">
        <v>63.139000000000003</v>
      </c>
      <c r="E1357" s="61" t="s">
        <v>5255</v>
      </c>
      <c r="F1357" s="319"/>
      <c r="G1357" s="319"/>
      <c r="H1357" s="319"/>
    </row>
    <row r="1358" spans="1:8" s="103" customFormat="1" ht="31.5">
      <c r="A1358" s="59" t="s">
        <v>5287</v>
      </c>
      <c r="B1358" s="169" t="s">
        <v>5287</v>
      </c>
      <c r="C1358" s="60" t="s">
        <v>5286</v>
      </c>
      <c r="D1358" s="287">
        <v>46.904000000000003</v>
      </c>
      <c r="E1358" s="61" t="s">
        <v>5255</v>
      </c>
      <c r="F1358" s="319"/>
      <c r="G1358" s="319"/>
      <c r="H1358" s="319"/>
    </row>
    <row r="1359" spans="1:8" s="103" customFormat="1" ht="31.5">
      <c r="A1359" s="59" t="s">
        <v>5288</v>
      </c>
      <c r="B1359" s="169" t="s">
        <v>5288</v>
      </c>
      <c r="C1359" s="60" t="s">
        <v>4778</v>
      </c>
      <c r="D1359" s="287">
        <v>141.96100000000001</v>
      </c>
      <c r="E1359" s="61" t="s">
        <v>5255</v>
      </c>
      <c r="F1359" s="319"/>
      <c r="G1359" s="319"/>
      <c r="H1359" s="319"/>
    </row>
    <row r="1360" spans="1:8" s="103" customFormat="1" ht="31.5">
      <c r="A1360" s="59" t="s">
        <v>5289</v>
      </c>
      <c r="B1360" s="169" t="s">
        <v>5289</v>
      </c>
      <c r="C1360" s="60" t="s">
        <v>5290</v>
      </c>
      <c r="D1360" s="287">
        <v>64.335999999999999</v>
      </c>
      <c r="E1360" s="61" t="s">
        <v>5255</v>
      </c>
      <c r="F1360" s="319"/>
      <c r="G1360" s="319"/>
      <c r="H1360" s="319"/>
    </row>
    <row r="1361" spans="1:8" s="103" customFormat="1" ht="31.5">
      <c r="A1361" s="59" t="s">
        <v>5291</v>
      </c>
      <c r="B1361" s="169" t="s">
        <v>5291</v>
      </c>
      <c r="C1361" s="60" t="s">
        <v>5292</v>
      </c>
      <c r="D1361" s="287">
        <v>157.67400000000001</v>
      </c>
      <c r="E1361" s="61" t="s">
        <v>5255</v>
      </c>
      <c r="F1361" s="319"/>
      <c r="G1361" s="319"/>
      <c r="H1361" s="319"/>
    </row>
    <row r="1362" spans="1:8" s="103" customFormat="1" ht="31.5">
      <c r="A1362" s="59" t="s">
        <v>5293</v>
      </c>
      <c r="B1362" s="169" t="s">
        <v>5293</v>
      </c>
      <c r="C1362" s="60" t="s">
        <v>5294</v>
      </c>
      <c r="D1362" s="287">
        <v>39.265000000000001</v>
      </c>
      <c r="E1362" s="61" t="s">
        <v>5255</v>
      </c>
      <c r="F1362" s="319"/>
      <c r="G1362" s="319"/>
      <c r="H1362" s="319"/>
    </row>
    <row r="1363" spans="1:8" s="103" customFormat="1">
      <c r="A1363" s="59" t="s">
        <v>5295</v>
      </c>
      <c r="B1363" s="169" t="s">
        <v>5295</v>
      </c>
      <c r="C1363" s="60" t="s">
        <v>5296</v>
      </c>
      <c r="D1363" s="287">
        <v>196.32900000000001</v>
      </c>
      <c r="E1363" s="61" t="s">
        <v>5297</v>
      </c>
      <c r="F1363" s="319"/>
      <c r="G1363" s="319"/>
      <c r="H1363" s="319"/>
    </row>
    <row r="1364" spans="1:8" s="103" customFormat="1">
      <c r="A1364" s="59" t="s">
        <v>5298</v>
      </c>
      <c r="B1364" s="169" t="s">
        <v>5298</v>
      </c>
      <c r="C1364" s="60" t="s">
        <v>5296</v>
      </c>
      <c r="D1364" s="287">
        <v>97.498000000000005</v>
      </c>
      <c r="E1364" s="61" t="s">
        <v>5297</v>
      </c>
      <c r="F1364" s="319"/>
      <c r="G1364" s="319"/>
      <c r="H1364" s="319"/>
    </row>
    <row r="1365" spans="1:8" s="103" customFormat="1">
      <c r="A1365" s="59" t="s">
        <v>5299</v>
      </c>
      <c r="B1365" s="169" t="s">
        <v>5299</v>
      </c>
      <c r="C1365" s="60" t="s">
        <v>5296</v>
      </c>
      <c r="D1365" s="287">
        <v>77.162999999999997</v>
      </c>
      <c r="E1365" s="61" t="s">
        <v>5297</v>
      </c>
      <c r="F1365" s="319"/>
      <c r="G1365" s="319"/>
      <c r="H1365" s="319"/>
    </row>
    <row r="1366" spans="1:8" s="103" customFormat="1">
      <c r="A1366" s="59" t="s">
        <v>5300</v>
      </c>
      <c r="B1366" s="169" t="s">
        <v>5300</v>
      </c>
      <c r="C1366" s="60" t="s">
        <v>5296</v>
      </c>
      <c r="D1366" s="287">
        <v>85.031000000000006</v>
      </c>
      <c r="E1366" s="61" t="s">
        <v>5297</v>
      </c>
      <c r="F1366" s="319"/>
      <c r="G1366" s="319"/>
      <c r="H1366" s="319"/>
    </row>
    <row r="1367" spans="1:8" s="103" customFormat="1">
      <c r="A1367" s="59" t="s">
        <v>5301</v>
      </c>
      <c r="B1367" s="169" t="s">
        <v>5301</v>
      </c>
      <c r="C1367" s="60" t="s">
        <v>5296</v>
      </c>
      <c r="D1367" s="287">
        <v>195.22399999999999</v>
      </c>
      <c r="E1367" s="61" t="s">
        <v>5297</v>
      </c>
      <c r="F1367" s="319"/>
      <c r="G1367" s="319"/>
      <c r="H1367" s="319"/>
    </row>
    <row r="1368" spans="1:8" s="103" customFormat="1" ht="31.5">
      <c r="A1368" s="59" t="s">
        <v>5302</v>
      </c>
      <c r="B1368" s="169" t="s">
        <v>5302</v>
      </c>
      <c r="C1368" s="60" t="s">
        <v>5303</v>
      </c>
      <c r="D1368" s="287">
        <v>109.93471</v>
      </c>
      <c r="E1368" s="61" t="s">
        <v>5304</v>
      </c>
      <c r="F1368" s="319"/>
      <c r="G1368" s="319"/>
      <c r="H1368" s="319"/>
    </row>
    <row r="1369" spans="1:8" s="103" customFormat="1">
      <c r="A1369" s="59" t="s">
        <v>5305</v>
      </c>
      <c r="B1369" s="169" t="s">
        <v>5305</v>
      </c>
      <c r="C1369" s="60" t="s">
        <v>5306</v>
      </c>
      <c r="D1369" s="287">
        <v>7.3458399999999999</v>
      </c>
      <c r="E1369" s="61" t="s">
        <v>5307</v>
      </c>
      <c r="F1369" s="319"/>
      <c r="G1369" s="319"/>
      <c r="H1369" s="319"/>
    </row>
    <row r="1370" spans="1:8" s="103" customFormat="1">
      <c r="A1370" s="59" t="s">
        <v>5308</v>
      </c>
      <c r="B1370" s="169" t="s">
        <v>5308</v>
      </c>
      <c r="C1370" s="60" t="s">
        <v>5309</v>
      </c>
      <c r="D1370" s="287">
        <v>38.279179999999997</v>
      </c>
      <c r="E1370" s="61" t="s">
        <v>5307</v>
      </c>
      <c r="F1370" s="319"/>
      <c r="G1370" s="319"/>
      <c r="H1370" s="319"/>
    </row>
    <row r="1371" spans="1:8" s="103" customFormat="1">
      <c r="A1371" s="59" t="s">
        <v>5310</v>
      </c>
      <c r="B1371" s="169" t="s">
        <v>5310</v>
      </c>
      <c r="C1371" s="60" t="s">
        <v>4778</v>
      </c>
      <c r="D1371" s="287">
        <v>5.8534600000000001</v>
      </c>
      <c r="E1371" s="61" t="s">
        <v>5307</v>
      </c>
      <c r="F1371" s="319"/>
      <c r="G1371" s="319"/>
      <c r="H1371" s="319"/>
    </row>
    <row r="1372" spans="1:8" s="103" customFormat="1">
      <c r="A1372" s="59" t="s">
        <v>5311</v>
      </c>
      <c r="B1372" s="169" t="s">
        <v>5311</v>
      </c>
      <c r="C1372" s="60" t="s">
        <v>4778</v>
      </c>
      <c r="D1372" s="287">
        <v>8.6627500000000008</v>
      </c>
      <c r="E1372" s="61" t="s">
        <v>5307</v>
      </c>
      <c r="F1372" s="319"/>
      <c r="G1372" s="319"/>
      <c r="H1372" s="319"/>
    </row>
    <row r="1373" spans="1:8" s="103" customFormat="1">
      <c r="A1373" s="59" t="s">
        <v>5312</v>
      </c>
      <c r="B1373" s="169" t="s">
        <v>5312</v>
      </c>
      <c r="C1373" s="60" t="s">
        <v>4778</v>
      </c>
      <c r="D1373" s="287">
        <v>29.751989999999999</v>
      </c>
      <c r="E1373" s="61" t="s">
        <v>5307</v>
      </c>
      <c r="F1373" s="319"/>
      <c r="G1373" s="319"/>
      <c r="H1373" s="319"/>
    </row>
    <row r="1374" spans="1:8" s="103" customFormat="1">
      <c r="A1374" s="59" t="s">
        <v>5313</v>
      </c>
      <c r="B1374" s="169" t="s">
        <v>5313</v>
      </c>
      <c r="C1374" s="60" t="s">
        <v>4778</v>
      </c>
      <c r="D1374" s="287">
        <v>6.6463799999999997</v>
      </c>
      <c r="E1374" s="61" t="s">
        <v>5307</v>
      </c>
      <c r="F1374" s="319"/>
      <c r="G1374" s="319"/>
      <c r="H1374" s="319"/>
    </row>
    <row r="1375" spans="1:8" s="103" customFormat="1">
      <c r="A1375" s="59" t="s">
        <v>5314</v>
      </c>
      <c r="B1375" s="169" t="s">
        <v>5314</v>
      </c>
      <c r="C1375" s="60" t="s">
        <v>4778</v>
      </c>
      <c r="D1375" s="287">
        <v>9.8949499999999997</v>
      </c>
      <c r="E1375" s="61" t="s">
        <v>5307</v>
      </c>
      <c r="F1375" s="319"/>
      <c r="G1375" s="319"/>
      <c r="H1375" s="319"/>
    </row>
    <row r="1376" spans="1:8" s="103" customFormat="1" ht="31.5">
      <c r="A1376" s="59" t="s">
        <v>5315</v>
      </c>
      <c r="B1376" s="169" t="s">
        <v>5315</v>
      </c>
      <c r="C1376" s="60" t="s">
        <v>5316</v>
      </c>
      <c r="D1376" s="287">
        <v>45.309669999999997</v>
      </c>
      <c r="E1376" s="61" t="s">
        <v>5317</v>
      </c>
      <c r="F1376" s="319"/>
      <c r="G1376" s="319"/>
      <c r="H1376" s="319"/>
    </row>
    <row r="1377" spans="1:8" s="103" customFormat="1" ht="31.5">
      <c r="A1377" s="59" t="s">
        <v>5318</v>
      </c>
      <c r="B1377" s="169" t="s">
        <v>5318</v>
      </c>
      <c r="C1377" s="60" t="s">
        <v>5319</v>
      </c>
      <c r="D1377" s="287">
        <v>44.903419999999997</v>
      </c>
      <c r="E1377" s="61" t="s">
        <v>5317</v>
      </c>
      <c r="F1377" s="319"/>
      <c r="G1377" s="319"/>
      <c r="H1377" s="319"/>
    </row>
    <row r="1378" spans="1:8" s="103" customFormat="1" ht="31.5">
      <c r="A1378" s="59" t="s">
        <v>5320</v>
      </c>
      <c r="B1378" s="169" t="s">
        <v>5320</v>
      </c>
      <c r="C1378" s="60" t="s">
        <v>5319</v>
      </c>
      <c r="D1378" s="287">
        <v>44.030419999999999</v>
      </c>
      <c r="E1378" s="61" t="s">
        <v>5317</v>
      </c>
      <c r="F1378" s="319"/>
      <c r="G1378" s="319"/>
      <c r="H1378" s="319"/>
    </row>
    <row r="1379" spans="1:8" s="103" customFormat="1" ht="31.5">
      <c r="A1379" s="59" t="s">
        <v>5321</v>
      </c>
      <c r="B1379" s="169" t="s">
        <v>5321</v>
      </c>
      <c r="C1379" s="60" t="s">
        <v>5319</v>
      </c>
      <c r="D1379" s="287">
        <v>45.371740000000003</v>
      </c>
      <c r="E1379" s="61" t="s">
        <v>5317</v>
      </c>
      <c r="F1379" s="319"/>
      <c r="G1379" s="319"/>
      <c r="H1379" s="319"/>
    </row>
    <row r="1380" spans="1:8" s="103" customFormat="1" ht="31.5">
      <c r="A1380" s="59" t="s">
        <v>5322</v>
      </c>
      <c r="B1380" s="169" t="s">
        <v>5322</v>
      </c>
      <c r="C1380" s="60" t="s">
        <v>5319</v>
      </c>
      <c r="D1380" s="287">
        <v>45.26305</v>
      </c>
      <c r="E1380" s="61" t="s">
        <v>5317</v>
      </c>
      <c r="F1380" s="319"/>
      <c r="G1380" s="319"/>
      <c r="H1380" s="319"/>
    </row>
    <row r="1381" spans="1:8" s="103" customFormat="1" ht="31.5">
      <c r="A1381" s="59" t="s">
        <v>5323</v>
      </c>
      <c r="B1381" s="169" t="s">
        <v>5323</v>
      </c>
      <c r="C1381" s="60" t="s">
        <v>5324</v>
      </c>
      <c r="D1381" s="287">
        <v>125.76821</v>
      </c>
      <c r="E1381" s="61" t="s">
        <v>5317</v>
      </c>
      <c r="F1381" s="319"/>
      <c r="G1381" s="319"/>
      <c r="H1381" s="319"/>
    </row>
    <row r="1382" spans="1:8" s="103" customFormat="1">
      <c r="A1382" s="59" t="s">
        <v>5325</v>
      </c>
      <c r="B1382" s="169" t="s">
        <v>5325</v>
      </c>
      <c r="C1382" s="60" t="s">
        <v>5326</v>
      </c>
      <c r="D1382" s="287">
        <v>9.5532199999999996</v>
      </c>
      <c r="E1382" s="61" t="s">
        <v>5327</v>
      </c>
      <c r="F1382" s="319"/>
      <c r="G1382" s="319"/>
      <c r="H1382" s="319"/>
    </row>
    <row r="1383" spans="1:8" s="103" customFormat="1" ht="31.5">
      <c r="A1383" s="59" t="s">
        <v>5328</v>
      </c>
      <c r="B1383" s="169" t="s">
        <v>5328</v>
      </c>
      <c r="C1383" s="60" t="s">
        <v>5329</v>
      </c>
      <c r="D1383" s="287">
        <v>98.84</v>
      </c>
      <c r="E1383" s="61" t="s">
        <v>5330</v>
      </c>
      <c r="F1383" s="319"/>
      <c r="G1383" s="319"/>
      <c r="H1383" s="319"/>
    </row>
    <row r="1384" spans="1:8" s="103" customFormat="1" ht="31.5">
      <c r="A1384" s="59" t="s">
        <v>5331</v>
      </c>
      <c r="B1384" s="169" t="s">
        <v>5331</v>
      </c>
      <c r="C1384" s="60" t="s">
        <v>5329</v>
      </c>
      <c r="D1384" s="287">
        <v>53.914400000000001</v>
      </c>
      <c r="E1384" s="61" t="s">
        <v>5330</v>
      </c>
      <c r="F1384" s="319"/>
      <c r="G1384" s="319"/>
      <c r="H1384" s="319"/>
    </row>
    <row r="1385" spans="1:8" s="103" customFormat="1">
      <c r="A1385" s="59" t="s">
        <v>5332</v>
      </c>
      <c r="B1385" s="169" t="s">
        <v>5332</v>
      </c>
      <c r="C1385" s="60" t="s">
        <v>5243</v>
      </c>
      <c r="D1385" s="287">
        <v>19.286999999999999</v>
      </c>
      <c r="E1385" s="61" t="s">
        <v>5333</v>
      </c>
      <c r="F1385" s="319"/>
      <c r="G1385" s="319"/>
      <c r="H1385" s="319"/>
    </row>
    <row r="1386" spans="1:8" s="103" customFormat="1">
      <c r="A1386" s="59" t="s">
        <v>5334</v>
      </c>
      <c r="B1386" s="169" t="s">
        <v>5334</v>
      </c>
      <c r="C1386" s="60" t="s">
        <v>4772</v>
      </c>
      <c r="D1386" s="287">
        <v>32.75</v>
      </c>
      <c r="E1386" s="61" t="s">
        <v>5333</v>
      </c>
      <c r="F1386" s="319"/>
      <c r="G1386" s="319"/>
      <c r="H1386" s="319"/>
    </row>
    <row r="1387" spans="1:8" s="103" customFormat="1">
      <c r="A1387" s="59" t="s">
        <v>5335</v>
      </c>
      <c r="B1387" s="169" t="s">
        <v>5335</v>
      </c>
      <c r="C1387" s="60" t="s">
        <v>5336</v>
      </c>
      <c r="D1387" s="287">
        <v>55.504759999999997</v>
      </c>
      <c r="E1387" s="61" t="s">
        <v>5333</v>
      </c>
      <c r="F1387" s="319"/>
      <c r="G1387" s="319"/>
      <c r="H1387" s="319"/>
    </row>
    <row r="1388" spans="1:8" s="103" customFormat="1">
      <c r="A1388" s="59" t="s">
        <v>5337</v>
      </c>
      <c r="B1388" s="169" t="s">
        <v>5337</v>
      </c>
      <c r="C1388" s="60" t="s">
        <v>5274</v>
      </c>
      <c r="D1388" s="287">
        <v>51.752000000000002</v>
      </c>
      <c r="E1388" s="61" t="s">
        <v>5333</v>
      </c>
      <c r="F1388" s="319"/>
      <c r="G1388" s="319"/>
      <c r="H1388" s="319"/>
    </row>
    <row r="1389" spans="1:8" s="103" customFormat="1">
      <c r="A1389" s="59" t="s">
        <v>5338</v>
      </c>
      <c r="B1389" s="169" t="s">
        <v>5338</v>
      </c>
      <c r="C1389" s="60" t="s">
        <v>5274</v>
      </c>
      <c r="D1389" s="287">
        <v>17.021000000000001</v>
      </c>
      <c r="E1389" s="61" t="s">
        <v>5333</v>
      </c>
      <c r="F1389" s="319"/>
      <c r="G1389" s="319"/>
      <c r="H1389" s="319"/>
    </row>
    <row r="1390" spans="1:8" s="103" customFormat="1">
      <c r="A1390" s="59" t="s">
        <v>5339</v>
      </c>
      <c r="B1390" s="169" t="s">
        <v>5339</v>
      </c>
      <c r="C1390" s="60" t="s">
        <v>5340</v>
      </c>
      <c r="D1390" s="287">
        <v>79.328999999999994</v>
      </c>
      <c r="E1390" s="61" t="s">
        <v>5341</v>
      </c>
      <c r="F1390" s="319"/>
      <c r="G1390" s="319"/>
      <c r="H1390" s="319"/>
    </row>
    <row r="1391" spans="1:8" s="103" customFormat="1">
      <c r="A1391" s="59" t="s">
        <v>5342</v>
      </c>
      <c r="B1391" s="169" t="s">
        <v>5342</v>
      </c>
      <c r="C1391" s="60" t="s">
        <v>4822</v>
      </c>
      <c r="D1391" s="287">
        <v>98.191999999999993</v>
      </c>
      <c r="E1391" s="61" t="s">
        <v>5343</v>
      </c>
      <c r="F1391" s="319"/>
      <c r="G1391" s="319"/>
      <c r="H1391" s="319"/>
    </row>
    <row r="1392" spans="1:8" s="103" customFormat="1">
      <c r="A1392" s="59" t="s">
        <v>5344</v>
      </c>
      <c r="B1392" s="169" t="s">
        <v>5344</v>
      </c>
      <c r="C1392" s="60" t="s">
        <v>5082</v>
      </c>
      <c r="D1392" s="287">
        <v>94.177000000000007</v>
      </c>
      <c r="E1392" s="61" t="s">
        <v>5343</v>
      </c>
      <c r="F1392" s="319"/>
      <c r="G1392" s="319"/>
      <c r="H1392" s="319"/>
    </row>
    <row r="1393" spans="1:8" s="103" customFormat="1">
      <c r="A1393" s="59" t="s">
        <v>5345</v>
      </c>
      <c r="B1393" s="169" t="s">
        <v>5345</v>
      </c>
      <c r="C1393" s="60" t="s">
        <v>5082</v>
      </c>
      <c r="D1393" s="287">
        <v>98.191000000000003</v>
      </c>
      <c r="E1393" s="61" t="s">
        <v>5343</v>
      </c>
      <c r="F1393" s="319"/>
      <c r="G1393" s="319"/>
      <c r="H1393" s="319"/>
    </row>
    <row r="1394" spans="1:8" s="103" customFormat="1">
      <c r="A1394" s="59" t="s">
        <v>5346</v>
      </c>
      <c r="B1394" s="169" t="s">
        <v>5346</v>
      </c>
      <c r="C1394" s="60" t="s">
        <v>5347</v>
      </c>
      <c r="D1394" s="287">
        <v>27.62</v>
      </c>
      <c r="E1394" s="61" t="s">
        <v>5343</v>
      </c>
      <c r="F1394" s="319"/>
      <c r="G1394" s="319"/>
      <c r="H1394" s="319"/>
    </row>
    <row r="1395" spans="1:8" s="103" customFormat="1">
      <c r="A1395" s="59" t="s">
        <v>5348</v>
      </c>
      <c r="B1395" s="169" t="s">
        <v>5348</v>
      </c>
      <c r="C1395" s="60" t="s">
        <v>5349</v>
      </c>
      <c r="D1395" s="287">
        <v>58.927</v>
      </c>
      <c r="E1395" s="61" t="s">
        <v>5343</v>
      </c>
      <c r="F1395" s="319"/>
      <c r="G1395" s="319"/>
      <c r="H1395" s="319"/>
    </row>
    <row r="1396" spans="1:8" s="103" customFormat="1">
      <c r="A1396" s="59" t="s">
        <v>5350</v>
      </c>
      <c r="B1396" s="169" t="s">
        <v>5350</v>
      </c>
      <c r="C1396" s="60" t="s">
        <v>5347</v>
      </c>
      <c r="D1396" s="287">
        <v>184.20599999999999</v>
      </c>
      <c r="E1396" s="61" t="s">
        <v>5343</v>
      </c>
      <c r="F1396" s="319"/>
      <c r="G1396" s="319"/>
      <c r="H1396" s="319"/>
    </row>
    <row r="1397" spans="1:8" s="103" customFormat="1">
      <c r="A1397" s="59" t="s">
        <v>5351</v>
      </c>
      <c r="B1397" s="169" t="s">
        <v>5351</v>
      </c>
      <c r="C1397" s="60" t="s">
        <v>5082</v>
      </c>
      <c r="D1397" s="287">
        <v>18.805</v>
      </c>
      <c r="E1397" s="61" t="s">
        <v>5343</v>
      </c>
      <c r="F1397" s="319"/>
      <c r="G1397" s="319"/>
      <c r="H1397" s="319"/>
    </row>
    <row r="1398" spans="1:8" s="103" customFormat="1" ht="31.5">
      <c r="A1398" s="59" t="s">
        <v>5352</v>
      </c>
      <c r="B1398" s="169" t="s">
        <v>5352</v>
      </c>
      <c r="C1398" s="60" t="s">
        <v>5082</v>
      </c>
      <c r="D1398" s="287">
        <v>90.994</v>
      </c>
      <c r="E1398" s="61" t="s">
        <v>5353</v>
      </c>
      <c r="F1398" s="319"/>
      <c r="G1398" s="319"/>
      <c r="H1398" s="319"/>
    </row>
    <row r="1399" spans="1:8" s="103" customFormat="1">
      <c r="A1399" s="59" t="s">
        <v>5354</v>
      </c>
      <c r="B1399" s="169" t="s">
        <v>5354</v>
      </c>
      <c r="C1399" s="60" t="s">
        <v>5355</v>
      </c>
      <c r="D1399" s="287">
        <v>77.507999999999996</v>
      </c>
      <c r="E1399" s="61" t="s">
        <v>5356</v>
      </c>
      <c r="F1399" s="319"/>
      <c r="G1399" s="319"/>
      <c r="H1399" s="319"/>
    </row>
    <row r="1400" spans="1:8" s="103" customFormat="1">
      <c r="A1400" s="59" t="s">
        <v>5357</v>
      </c>
      <c r="B1400" s="169" t="s">
        <v>5357</v>
      </c>
      <c r="C1400" s="60" t="s">
        <v>5358</v>
      </c>
      <c r="D1400" s="287">
        <v>182.08799999999999</v>
      </c>
      <c r="E1400" s="61" t="s">
        <v>5359</v>
      </c>
      <c r="F1400" s="319"/>
      <c r="G1400" s="319"/>
      <c r="H1400" s="319"/>
    </row>
    <row r="1401" spans="1:8" s="103" customFormat="1" ht="31.5">
      <c r="A1401" s="59" t="s">
        <v>5360</v>
      </c>
      <c r="B1401" s="169" t="s">
        <v>5360</v>
      </c>
      <c r="C1401" s="60" t="s">
        <v>4649</v>
      </c>
      <c r="D1401" s="287">
        <v>152.28200000000001</v>
      </c>
      <c r="E1401" s="61" t="s">
        <v>5361</v>
      </c>
      <c r="F1401" s="319"/>
      <c r="G1401" s="319"/>
      <c r="H1401" s="319"/>
    </row>
    <row r="1402" spans="1:8" s="103" customFormat="1" ht="31.5">
      <c r="A1402" s="59" t="s">
        <v>5360</v>
      </c>
      <c r="B1402" s="169" t="s">
        <v>5360</v>
      </c>
      <c r="C1402" s="60" t="s">
        <v>4649</v>
      </c>
      <c r="D1402" s="287">
        <v>42.89</v>
      </c>
      <c r="E1402" s="61" t="s">
        <v>5361</v>
      </c>
      <c r="F1402" s="319"/>
      <c r="G1402" s="319"/>
      <c r="H1402" s="319"/>
    </row>
    <row r="1403" spans="1:8" s="103" customFormat="1" ht="31.5">
      <c r="A1403" s="59" t="s">
        <v>5362</v>
      </c>
      <c r="B1403" s="169" t="s">
        <v>5362</v>
      </c>
      <c r="C1403" s="60" t="s">
        <v>5363</v>
      </c>
      <c r="D1403" s="287">
        <v>29.399000000000001</v>
      </c>
      <c r="E1403" s="61" t="s">
        <v>5361</v>
      </c>
      <c r="F1403" s="319"/>
      <c r="G1403" s="319"/>
      <c r="H1403" s="319"/>
    </row>
    <row r="1404" spans="1:8" s="103" customFormat="1" ht="31.5">
      <c r="A1404" s="59" t="s">
        <v>5364</v>
      </c>
      <c r="B1404" s="169" t="s">
        <v>5364</v>
      </c>
      <c r="C1404" s="60" t="s">
        <v>5365</v>
      </c>
      <c r="D1404" s="287">
        <v>58.938000000000002</v>
      </c>
      <c r="E1404" s="61" t="s">
        <v>5361</v>
      </c>
      <c r="F1404" s="319"/>
      <c r="G1404" s="319"/>
      <c r="H1404" s="319"/>
    </row>
    <row r="1405" spans="1:8" s="103" customFormat="1" ht="31.5">
      <c r="A1405" s="59" t="s">
        <v>5170</v>
      </c>
      <c r="B1405" s="169" t="s">
        <v>5170</v>
      </c>
      <c r="C1405" s="60" t="s">
        <v>5171</v>
      </c>
      <c r="D1405" s="287">
        <v>109.874</v>
      </c>
      <c r="E1405" s="61" t="s">
        <v>5361</v>
      </c>
      <c r="F1405" s="319"/>
      <c r="G1405" s="319"/>
      <c r="H1405" s="319"/>
    </row>
    <row r="1406" spans="1:8" s="103" customFormat="1" ht="31.5">
      <c r="A1406" s="59" t="s">
        <v>5366</v>
      </c>
      <c r="B1406" s="169" t="s">
        <v>5366</v>
      </c>
      <c r="C1406" s="60" t="s">
        <v>4955</v>
      </c>
      <c r="D1406" s="287">
        <v>188.59100000000001</v>
      </c>
      <c r="E1406" s="61" t="s">
        <v>5361</v>
      </c>
      <c r="F1406" s="319"/>
      <c r="G1406" s="319"/>
      <c r="H1406" s="319"/>
    </row>
    <row r="1407" spans="1:8" s="103" customFormat="1" ht="31.5">
      <c r="A1407" s="59" t="s">
        <v>5367</v>
      </c>
      <c r="B1407" s="169" t="s">
        <v>5367</v>
      </c>
      <c r="C1407" s="60" t="s">
        <v>5368</v>
      </c>
      <c r="D1407" s="287">
        <v>20.576000000000001</v>
      </c>
      <c r="E1407" s="61" t="s">
        <v>5361</v>
      </c>
      <c r="F1407" s="319"/>
      <c r="G1407" s="319"/>
      <c r="H1407" s="319"/>
    </row>
    <row r="1408" spans="1:8" s="103" customFormat="1">
      <c r="A1408" s="59"/>
      <c r="B1408" s="169"/>
      <c r="C1408" s="59"/>
      <c r="D1408" s="288">
        <v>521.96068000000002</v>
      </c>
      <c r="E1408" s="61" t="s">
        <v>278</v>
      </c>
      <c r="F1408" s="319"/>
      <c r="G1408" s="319"/>
      <c r="H1408" s="319"/>
    </row>
    <row r="1409" spans="1:8" s="103" customFormat="1">
      <c r="A1409" s="289"/>
      <c r="B1409" s="290"/>
      <c r="C1409" s="289" t="s">
        <v>5369</v>
      </c>
      <c r="D1409" s="288">
        <v>586.94374000000005</v>
      </c>
      <c r="E1409" s="232" t="s">
        <v>5370</v>
      </c>
      <c r="F1409" s="319"/>
      <c r="G1409" s="319"/>
      <c r="H1409" s="319"/>
    </row>
    <row r="1410" spans="1:8" s="103" customFormat="1">
      <c r="A1410" s="289"/>
      <c r="B1410" s="290"/>
      <c r="C1410" s="289" t="s">
        <v>5371</v>
      </c>
      <c r="D1410" s="288">
        <v>1066.48332</v>
      </c>
      <c r="E1410" s="232" t="s">
        <v>5372</v>
      </c>
      <c r="F1410" s="319"/>
      <c r="G1410" s="319"/>
      <c r="H1410" s="319"/>
    </row>
    <row r="1411" spans="1:8" s="103" customFormat="1">
      <c r="A1411" s="289"/>
      <c r="B1411" s="290"/>
      <c r="C1411" s="289"/>
      <c r="D1411" s="291">
        <f>SUM(D755:D1410)</f>
        <v>34215.725230000004</v>
      </c>
      <c r="E1411" s="292" t="s">
        <v>1</v>
      </c>
      <c r="F1411" s="319"/>
      <c r="G1411" s="319"/>
      <c r="H1411" s="319"/>
    </row>
    <row r="1412" spans="1:8" s="103" customFormat="1">
      <c r="A1412" s="63" t="s">
        <v>5778</v>
      </c>
      <c r="B1412" s="290" t="s">
        <v>5820</v>
      </c>
      <c r="C1412" s="63" t="s">
        <v>5779</v>
      </c>
      <c r="D1412" s="202">
        <v>7.9960000000000004</v>
      </c>
      <c r="E1412" s="63" t="s">
        <v>5783</v>
      </c>
      <c r="F1412" s="319"/>
      <c r="G1412" s="319"/>
      <c r="H1412" s="319"/>
    </row>
    <row r="1413" spans="1:8" s="103" customFormat="1">
      <c r="A1413" s="63" t="s">
        <v>5778</v>
      </c>
      <c r="B1413" s="290" t="s">
        <v>5820</v>
      </c>
      <c r="C1413" s="63" t="s">
        <v>5780</v>
      </c>
      <c r="D1413" s="202">
        <v>30.729759999999999</v>
      </c>
      <c r="E1413" s="63" t="s">
        <v>5783</v>
      </c>
      <c r="F1413" s="319"/>
      <c r="G1413" s="319"/>
      <c r="H1413" s="319"/>
    </row>
    <row r="1414" spans="1:8" s="103" customFormat="1">
      <c r="A1414" s="63" t="s">
        <v>5778</v>
      </c>
      <c r="B1414" s="290" t="s">
        <v>5820</v>
      </c>
      <c r="C1414" s="64" t="s">
        <v>5781</v>
      </c>
      <c r="D1414" s="202">
        <v>30</v>
      </c>
      <c r="E1414" s="63" t="s">
        <v>5784</v>
      </c>
      <c r="F1414" s="319"/>
      <c r="G1414" s="319"/>
      <c r="H1414" s="319"/>
    </row>
    <row r="1415" spans="1:8" s="103" customFormat="1">
      <c r="A1415" s="63" t="s">
        <v>5778</v>
      </c>
      <c r="B1415" s="290" t="s">
        <v>5820</v>
      </c>
      <c r="C1415" s="64" t="s">
        <v>5782</v>
      </c>
      <c r="D1415" s="202">
        <v>2.5344000000000002</v>
      </c>
      <c r="E1415" s="63" t="s">
        <v>5542</v>
      </c>
      <c r="F1415" s="319"/>
      <c r="G1415" s="319"/>
      <c r="H1415" s="319"/>
    </row>
    <row r="1416" spans="1:8" s="103" customFormat="1">
      <c r="A1416" s="289"/>
      <c r="B1416" s="290"/>
      <c r="C1416" s="289"/>
      <c r="D1416" s="202">
        <v>2.7204999999999999</v>
      </c>
      <c r="E1416" s="63" t="s">
        <v>278</v>
      </c>
      <c r="F1416" s="319"/>
      <c r="G1416" s="319"/>
      <c r="H1416" s="319"/>
    </row>
    <row r="1417" spans="1:8" s="103" customFormat="1">
      <c r="A1417" s="289" t="s">
        <v>87</v>
      </c>
      <c r="B1417" s="290"/>
      <c r="C1417" s="289"/>
      <c r="D1417" s="202">
        <f>SUM(D1412:D1416)</f>
        <v>73.980660000000015</v>
      </c>
      <c r="E1417" s="63"/>
      <c r="F1417" s="319"/>
      <c r="G1417" s="319"/>
      <c r="H1417" s="319"/>
    </row>
    <row r="1418" spans="1:8" s="103" customFormat="1">
      <c r="A1418" s="293"/>
      <c r="B1418" s="294" t="s">
        <v>1</v>
      </c>
      <c r="C1418" s="245" t="s">
        <v>6</v>
      </c>
      <c r="D1418" s="295">
        <f>+D615+D671+D683+D754+D1411+D1417</f>
        <v>79080.949890000004</v>
      </c>
      <c r="E1418" s="296"/>
      <c r="F1418" s="319"/>
      <c r="G1418" s="319"/>
      <c r="H1418" s="319"/>
    </row>
    <row r="1419" spans="1:8" s="80" customFormat="1">
      <c r="A1419" s="782" t="s">
        <v>22</v>
      </c>
      <c r="B1419" s="782"/>
      <c r="C1419" s="782"/>
      <c r="D1419" s="782"/>
      <c r="E1419" s="782"/>
      <c r="F1419" s="316"/>
      <c r="G1419" s="316"/>
      <c r="H1419" s="316"/>
    </row>
    <row r="1420" spans="1:8">
      <c r="A1420" s="152" t="s">
        <v>184</v>
      </c>
      <c r="B1420" s="170" t="s">
        <v>184</v>
      </c>
      <c r="C1420" s="152" t="s">
        <v>184</v>
      </c>
      <c r="D1420" s="211" t="s">
        <v>184</v>
      </c>
      <c r="E1420" s="152" t="s">
        <v>184</v>
      </c>
    </row>
    <row r="1421" spans="1:8">
      <c r="A1421" s="245" t="s">
        <v>6</v>
      </c>
      <c r="B1421" s="246" t="s">
        <v>1</v>
      </c>
      <c r="C1421" s="245" t="s">
        <v>6</v>
      </c>
      <c r="D1421" s="247">
        <f>SUM(D1420:D1420)</f>
        <v>0</v>
      </c>
      <c r="E1421" s="245" t="s">
        <v>6</v>
      </c>
    </row>
    <row r="1422" spans="1:8" s="80" customFormat="1">
      <c r="A1422" s="782" t="s">
        <v>23</v>
      </c>
      <c r="B1422" s="782"/>
      <c r="C1422" s="782"/>
      <c r="D1422" s="782"/>
      <c r="E1422" s="782"/>
      <c r="F1422" s="316"/>
      <c r="G1422" s="316"/>
      <c r="H1422" s="316"/>
    </row>
    <row r="1423" spans="1:8">
      <c r="A1423" s="245" t="s">
        <v>6</v>
      </c>
      <c r="B1423" s="246" t="s">
        <v>1</v>
      </c>
      <c r="C1423" s="245" t="s">
        <v>6</v>
      </c>
      <c r="D1423" s="247">
        <v>0</v>
      </c>
      <c r="E1423" s="245" t="s">
        <v>6</v>
      </c>
    </row>
    <row r="1424" spans="1:8" s="80" customFormat="1">
      <c r="A1424" s="783" t="s">
        <v>360</v>
      </c>
      <c r="B1424" s="784"/>
      <c r="C1424" s="784"/>
      <c r="D1424" s="784"/>
      <c r="E1424" s="785"/>
      <c r="F1424" s="316"/>
      <c r="G1424" s="316"/>
      <c r="H1424" s="316"/>
    </row>
    <row r="1425" spans="1:8" s="105" customFormat="1">
      <c r="A1425" s="152" t="s">
        <v>184</v>
      </c>
      <c r="B1425" s="170" t="s">
        <v>184</v>
      </c>
      <c r="C1425" s="152" t="s">
        <v>184</v>
      </c>
      <c r="D1425" s="211" t="s">
        <v>184</v>
      </c>
      <c r="E1425" s="152" t="s">
        <v>184</v>
      </c>
      <c r="F1425" s="316"/>
      <c r="G1425" s="316"/>
      <c r="H1425" s="316"/>
    </row>
    <row r="1426" spans="1:8" s="105" customFormat="1">
      <c r="A1426" s="245" t="s">
        <v>6</v>
      </c>
      <c r="B1426" s="246" t="s">
        <v>1</v>
      </c>
      <c r="C1426" s="245" t="s">
        <v>6</v>
      </c>
      <c r="D1426" s="247">
        <f>SUM(D1425:D1425)</f>
        <v>0</v>
      </c>
      <c r="E1426" s="245" t="s">
        <v>6</v>
      </c>
      <c r="F1426" s="316"/>
      <c r="G1426" s="316"/>
      <c r="H1426" s="316"/>
    </row>
    <row r="1427" spans="1:8" s="80" customFormat="1">
      <c r="A1427" s="783" t="s">
        <v>24</v>
      </c>
      <c r="B1427" s="784"/>
      <c r="C1427" s="784"/>
      <c r="D1427" s="784"/>
      <c r="E1427" s="785"/>
      <c r="F1427" s="316"/>
      <c r="G1427" s="316"/>
      <c r="H1427" s="316"/>
    </row>
    <row r="1428" spans="1:8" ht="47.25">
      <c r="A1428" s="794" t="s">
        <v>667</v>
      </c>
      <c r="B1428" s="796" t="s">
        <v>668</v>
      </c>
      <c r="C1428" s="106" t="s">
        <v>669</v>
      </c>
      <c r="D1428" s="209">
        <v>56.789000000000001</v>
      </c>
      <c r="E1428" s="233" t="s">
        <v>670</v>
      </c>
    </row>
    <row r="1429" spans="1:8" ht="31.5">
      <c r="A1429" s="795"/>
      <c r="B1429" s="797"/>
      <c r="C1429" s="106" t="s">
        <v>4436</v>
      </c>
      <c r="D1429" s="256">
        <v>79.179000000000002</v>
      </c>
      <c r="E1429" s="233" t="s">
        <v>670</v>
      </c>
    </row>
    <row r="1430" spans="1:8">
      <c r="A1430" s="245" t="s">
        <v>6</v>
      </c>
      <c r="B1430" s="246" t="s">
        <v>1</v>
      </c>
      <c r="C1430" s="245" t="s">
        <v>6</v>
      </c>
      <c r="D1430" s="247">
        <f>SUM(D1428:D1429)</f>
        <v>135.96800000000002</v>
      </c>
      <c r="E1430" s="245" t="s">
        <v>6</v>
      </c>
    </row>
    <row r="1431" spans="1:8" s="80" customFormat="1">
      <c r="A1431" s="783" t="s">
        <v>25</v>
      </c>
      <c r="B1431" s="784"/>
      <c r="C1431" s="784"/>
      <c r="D1431" s="784"/>
      <c r="E1431" s="785"/>
      <c r="F1431" s="316"/>
      <c r="G1431" s="316"/>
      <c r="H1431" s="316"/>
    </row>
    <row r="1432" spans="1:8" s="80" customFormat="1" ht="94.5">
      <c r="A1432" s="109" t="s">
        <v>688</v>
      </c>
      <c r="B1432" s="171" t="s">
        <v>689</v>
      </c>
      <c r="C1432" s="110" t="s">
        <v>690</v>
      </c>
      <c r="D1432" s="297">
        <v>65.995999999999995</v>
      </c>
      <c r="E1432" s="298" t="s">
        <v>691</v>
      </c>
      <c r="F1432" s="316"/>
      <c r="G1432" s="316"/>
      <c r="H1432" s="316"/>
    </row>
    <row r="1433" spans="1:8">
      <c r="A1433" s="111" t="s">
        <v>692</v>
      </c>
      <c r="B1433" s="172" t="s">
        <v>693</v>
      </c>
      <c r="C1433" s="110" t="s">
        <v>694</v>
      </c>
      <c r="D1433" s="299">
        <v>35.999000000000002</v>
      </c>
      <c r="E1433" s="110" t="s">
        <v>695</v>
      </c>
    </row>
    <row r="1434" spans="1:8" ht="78.75">
      <c r="A1434" s="111" t="s">
        <v>688</v>
      </c>
      <c r="B1434" s="172" t="s">
        <v>689</v>
      </c>
      <c r="C1434" s="110" t="s">
        <v>2422</v>
      </c>
      <c r="D1434" s="299">
        <v>68.316000000000003</v>
      </c>
      <c r="E1434" s="110" t="s">
        <v>691</v>
      </c>
    </row>
    <row r="1435" spans="1:8">
      <c r="A1435" s="111" t="s">
        <v>2423</v>
      </c>
      <c r="B1435" s="172" t="s">
        <v>689</v>
      </c>
      <c r="C1435" s="110" t="s">
        <v>2424</v>
      </c>
      <c r="D1435" s="299">
        <v>73.290000000000006</v>
      </c>
      <c r="E1435" s="110" t="s">
        <v>691</v>
      </c>
    </row>
    <row r="1436" spans="1:8">
      <c r="A1436" s="111"/>
      <c r="B1436" s="173"/>
      <c r="C1436" s="110"/>
      <c r="D1436" s="299"/>
      <c r="E1436" s="110"/>
    </row>
    <row r="1437" spans="1:8">
      <c r="A1437" s="114"/>
      <c r="B1437" s="173" t="s">
        <v>1</v>
      </c>
      <c r="C1437" s="300" t="s">
        <v>6</v>
      </c>
      <c r="D1437" s="301">
        <f>SUM(D1432:D1436)</f>
        <v>243.601</v>
      </c>
      <c r="E1437" s="300" t="s">
        <v>6</v>
      </c>
    </row>
    <row r="1438" spans="1:8" s="80" customFormat="1">
      <c r="A1438" s="782" t="s">
        <v>26</v>
      </c>
      <c r="B1438" s="782"/>
      <c r="C1438" s="782"/>
      <c r="D1438" s="782"/>
      <c r="E1438" s="782"/>
      <c r="F1438" s="316"/>
      <c r="G1438" s="316"/>
      <c r="H1438" s="316"/>
    </row>
    <row r="1439" spans="1:8" s="105" customFormat="1">
      <c r="A1439" s="152" t="s">
        <v>184</v>
      </c>
      <c r="B1439" s="170" t="s">
        <v>184</v>
      </c>
      <c r="C1439" s="152" t="s">
        <v>184</v>
      </c>
      <c r="D1439" s="211" t="s">
        <v>184</v>
      </c>
      <c r="E1439" s="152" t="s">
        <v>184</v>
      </c>
      <c r="F1439" s="316"/>
      <c r="G1439" s="316"/>
      <c r="H1439" s="316"/>
    </row>
    <row r="1440" spans="1:8" s="105" customFormat="1">
      <c r="A1440" s="245" t="s">
        <v>6</v>
      </c>
      <c r="B1440" s="246" t="s">
        <v>1</v>
      </c>
      <c r="C1440" s="245" t="s">
        <v>6</v>
      </c>
      <c r="D1440" s="247">
        <f>SUM(D1439:D1439)</f>
        <v>0</v>
      </c>
      <c r="E1440" s="245" t="s">
        <v>6</v>
      </c>
      <c r="F1440" s="316"/>
      <c r="G1440" s="316"/>
      <c r="H1440" s="316"/>
    </row>
    <row r="1441" spans="1:8" s="80" customFormat="1">
      <c r="A1441" s="782" t="s">
        <v>27</v>
      </c>
      <c r="B1441" s="782"/>
      <c r="C1441" s="782"/>
      <c r="D1441" s="782"/>
      <c r="E1441" s="782"/>
      <c r="F1441" s="316"/>
      <c r="G1441" s="316"/>
      <c r="H1441" s="316"/>
    </row>
    <row r="1442" spans="1:8" s="105" customFormat="1">
      <c r="A1442" s="152" t="s">
        <v>184</v>
      </c>
      <c r="B1442" s="170" t="s">
        <v>184</v>
      </c>
      <c r="C1442" s="152" t="s">
        <v>184</v>
      </c>
      <c r="D1442" s="211" t="s">
        <v>184</v>
      </c>
      <c r="E1442" s="152" t="s">
        <v>184</v>
      </c>
      <c r="F1442" s="316"/>
      <c r="G1442" s="316"/>
      <c r="H1442" s="316"/>
    </row>
    <row r="1443" spans="1:8" s="105" customFormat="1">
      <c r="A1443" s="245" t="s">
        <v>6</v>
      </c>
      <c r="B1443" s="246" t="s">
        <v>1</v>
      </c>
      <c r="C1443" s="245" t="s">
        <v>6</v>
      </c>
      <c r="D1443" s="247">
        <f>SUM(D1442:D1442)</f>
        <v>0</v>
      </c>
      <c r="E1443" s="245" t="s">
        <v>6</v>
      </c>
      <c r="F1443" s="316"/>
      <c r="G1443" s="316"/>
      <c r="H1443" s="316"/>
    </row>
    <row r="1444" spans="1:8" s="80" customFormat="1">
      <c r="A1444" s="782" t="s">
        <v>329</v>
      </c>
      <c r="B1444" s="782"/>
      <c r="C1444" s="782"/>
      <c r="D1444" s="782"/>
      <c r="E1444" s="782"/>
      <c r="F1444" s="316"/>
      <c r="G1444" s="316"/>
      <c r="H1444" s="316"/>
    </row>
    <row r="1445" spans="1:8" s="105" customFormat="1">
      <c r="A1445" s="152" t="s">
        <v>184</v>
      </c>
      <c r="B1445" s="170" t="s">
        <v>184</v>
      </c>
      <c r="C1445" s="152" t="s">
        <v>184</v>
      </c>
      <c r="D1445" s="211" t="s">
        <v>184</v>
      </c>
      <c r="E1445" s="152" t="s">
        <v>184</v>
      </c>
      <c r="F1445" s="316"/>
      <c r="G1445" s="316"/>
      <c r="H1445" s="316"/>
    </row>
    <row r="1446" spans="1:8" s="105" customFormat="1">
      <c r="A1446" s="245" t="s">
        <v>6</v>
      </c>
      <c r="B1446" s="246" t="s">
        <v>1</v>
      </c>
      <c r="C1446" s="245" t="s">
        <v>6</v>
      </c>
      <c r="D1446" s="247">
        <f>SUM(D1445:D1445)</f>
        <v>0</v>
      </c>
      <c r="E1446" s="245" t="s">
        <v>6</v>
      </c>
      <c r="F1446" s="316"/>
      <c r="G1446" s="316"/>
      <c r="H1446" s="316"/>
    </row>
    <row r="1447" spans="1:8" s="80" customFormat="1">
      <c r="A1447" s="782" t="s">
        <v>361</v>
      </c>
      <c r="B1447" s="782"/>
      <c r="C1447" s="782"/>
      <c r="D1447" s="782"/>
      <c r="E1447" s="782"/>
      <c r="F1447" s="316"/>
      <c r="G1447" s="316"/>
      <c r="H1447" s="316"/>
    </row>
    <row r="1448" spans="1:8">
      <c r="A1448" s="152" t="s">
        <v>184</v>
      </c>
      <c r="B1448" s="170" t="s">
        <v>184</v>
      </c>
      <c r="C1448" s="152" t="s">
        <v>184</v>
      </c>
      <c r="D1448" s="211" t="s">
        <v>184</v>
      </c>
      <c r="E1448" s="152" t="s">
        <v>184</v>
      </c>
    </row>
    <row r="1449" spans="1:8">
      <c r="A1449" s="245" t="s">
        <v>6</v>
      </c>
      <c r="B1449" s="246" t="s">
        <v>1</v>
      </c>
      <c r="C1449" s="245" t="s">
        <v>6</v>
      </c>
      <c r="D1449" s="247">
        <f>SUM(D1448:D1448)</f>
        <v>0</v>
      </c>
      <c r="E1449" s="245" t="s">
        <v>6</v>
      </c>
    </row>
    <row r="1450" spans="1:8" s="80" customFormat="1">
      <c r="A1450" s="782" t="s">
        <v>28</v>
      </c>
      <c r="B1450" s="782"/>
      <c r="C1450" s="782"/>
      <c r="D1450" s="782"/>
      <c r="E1450" s="782"/>
      <c r="F1450" s="316"/>
      <c r="G1450" s="316"/>
      <c r="H1450" s="316"/>
    </row>
    <row r="1451" spans="1:8">
      <c r="A1451" s="152" t="s">
        <v>184</v>
      </c>
      <c r="B1451" s="170" t="s">
        <v>184</v>
      </c>
      <c r="C1451" s="152" t="s">
        <v>184</v>
      </c>
      <c r="D1451" s="211" t="s">
        <v>184</v>
      </c>
      <c r="E1451" s="152" t="s">
        <v>184</v>
      </c>
    </row>
    <row r="1452" spans="1:8">
      <c r="A1452" s="245" t="s">
        <v>6</v>
      </c>
      <c r="B1452" s="246" t="s">
        <v>1</v>
      </c>
      <c r="C1452" s="245" t="s">
        <v>6</v>
      </c>
      <c r="D1452" s="247">
        <f>SUM(D1451:D1451)</f>
        <v>0</v>
      </c>
      <c r="E1452" s="245" t="s">
        <v>6</v>
      </c>
    </row>
    <row r="1453" spans="1:8" s="80" customFormat="1">
      <c r="A1453" s="782" t="s">
        <v>29</v>
      </c>
      <c r="B1453" s="782"/>
      <c r="C1453" s="782"/>
      <c r="D1453" s="782"/>
      <c r="E1453" s="782"/>
      <c r="F1453" s="316"/>
      <c r="G1453" s="316"/>
      <c r="H1453" s="316"/>
    </row>
    <row r="1454" spans="1:8" s="80" customFormat="1">
      <c r="A1454" s="777" t="s">
        <v>434</v>
      </c>
      <c r="B1454" s="779" t="s">
        <v>435</v>
      </c>
      <c r="C1454" s="777" t="s">
        <v>2609</v>
      </c>
      <c r="D1454" s="212">
        <v>49.085000000000001</v>
      </c>
      <c r="E1454" s="153" t="s">
        <v>2610</v>
      </c>
      <c r="F1454" s="316"/>
      <c r="G1454" s="316"/>
      <c r="H1454" s="316"/>
    </row>
    <row r="1455" spans="1:8" s="80" customFormat="1" ht="31.5">
      <c r="A1455" s="778"/>
      <c r="B1455" s="781"/>
      <c r="C1455" s="778"/>
      <c r="D1455" s="212">
        <v>0.91200000000000003</v>
      </c>
      <c r="E1455" s="153" t="s">
        <v>465</v>
      </c>
      <c r="F1455" s="316"/>
      <c r="G1455" s="316"/>
      <c r="H1455" s="316"/>
    </row>
    <row r="1456" spans="1:8" s="80" customFormat="1">
      <c r="A1456" s="777" t="s">
        <v>436</v>
      </c>
      <c r="B1456" s="779" t="s">
        <v>437</v>
      </c>
      <c r="C1456" s="777" t="s">
        <v>2609</v>
      </c>
      <c r="D1456" s="212">
        <v>49.085000000000001</v>
      </c>
      <c r="E1456" s="153" t="s">
        <v>2610</v>
      </c>
      <c r="F1456" s="316"/>
      <c r="G1456" s="316"/>
      <c r="H1456" s="316"/>
    </row>
    <row r="1457" spans="1:8" s="80" customFormat="1" ht="31.5">
      <c r="A1457" s="778"/>
      <c r="B1457" s="781"/>
      <c r="C1457" s="778"/>
      <c r="D1457" s="212">
        <v>0.91200000000000003</v>
      </c>
      <c r="E1457" s="153" t="s">
        <v>465</v>
      </c>
      <c r="F1457" s="316"/>
      <c r="G1457" s="316"/>
      <c r="H1457" s="316"/>
    </row>
    <row r="1458" spans="1:8" s="80" customFormat="1">
      <c r="A1458" s="777" t="s">
        <v>428</v>
      </c>
      <c r="B1458" s="779" t="s">
        <v>429</v>
      </c>
      <c r="C1458" s="777" t="s">
        <v>2611</v>
      </c>
      <c r="D1458" s="212">
        <v>48.911999999999999</v>
      </c>
      <c r="E1458" s="153" t="s">
        <v>2612</v>
      </c>
      <c r="F1458" s="316"/>
      <c r="G1458" s="316"/>
      <c r="H1458" s="316"/>
    </row>
    <row r="1459" spans="1:8" s="80" customFormat="1" ht="31.5">
      <c r="A1459" s="778"/>
      <c r="B1459" s="781"/>
      <c r="C1459" s="778"/>
      <c r="D1459" s="212">
        <v>0.95199999999999996</v>
      </c>
      <c r="E1459" s="153" t="s">
        <v>465</v>
      </c>
      <c r="F1459" s="316"/>
      <c r="G1459" s="316"/>
      <c r="H1459" s="316"/>
    </row>
    <row r="1460" spans="1:8" s="80" customFormat="1">
      <c r="A1460" s="777" t="s">
        <v>432</v>
      </c>
      <c r="B1460" s="779" t="s">
        <v>433</v>
      </c>
      <c r="C1460" s="777" t="s">
        <v>2611</v>
      </c>
      <c r="D1460" s="212">
        <v>48.912999999999997</v>
      </c>
      <c r="E1460" s="153" t="s">
        <v>2612</v>
      </c>
      <c r="F1460" s="316"/>
      <c r="G1460" s="316"/>
      <c r="H1460" s="316"/>
    </row>
    <row r="1461" spans="1:8" s="80" customFormat="1" ht="31.5">
      <c r="A1461" s="778"/>
      <c r="B1461" s="781"/>
      <c r="C1461" s="778"/>
      <c r="D1461" s="212">
        <v>0.95099999999999996</v>
      </c>
      <c r="E1461" s="153" t="s">
        <v>465</v>
      </c>
      <c r="F1461" s="316"/>
      <c r="G1461" s="316"/>
      <c r="H1461" s="316"/>
    </row>
    <row r="1462" spans="1:8" s="80" customFormat="1">
      <c r="A1462" s="777" t="s">
        <v>439</v>
      </c>
      <c r="B1462" s="779" t="s">
        <v>440</v>
      </c>
      <c r="C1462" s="777" t="s">
        <v>2613</v>
      </c>
      <c r="D1462" s="212">
        <v>29.456</v>
      </c>
      <c r="E1462" s="153" t="s">
        <v>2614</v>
      </c>
      <c r="F1462" s="316"/>
      <c r="G1462" s="316"/>
      <c r="H1462" s="316"/>
    </row>
    <row r="1463" spans="1:8" s="80" customFormat="1" ht="31.5">
      <c r="A1463" s="778"/>
      <c r="B1463" s="781"/>
      <c r="C1463" s="778"/>
      <c r="D1463" s="212">
        <v>0.54200000000000004</v>
      </c>
      <c r="E1463" s="153" t="s">
        <v>465</v>
      </c>
      <c r="F1463" s="316"/>
      <c r="G1463" s="316"/>
      <c r="H1463" s="316"/>
    </row>
    <row r="1464" spans="1:8" s="80" customFormat="1">
      <c r="A1464" s="777" t="s">
        <v>441</v>
      </c>
      <c r="B1464" s="779" t="s">
        <v>442</v>
      </c>
      <c r="C1464" s="777" t="s">
        <v>2613</v>
      </c>
      <c r="D1464" s="212">
        <v>49.082999999999998</v>
      </c>
      <c r="E1464" s="153" t="s">
        <v>2614</v>
      </c>
      <c r="F1464" s="316"/>
      <c r="G1464" s="316"/>
      <c r="H1464" s="316"/>
    </row>
    <row r="1465" spans="1:8" s="80" customFormat="1" ht="31.5">
      <c r="A1465" s="778"/>
      <c r="B1465" s="781"/>
      <c r="C1465" s="778"/>
      <c r="D1465" s="212">
        <v>0.91400000000000003</v>
      </c>
      <c r="E1465" s="153" t="s">
        <v>465</v>
      </c>
      <c r="F1465" s="316"/>
      <c r="G1465" s="316"/>
      <c r="H1465" s="316"/>
    </row>
    <row r="1466" spans="1:8" s="80" customFormat="1">
      <c r="A1466" s="777" t="s">
        <v>444</v>
      </c>
      <c r="B1466" s="779" t="s">
        <v>445</v>
      </c>
      <c r="C1466" s="777" t="s">
        <v>2613</v>
      </c>
      <c r="D1466" s="212">
        <v>19.637</v>
      </c>
      <c r="E1466" s="153" t="s">
        <v>2614</v>
      </c>
      <c r="F1466" s="316"/>
      <c r="G1466" s="316"/>
      <c r="H1466" s="316"/>
    </row>
    <row r="1467" spans="1:8" s="80" customFormat="1" ht="31.5">
      <c r="A1467" s="778"/>
      <c r="B1467" s="781"/>
      <c r="C1467" s="778"/>
      <c r="D1467" s="212">
        <v>0.36199999999999999</v>
      </c>
      <c r="E1467" s="153" t="s">
        <v>465</v>
      </c>
      <c r="F1467" s="316"/>
      <c r="G1467" s="316"/>
      <c r="H1467" s="316"/>
    </row>
    <row r="1468" spans="1:8" s="80" customFormat="1">
      <c r="A1468" s="777" t="s">
        <v>446</v>
      </c>
      <c r="B1468" s="779" t="s">
        <v>447</v>
      </c>
      <c r="C1468" s="777" t="s">
        <v>2613</v>
      </c>
      <c r="D1468" s="212">
        <v>57.488999999999997</v>
      </c>
      <c r="E1468" s="153" t="s">
        <v>2614</v>
      </c>
      <c r="F1468" s="316"/>
      <c r="G1468" s="316"/>
      <c r="H1468" s="316"/>
    </row>
    <row r="1469" spans="1:8" s="80" customFormat="1" ht="31.5">
      <c r="A1469" s="778"/>
      <c r="B1469" s="781"/>
      <c r="C1469" s="778"/>
      <c r="D1469" s="212">
        <v>1.069</v>
      </c>
      <c r="E1469" s="153" t="s">
        <v>465</v>
      </c>
      <c r="F1469" s="316"/>
      <c r="G1469" s="316"/>
      <c r="H1469" s="316"/>
    </row>
    <row r="1470" spans="1:8" s="80" customFormat="1">
      <c r="A1470" s="777" t="s">
        <v>448</v>
      </c>
      <c r="B1470" s="779" t="s">
        <v>449</v>
      </c>
      <c r="C1470" s="777" t="s">
        <v>2613</v>
      </c>
      <c r="D1470" s="212">
        <v>64.141000000000005</v>
      </c>
      <c r="E1470" s="153" t="s">
        <v>2614</v>
      </c>
      <c r="F1470" s="316"/>
      <c r="G1470" s="316"/>
      <c r="H1470" s="316"/>
    </row>
    <row r="1471" spans="1:8" s="80" customFormat="1" ht="31.5">
      <c r="A1471" s="778"/>
      <c r="B1471" s="781"/>
      <c r="C1471" s="778"/>
      <c r="D1471" s="212">
        <v>1.1950000000000001</v>
      </c>
      <c r="E1471" s="153" t="s">
        <v>465</v>
      </c>
      <c r="F1471" s="316"/>
      <c r="G1471" s="316"/>
      <c r="H1471" s="316"/>
    </row>
    <row r="1472" spans="1:8" s="80" customFormat="1">
      <c r="A1472" s="777" t="s">
        <v>2615</v>
      </c>
      <c r="B1472" s="779" t="s">
        <v>438</v>
      </c>
      <c r="C1472" s="777" t="s">
        <v>2613</v>
      </c>
      <c r="D1472" s="212">
        <v>67.076999999999998</v>
      </c>
      <c r="E1472" s="153" t="s">
        <v>2612</v>
      </c>
      <c r="F1472" s="316"/>
      <c r="G1472" s="316"/>
      <c r="H1472" s="316"/>
    </row>
    <row r="1473" spans="1:8" s="80" customFormat="1" ht="31.5">
      <c r="A1473" s="778"/>
      <c r="B1473" s="781"/>
      <c r="C1473" s="778"/>
      <c r="D1473" s="212">
        <v>1.3080000000000001</v>
      </c>
      <c r="E1473" s="153" t="s">
        <v>465</v>
      </c>
      <c r="F1473" s="316"/>
      <c r="G1473" s="316"/>
      <c r="H1473" s="316"/>
    </row>
    <row r="1474" spans="1:8" s="80" customFormat="1">
      <c r="A1474" s="777" t="s">
        <v>2616</v>
      </c>
      <c r="B1474" s="779" t="s">
        <v>2617</v>
      </c>
      <c r="C1474" s="777" t="s">
        <v>2613</v>
      </c>
      <c r="D1474" s="212">
        <v>7.8630000000000004</v>
      </c>
      <c r="E1474" s="153" t="s">
        <v>2614</v>
      </c>
      <c r="F1474" s="316"/>
      <c r="G1474" s="316"/>
      <c r="H1474" s="316"/>
    </row>
    <row r="1475" spans="1:8" s="80" customFormat="1" ht="31.5">
      <c r="A1475" s="778"/>
      <c r="B1475" s="781"/>
      <c r="C1475" s="778"/>
      <c r="D1475" s="212">
        <v>0.13700000000000001</v>
      </c>
      <c r="E1475" s="153" t="s">
        <v>465</v>
      </c>
      <c r="F1475" s="316"/>
      <c r="G1475" s="316"/>
      <c r="H1475" s="316"/>
    </row>
    <row r="1476" spans="1:8" s="80" customFormat="1">
      <c r="A1476" s="777" t="s">
        <v>2618</v>
      </c>
      <c r="B1476" s="779" t="s">
        <v>2619</v>
      </c>
      <c r="C1476" s="777" t="s">
        <v>2613</v>
      </c>
      <c r="D1476" s="212">
        <v>196.34399999999999</v>
      </c>
      <c r="E1476" s="153" t="s">
        <v>2610</v>
      </c>
      <c r="F1476" s="316"/>
      <c r="G1476" s="316"/>
      <c r="H1476" s="316"/>
    </row>
    <row r="1477" spans="1:8" s="80" customFormat="1" ht="31.5">
      <c r="A1477" s="778"/>
      <c r="B1477" s="781"/>
      <c r="C1477" s="778"/>
      <c r="D1477" s="212">
        <v>3.6459999999999999</v>
      </c>
      <c r="E1477" s="153" t="s">
        <v>465</v>
      </c>
      <c r="F1477" s="316"/>
      <c r="G1477" s="316"/>
      <c r="H1477" s="316"/>
    </row>
    <row r="1478" spans="1:8" s="80" customFormat="1" ht="31.5">
      <c r="A1478" s="116" t="s">
        <v>2620</v>
      </c>
      <c r="B1478" s="174" t="s">
        <v>2621</v>
      </c>
      <c r="C1478" s="116" t="s">
        <v>2621</v>
      </c>
      <c r="D1478" s="212">
        <v>19</v>
      </c>
      <c r="E1478" s="153" t="s">
        <v>2622</v>
      </c>
      <c r="F1478" s="316"/>
      <c r="G1478" s="316"/>
      <c r="H1478" s="316"/>
    </row>
    <row r="1479" spans="1:8" s="80" customFormat="1">
      <c r="A1479" s="124"/>
      <c r="B1479" s="117" t="s">
        <v>1</v>
      </c>
      <c r="C1479" s="189"/>
      <c r="D1479" s="213">
        <f>SUM(D1454:D1478)</f>
        <v>718.9849999999999</v>
      </c>
      <c r="E1479" s="153"/>
      <c r="F1479" s="316"/>
      <c r="G1479" s="316"/>
      <c r="H1479" s="316"/>
    </row>
    <row r="1480" spans="1:8" s="80" customFormat="1" ht="31.5">
      <c r="A1480" s="153" t="s">
        <v>2623</v>
      </c>
      <c r="B1480" s="115" t="s">
        <v>450</v>
      </c>
      <c r="C1480" s="153" t="s">
        <v>2624</v>
      </c>
      <c r="D1480" s="214">
        <v>652.82399999999996</v>
      </c>
      <c r="E1480" s="153" t="s">
        <v>451</v>
      </c>
      <c r="F1480" s="316"/>
      <c r="G1480" s="316"/>
      <c r="H1480" s="316"/>
    </row>
    <row r="1481" spans="1:8" s="80" customFormat="1" ht="31.5">
      <c r="A1481" s="153" t="s">
        <v>2625</v>
      </c>
      <c r="B1481" s="115" t="s">
        <v>452</v>
      </c>
      <c r="C1481" s="153" t="s">
        <v>2626</v>
      </c>
      <c r="D1481" s="214">
        <v>312.00900000000001</v>
      </c>
      <c r="E1481" s="153" t="s">
        <v>451</v>
      </c>
      <c r="F1481" s="316"/>
      <c r="G1481" s="316"/>
      <c r="H1481" s="316"/>
    </row>
    <row r="1482" spans="1:8" s="80" customFormat="1" ht="31.5">
      <c r="A1482" s="153" t="s">
        <v>2627</v>
      </c>
      <c r="B1482" s="115" t="s">
        <v>453</v>
      </c>
      <c r="C1482" s="153" t="s">
        <v>2628</v>
      </c>
      <c r="D1482" s="212">
        <v>712.84699999999998</v>
      </c>
      <c r="E1482" s="153" t="s">
        <v>451</v>
      </c>
      <c r="F1482" s="316"/>
      <c r="G1482" s="316"/>
      <c r="H1482" s="316"/>
    </row>
    <row r="1483" spans="1:8" s="80" customFormat="1" ht="31.5">
      <c r="A1483" s="153" t="s">
        <v>2629</v>
      </c>
      <c r="B1483" s="115" t="s">
        <v>2630</v>
      </c>
      <c r="C1483" s="153" t="s">
        <v>2624</v>
      </c>
      <c r="D1483" s="212">
        <v>201.375</v>
      </c>
      <c r="E1483" s="153" t="s">
        <v>451</v>
      </c>
      <c r="F1483" s="316"/>
      <c r="G1483" s="316"/>
      <c r="H1483" s="316"/>
    </row>
    <row r="1484" spans="1:8" s="80" customFormat="1" ht="31.5">
      <c r="A1484" s="153" t="s">
        <v>2631</v>
      </c>
      <c r="B1484" s="115" t="s">
        <v>2632</v>
      </c>
      <c r="C1484" s="153" t="s">
        <v>2626</v>
      </c>
      <c r="D1484" s="212">
        <v>225.90700000000001</v>
      </c>
      <c r="E1484" s="153" t="s">
        <v>451</v>
      </c>
      <c r="F1484" s="316"/>
      <c r="G1484" s="316"/>
      <c r="H1484" s="316"/>
    </row>
    <row r="1485" spans="1:8" s="80" customFormat="1" ht="31.5">
      <c r="A1485" s="153" t="s">
        <v>2633</v>
      </c>
      <c r="B1485" s="115" t="s">
        <v>2634</v>
      </c>
      <c r="C1485" s="153" t="s">
        <v>2624</v>
      </c>
      <c r="D1485" s="212">
        <v>467.81799999999998</v>
      </c>
      <c r="E1485" s="153" t="s">
        <v>451</v>
      </c>
      <c r="F1485" s="316"/>
      <c r="G1485" s="316"/>
      <c r="H1485" s="316"/>
    </row>
    <row r="1486" spans="1:8" s="80" customFormat="1" ht="31.5">
      <c r="A1486" s="153" t="s">
        <v>2635</v>
      </c>
      <c r="B1486" s="115" t="s">
        <v>2636</v>
      </c>
      <c r="C1486" s="153" t="s">
        <v>2624</v>
      </c>
      <c r="D1486" s="212">
        <v>132.291</v>
      </c>
      <c r="E1486" s="153" t="s">
        <v>451</v>
      </c>
      <c r="F1486" s="316"/>
      <c r="G1486" s="316"/>
      <c r="H1486" s="316"/>
    </row>
    <row r="1487" spans="1:8" s="80" customFormat="1" ht="31.5">
      <c r="A1487" s="153" t="s">
        <v>2637</v>
      </c>
      <c r="B1487" s="115" t="s">
        <v>2638</v>
      </c>
      <c r="C1487" s="153" t="s">
        <v>2626</v>
      </c>
      <c r="D1487" s="212">
        <v>240.81200000000001</v>
      </c>
      <c r="E1487" s="153" t="s">
        <v>451</v>
      </c>
      <c r="F1487" s="316"/>
      <c r="G1487" s="316"/>
      <c r="H1487" s="316"/>
    </row>
    <row r="1488" spans="1:8" s="80" customFormat="1" ht="31.5">
      <c r="A1488" s="153" t="s">
        <v>2639</v>
      </c>
      <c r="B1488" s="115" t="s">
        <v>2640</v>
      </c>
      <c r="C1488" s="153" t="s">
        <v>2624</v>
      </c>
      <c r="D1488" s="212">
        <v>177.99299999999999</v>
      </c>
      <c r="E1488" s="153" t="s">
        <v>451</v>
      </c>
      <c r="F1488" s="316"/>
      <c r="G1488" s="316"/>
      <c r="H1488" s="316"/>
    </row>
    <row r="1489" spans="1:8" s="80" customFormat="1" ht="31.5">
      <c r="A1489" s="153" t="s">
        <v>2641</v>
      </c>
      <c r="B1489" s="115" t="s">
        <v>2642</v>
      </c>
      <c r="C1489" s="153" t="s">
        <v>2624</v>
      </c>
      <c r="D1489" s="212">
        <v>251.84299999999999</v>
      </c>
      <c r="E1489" s="153" t="s">
        <v>451</v>
      </c>
      <c r="F1489" s="316"/>
      <c r="G1489" s="316"/>
      <c r="H1489" s="316"/>
    </row>
    <row r="1490" spans="1:8" s="80" customFormat="1" ht="31.5">
      <c r="A1490" s="153" t="s">
        <v>2643</v>
      </c>
      <c r="B1490" s="115" t="s">
        <v>2644</v>
      </c>
      <c r="C1490" s="153" t="s">
        <v>2624</v>
      </c>
      <c r="D1490" s="212">
        <v>494.75900000000001</v>
      </c>
      <c r="E1490" s="153" t="s">
        <v>451</v>
      </c>
      <c r="F1490" s="316"/>
      <c r="G1490" s="316"/>
      <c r="H1490" s="316"/>
    </row>
    <row r="1491" spans="1:8" s="80" customFormat="1" ht="31.5">
      <c r="A1491" s="153" t="s">
        <v>2645</v>
      </c>
      <c r="B1491" s="115" t="s">
        <v>2646</v>
      </c>
      <c r="C1491" s="153" t="s">
        <v>2647</v>
      </c>
      <c r="D1491" s="212">
        <v>59.851999999999997</v>
      </c>
      <c r="E1491" s="153" t="s">
        <v>469</v>
      </c>
      <c r="F1491" s="316"/>
      <c r="G1491" s="316"/>
      <c r="H1491" s="316"/>
    </row>
    <row r="1492" spans="1:8" s="80" customFormat="1" ht="31.5">
      <c r="A1492" s="153" t="s">
        <v>2648</v>
      </c>
      <c r="B1492" s="121" t="s">
        <v>2649</v>
      </c>
      <c r="C1492" s="153" t="s">
        <v>2650</v>
      </c>
      <c r="D1492" s="212">
        <v>49.9</v>
      </c>
      <c r="E1492" s="153"/>
      <c r="F1492" s="316"/>
      <c r="G1492" s="316"/>
      <c r="H1492" s="316"/>
    </row>
    <row r="1493" spans="1:8" s="80" customFormat="1">
      <c r="A1493" s="124"/>
      <c r="B1493" s="118" t="s">
        <v>1</v>
      </c>
      <c r="C1493" s="189"/>
      <c r="D1493" s="213">
        <f>SUM(D1480:D1492)</f>
        <v>3980.2299999999996</v>
      </c>
      <c r="E1493" s="153"/>
      <c r="F1493" s="316"/>
      <c r="G1493" s="316"/>
      <c r="H1493" s="316"/>
    </row>
    <row r="1494" spans="1:8" s="80" customFormat="1">
      <c r="A1494" s="777" t="s">
        <v>2651</v>
      </c>
      <c r="B1494" s="779" t="s">
        <v>454</v>
      </c>
      <c r="C1494" s="777" t="s">
        <v>2652</v>
      </c>
      <c r="D1494" s="212">
        <v>100.36499999999999</v>
      </c>
      <c r="E1494" s="153" t="s">
        <v>2653</v>
      </c>
      <c r="F1494" s="316"/>
      <c r="G1494" s="316"/>
      <c r="H1494" s="316"/>
    </row>
    <row r="1495" spans="1:8" s="80" customFormat="1" ht="31.5">
      <c r="A1495" s="778"/>
      <c r="B1495" s="781"/>
      <c r="C1495" s="778"/>
      <c r="D1495" s="212">
        <v>1.829</v>
      </c>
      <c r="E1495" s="153" t="s">
        <v>465</v>
      </c>
      <c r="F1495" s="316"/>
      <c r="G1495" s="316"/>
      <c r="H1495" s="316"/>
    </row>
    <row r="1496" spans="1:8" s="80" customFormat="1">
      <c r="A1496" s="777" t="s">
        <v>459</v>
      </c>
      <c r="B1496" s="779" t="s">
        <v>460</v>
      </c>
      <c r="C1496" s="777" t="s">
        <v>2654</v>
      </c>
      <c r="D1496" s="212">
        <v>84.094999999999999</v>
      </c>
      <c r="E1496" s="153" t="s">
        <v>451</v>
      </c>
      <c r="F1496" s="316"/>
      <c r="G1496" s="316"/>
      <c r="H1496" s="316"/>
    </row>
    <row r="1497" spans="1:8" s="80" customFormat="1">
      <c r="A1497" s="778"/>
      <c r="B1497" s="781"/>
      <c r="C1497" s="778"/>
      <c r="D1497" s="212">
        <v>1.2829999999999999</v>
      </c>
      <c r="E1497" s="153" t="s">
        <v>2655</v>
      </c>
      <c r="F1497" s="316"/>
      <c r="G1497" s="316"/>
      <c r="H1497" s="316"/>
    </row>
    <row r="1498" spans="1:8" s="80" customFormat="1">
      <c r="A1498" s="777" t="s">
        <v>2656</v>
      </c>
      <c r="B1498" s="779" t="s">
        <v>462</v>
      </c>
      <c r="C1498" s="777" t="s">
        <v>2654</v>
      </c>
      <c r="D1498" s="212">
        <v>165.72200000000001</v>
      </c>
      <c r="E1498" s="153" t="s">
        <v>451</v>
      </c>
      <c r="F1498" s="316"/>
      <c r="G1498" s="316"/>
      <c r="H1498" s="316"/>
    </row>
    <row r="1499" spans="1:8" s="80" customFormat="1">
      <c r="A1499" s="778"/>
      <c r="B1499" s="781"/>
      <c r="C1499" s="778"/>
      <c r="D1499" s="212">
        <v>2.536</v>
      </c>
      <c r="E1499" s="153" t="s">
        <v>2655</v>
      </c>
      <c r="F1499" s="316"/>
      <c r="G1499" s="316"/>
      <c r="H1499" s="316"/>
    </row>
    <row r="1500" spans="1:8" s="80" customFormat="1">
      <c r="A1500" s="777" t="s">
        <v>455</v>
      </c>
      <c r="B1500" s="779" t="s">
        <v>456</v>
      </c>
      <c r="C1500" s="777" t="s">
        <v>2657</v>
      </c>
      <c r="D1500" s="212">
        <v>102.133</v>
      </c>
      <c r="E1500" s="153" t="s">
        <v>2653</v>
      </c>
      <c r="F1500" s="316"/>
      <c r="G1500" s="316"/>
      <c r="H1500" s="316"/>
    </row>
    <row r="1501" spans="1:8" s="80" customFormat="1" ht="31.5">
      <c r="A1501" s="778"/>
      <c r="B1501" s="781"/>
      <c r="C1501" s="778"/>
      <c r="D1501" s="212">
        <v>1.845</v>
      </c>
      <c r="E1501" s="153" t="s">
        <v>465</v>
      </c>
      <c r="F1501" s="316"/>
      <c r="G1501" s="316"/>
      <c r="H1501" s="316"/>
    </row>
    <row r="1502" spans="1:8" s="80" customFormat="1">
      <c r="A1502" s="777" t="s">
        <v>457</v>
      </c>
      <c r="B1502" s="779" t="s">
        <v>458</v>
      </c>
      <c r="C1502" s="777" t="s">
        <v>2657</v>
      </c>
      <c r="D1502" s="212">
        <v>176.26900000000001</v>
      </c>
      <c r="E1502" s="153" t="s">
        <v>2653</v>
      </c>
      <c r="F1502" s="316"/>
      <c r="G1502" s="316"/>
      <c r="H1502" s="316"/>
    </row>
    <row r="1503" spans="1:8" s="80" customFormat="1" ht="31.5">
      <c r="A1503" s="778"/>
      <c r="B1503" s="781"/>
      <c r="C1503" s="778"/>
      <c r="D1503" s="212">
        <v>3.1779999999999999</v>
      </c>
      <c r="E1503" s="153" t="s">
        <v>465</v>
      </c>
      <c r="F1503" s="316"/>
      <c r="G1503" s="316"/>
      <c r="H1503" s="316"/>
    </row>
    <row r="1504" spans="1:8" s="80" customFormat="1">
      <c r="A1504" s="777" t="s">
        <v>2658</v>
      </c>
      <c r="B1504" s="779" t="s">
        <v>463</v>
      </c>
      <c r="C1504" s="777" t="s">
        <v>2248</v>
      </c>
      <c r="D1504" s="212">
        <v>132.44</v>
      </c>
      <c r="E1504" s="153" t="s">
        <v>464</v>
      </c>
      <c r="F1504" s="316"/>
      <c r="G1504" s="316"/>
      <c r="H1504" s="316"/>
    </row>
    <row r="1505" spans="1:8" s="80" customFormat="1" ht="31.5">
      <c r="A1505" s="778"/>
      <c r="B1505" s="781"/>
      <c r="C1505" s="778"/>
      <c r="D1505" s="212">
        <v>2.1469999999999998</v>
      </c>
      <c r="E1505" s="153" t="s">
        <v>465</v>
      </c>
      <c r="F1505" s="316"/>
      <c r="G1505" s="316"/>
      <c r="H1505" s="316"/>
    </row>
    <row r="1506" spans="1:8" s="80" customFormat="1">
      <c r="A1506" s="777" t="s">
        <v>2659</v>
      </c>
      <c r="B1506" s="779" t="s">
        <v>466</v>
      </c>
      <c r="C1506" s="777" t="s">
        <v>2248</v>
      </c>
      <c r="D1506" s="212">
        <v>100.46299999999999</v>
      </c>
      <c r="E1506" s="153" t="s">
        <v>464</v>
      </c>
      <c r="F1506" s="316"/>
      <c r="G1506" s="316"/>
      <c r="H1506" s="316"/>
    </row>
    <row r="1507" spans="1:8" s="80" customFormat="1" ht="31.5">
      <c r="A1507" s="778"/>
      <c r="B1507" s="781"/>
      <c r="C1507" s="778"/>
      <c r="D1507" s="212">
        <v>1.633</v>
      </c>
      <c r="E1507" s="153" t="s">
        <v>465</v>
      </c>
      <c r="F1507" s="316"/>
      <c r="G1507" s="316"/>
      <c r="H1507" s="316"/>
    </row>
    <row r="1508" spans="1:8" s="80" customFormat="1">
      <c r="A1508" s="777" t="s">
        <v>2660</v>
      </c>
      <c r="B1508" s="779" t="s">
        <v>467</v>
      </c>
      <c r="C1508" s="777" t="s">
        <v>2248</v>
      </c>
      <c r="D1508" s="212">
        <v>91.974999999999994</v>
      </c>
      <c r="E1508" s="153" t="s">
        <v>464</v>
      </c>
      <c r="F1508" s="316"/>
      <c r="G1508" s="316"/>
      <c r="H1508" s="316"/>
    </row>
    <row r="1509" spans="1:8" s="80" customFormat="1" ht="31.5">
      <c r="A1509" s="778"/>
      <c r="B1509" s="781"/>
      <c r="C1509" s="778"/>
      <c r="D1509" s="212">
        <v>1.488</v>
      </c>
      <c r="E1509" s="153" t="s">
        <v>465</v>
      </c>
      <c r="F1509" s="316"/>
      <c r="G1509" s="316"/>
      <c r="H1509" s="316"/>
    </row>
    <row r="1510" spans="1:8" s="80" customFormat="1">
      <c r="A1510" s="777" t="s">
        <v>2661</v>
      </c>
      <c r="B1510" s="779" t="s">
        <v>468</v>
      </c>
      <c r="C1510" s="777" t="s">
        <v>2662</v>
      </c>
      <c r="D1510" s="212">
        <v>192.56700000000001</v>
      </c>
      <c r="E1510" s="153" t="s">
        <v>451</v>
      </c>
      <c r="F1510" s="316"/>
      <c r="G1510" s="316"/>
      <c r="H1510" s="316"/>
    </row>
    <row r="1511" spans="1:8" s="80" customFormat="1">
      <c r="A1511" s="778"/>
      <c r="B1511" s="781"/>
      <c r="C1511" s="778"/>
      <c r="D1511" s="212">
        <v>2.9649999999999999</v>
      </c>
      <c r="E1511" s="153" t="s">
        <v>469</v>
      </c>
      <c r="F1511" s="316"/>
      <c r="G1511" s="316"/>
      <c r="H1511" s="316"/>
    </row>
    <row r="1512" spans="1:8" s="80" customFormat="1">
      <c r="A1512" s="777" t="s">
        <v>2663</v>
      </c>
      <c r="B1512" s="779" t="s">
        <v>470</v>
      </c>
      <c r="C1512" s="777" t="s">
        <v>2248</v>
      </c>
      <c r="D1512" s="212">
        <v>194.27</v>
      </c>
      <c r="E1512" s="153" t="s">
        <v>464</v>
      </c>
      <c r="F1512" s="316"/>
      <c r="G1512" s="316"/>
      <c r="H1512" s="316"/>
    </row>
    <row r="1513" spans="1:8" s="80" customFormat="1" ht="31.5">
      <c r="A1513" s="778"/>
      <c r="B1513" s="781"/>
      <c r="C1513" s="778"/>
      <c r="D1513" s="212">
        <v>3.1360000000000001</v>
      </c>
      <c r="E1513" s="153" t="s">
        <v>465</v>
      </c>
      <c r="F1513" s="316"/>
      <c r="G1513" s="316"/>
      <c r="H1513" s="316"/>
    </row>
    <row r="1514" spans="1:8" s="80" customFormat="1">
      <c r="A1514" s="777" t="s">
        <v>2664</v>
      </c>
      <c r="B1514" s="779" t="s">
        <v>471</v>
      </c>
      <c r="C1514" s="777" t="s">
        <v>2654</v>
      </c>
      <c r="D1514" s="212">
        <v>125.532</v>
      </c>
      <c r="E1514" s="153" t="s">
        <v>451</v>
      </c>
      <c r="F1514" s="316"/>
      <c r="G1514" s="316"/>
      <c r="H1514" s="316"/>
    </row>
    <row r="1515" spans="1:8" s="80" customFormat="1">
      <c r="A1515" s="778"/>
      <c r="B1515" s="781"/>
      <c r="C1515" s="778"/>
      <c r="D1515" s="212">
        <v>1.9370000000000001</v>
      </c>
      <c r="E1515" s="153" t="s">
        <v>469</v>
      </c>
      <c r="F1515" s="316"/>
      <c r="G1515" s="316"/>
      <c r="H1515" s="316"/>
    </row>
    <row r="1516" spans="1:8" s="80" customFormat="1">
      <c r="A1516" s="777" t="s">
        <v>2665</v>
      </c>
      <c r="B1516" s="779" t="s">
        <v>2666</v>
      </c>
      <c r="C1516" s="777" t="s">
        <v>2248</v>
      </c>
      <c r="D1516" s="212">
        <v>196.24700000000001</v>
      </c>
      <c r="E1516" s="153" t="s">
        <v>2667</v>
      </c>
      <c r="F1516" s="316"/>
      <c r="G1516" s="316"/>
      <c r="H1516" s="316"/>
    </row>
    <row r="1517" spans="1:8" s="80" customFormat="1" ht="31.5">
      <c r="A1517" s="778"/>
      <c r="B1517" s="781"/>
      <c r="C1517" s="778"/>
      <c r="D1517" s="212">
        <v>3.6669999999999998</v>
      </c>
      <c r="E1517" s="153" t="s">
        <v>465</v>
      </c>
      <c r="F1517" s="316"/>
      <c r="G1517" s="316"/>
      <c r="H1517" s="316"/>
    </row>
    <row r="1518" spans="1:8" s="80" customFormat="1">
      <c r="A1518" s="777" t="s">
        <v>2668</v>
      </c>
      <c r="B1518" s="779" t="s">
        <v>2669</v>
      </c>
      <c r="C1518" s="777" t="s">
        <v>2248</v>
      </c>
      <c r="D1518" s="212">
        <v>196.376</v>
      </c>
      <c r="E1518" s="153" t="s">
        <v>2670</v>
      </c>
      <c r="F1518" s="316"/>
      <c r="G1518" s="316"/>
      <c r="H1518" s="316"/>
    </row>
    <row r="1519" spans="1:8" s="80" customFormat="1" ht="31.5">
      <c r="A1519" s="778"/>
      <c r="B1519" s="781"/>
      <c r="C1519" s="778"/>
      <c r="D1519" s="212">
        <v>3.5510000000000002</v>
      </c>
      <c r="E1519" s="153" t="s">
        <v>465</v>
      </c>
      <c r="F1519" s="316"/>
      <c r="G1519" s="316"/>
      <c r="H1519" s="316"/>
    </row>
    <row r="1520" spans="1:8" s="80" customFormat="1">
      <c r="A1520" s="777" t="s">
        <v>2671</v>
      </c>
      <c r="B1520" s="779" t="s">
        <v>2672</v>
      </c>
      <c r="C1520" s="153" t="s">
        <v>430</v>
      </c>
      <c r="D1520" s="212">
        <v>162.22800000000001</v>
      </c>
      <c r="E1520" s="153" t="s">
        <v>2610</v>
      </c>
      <c r="F1520" s="316"/>
      <c r="G1520" s="316"/>
      <c r="H1520" s="316"/>
    </row>
    <row r="1521" spans="1:8" s="80" customFormat="1" ht="31.5">
      <c r="A1521" s="778"/>
      <c r="B1521" s="780"/>
      <c r="C1521" s="153" t="s">
        <v>431</v>
      </c>
      <c r="D1521" s="212">
        <v>2.88</v>
      </c>
      <c r="E1521" s="153" t="s">
        <v>465</v>
      </c>
      <c r="F1521" s="316"/>
      <c r="G1521" s="316"/>
      <c r="H1521" s="316"/>
    </row>
    <row r="1522" spans="1:8" s="80" customFormat="1" ht="31.5">
      <c r="A1522" s="119" t="s">
        <v>2620</v>
      </c>
      <c r="B1522" s="174" t="s">
        <v>2673</v>
      </c>
      <c r="C1522" s="153" t="s">
        <v>2673</v>
      </c>
      <c r="D1522" s="212">
        <v>10</v>
      </c>
      <c r="E1522" s="153" t="s">
        <v>2622</v>
      </c>
      <c r="F1522" s="316"/>
      <c r="G1522" s="316"/>
      <c r="H1522" s="316"/>
    </row>
    <row r="1523" spans="1:8" s="80" customFormat="1">
      <c r="A1523" s="777" t="s">
        <v>2674</v>
      </c>
      <c r="B1523" s="779" t="s">
        <v>2675</v>
      </c>
      <c r="C1523" s="153" t="s">
        <v>430</v>
      </c>
      <c r="D1523" s="212">
        <v>121.005</v>
      </c>
      <c r="E1523" s="153" t="s">
        <v>2653</v>
      </c>
      <c r="F1523" s="316"/>
      <c r="G1523" s="316"/>
      <c r="H1523" s="316"/>
    </row>
    <row r="1524" spans="1:8" s="80" customFormat="1" ht="31.5">
      <c r="A1524" s="778"/>
      <c r="B1524" s="781"/>
      <c r="C1524" s="153" t="s">
        <v>431</v>
      </c>
      <c r="D1524" s="212">
        <v>1.7669999999999999</v>
      </c>
      <c r="E1524" s="153" t="s">
        <v>465</v>
      </c>
      <c r="F1524" s="316"/>
      <c r="G1524" s="316"/>
      <c r="H1524" s="316"/>
    </row>
    <row r="1525" spans="1:8" s="80" customFormat="1" ht="31.5">
      <c r="A1525" s="777" t="s">
        <v>2676</v>
      </c>
      <c r="B1525" s="779" t="s">
        <v>2677</v>
      </c>
      <c r="C1525" s="153" t="s">
        <v>430</v>
      </c>
      <c r="D1525" s="212">
        <v>46.189</v>
      </c>
      <c r="E1525" s="153" t="s">
        <v>465</v>
      </c>
      <c r="F1525" s="316"/>
      <c r="G1525" s="316"/>
      <c r="H1525" s="316"/>
    </row>
    <row r="1526" spans="1:8" s="80" customFormat="1">
      <c r="A1526" s="778"/>
      <c r="B1526" s="781"/>
      <c r="C1526" s="153" t="s">
        <v>431</v>
      </c>
      <c r="D1526" s="212">
        <v>0.64600000000000002</v>
      </c>
      <c r="E1526" s="153" t="s">
        <v>469</v>
      </c>
      <c r="F1526" s="316"/>
      <c r="G1526" s="316"/>
      <c r="H1526" s="316"/>
    </row>
    <row r="1527" spans="1:8" s="80" customFormat="1" ht="31.5">
      <c r="A1527" s="777" t="s">
        <v>2678</v>
      </c>
      <c r="B1527" s="779" t="s">
        <v>2679</v>
      </c>
      <c r="C1527" s="153" t="s">
        <v>430</v>
      </c>
      <c r="D1527" s="212">
        <v>169.54</v>
      </c>
      <c r="E1527" s="153" t="s">
        <v>465</v>
      </c>
      <c r="F1527" s="316"/>
      <c r="G1527" s="316"/>
      <c r="H1527" s="316"/>
    </row>
    <row r="1528" spans="1:8" s="80" customFormat="1">
      <c r="A1528" s="778"/>
      <c r="B1528" s="781"/>
      <c r="C1528" s="153" t="s">
        <v>431</v>
      </c>
      <c r="D1528" s="212">
        <v>2.3730000000000002</v>
      </c>
      <c r="E1528" s="153" t="s">
        <v>469</v>
      </c>
      <c r="F1528" s="316"/>
      <c r="G1528" s="316"/>
      <c r="H1528" s="316"/>
    </row>
    <row r="1529" spans="1:8" s="80" customFormat="1">
      <c r="A1529" s="124"/>
      <c r="B1529" s="122"/>
      <c r="C1529" s="189"/>
      <c r="D1529" s="213">
        <f>SUM(D1494:D1528)</f>
        <v>2406.2769999999996</v>
      </c>
      <c r="E1529" s="153"/>
      <c r="F1529" s="316"/>
      <c r="G1529" s="316"/>
      <c r="H1529" s="316"/>
    </row>
    <row r="1530" spans="1:8" s="80" customFormat="1">
      <c r="A1530" s="771" t="s">
        <v>472</v>
      </c>
      <c r="B1530" s="773" t="s">
        <v>473</v>
      </c>
      <c r="C1530" s="153" t="s">
        <v>2680</v>
      </c>
      <c r="D1530" s="212">
        <v>78.709000000000003</v>
      </c>
      <c r="E1530" s="153" t="s">
        <v>2612</v>
      </c>
      <c r="F1530" s="316"/>
      <c r="G1530" s="316"/>
      <c r="H1530" s="316"/>
    </row>
    <row r="1531" spans="1:8" s="80" customFormat="1" ht="31.5">
      <c r="A1531" s="772"/>
      <c r="B1531" s="774"/>
      <c r="C1531" s="153" t="s">
        <v>2681</v>
      </c>
      <c r="D1531" s="212">
        <v>1.53</v>
      </c>
      <c r="E1531" s="153" t="s">
        <v>465</v>
      </c>
      <c r="F1531" s="316"/>
      <c r="G1531" s="316"/>
      <c r="H1531" s="316"/>
    </row>
    <row r="1532" spans="1:8" s="80" customFormat="1">
      <c r="A1532" s="771" t="s">
        <v>2682</v>
      </c>
      <c r="B1532" s="773" t="s">
        <v>2683</v>
      </c>
      <c r="C1532" s="153" t="s">
        <v>2680</v>
      </c>
      <c r="D1532" s="212">
        <v>82.545000000000002</v>
      </c>
      <c r="E1532" s="153" t="s">
        <v>2612</v>
      </c>
      <c r="F1532" s="316"/>
      <c r="G1532" s="316"/>
      <c r="H1532" s="316"/>
    </row>
    <row r="1533" spans="1:8" s="80" customFormat="1" ht="31.5">
      <c r="A1533" s="772"/>
      <c r="B1533" s="774"/>
      <c r="C1533" s="153" t="s">
        <v>2684</v>
      </c>
      <c r="D1533" s="212">
        <v>1.6080000000000001</v>
      </c>
      <c r="E1533" s="153" t="s">
        <v>465</v>
      </c>
      <c r="F1533" s="316"/>
      <c r="G1533" s="316"/>
      <c r="H1533" s="316"/>
    </row>
    <row r="1534" spans="1:8" s="80" customFormat="1">
      <c r="A1534" s="777" t="s">
        <v>2685</v>
      </c>
      <c r="B1534" s="779" t="s">
        <v>2686</v>
      </c>
      <c r="C1534" s="153" t="s">
        <v>2687</v>
      </c>
      <c r="D1534" s="212">
        <v>19.643000000000001</v>
      </c>
      <c r="E1534" s="153" t="s">
        <v>2614</v>
      </c>
      <c r="F1534" s="316"/>
      <c r="G1534" s="316"/>
      <c r="H1534" s="316"/>
    </row>
    <row r="1535" spans="1:8" s="80" customFormat="1" ht="31.5">
      <c r="A1535" s="778"/>
      <c r="B1535" s="781"/>
      <c r="C1535" s="153" t="s">
        <v>431</v>
      </c>
      <c r="D1535" s="212">
        <v>0.35599999999999998</v>
      </c>
      <c r="E1535" s="153" t="s">
        <v>465</v>
      </c>
      <c r="F1535" s="316"/>
      <c r="G1535" s="316"/>
      <c r="H1535" s="316"/>
    </row>
    <row r="1536" spans="1:8" s="80" customFormat="1">
      <c r="A1536" s="777" t="s">
        <v>2688</v>
      </c>
      <c r="B1536" s="779" t="s">
        <v>2689</v>
      </c>
      <c r="C1536" s="153" t="s">
        <v>430</v>
      </c>
      <c r="D1536" s="212">
        <v>77.459999999999994</v>
      </c>
      <c r="E1536" s="153" t="s">
        <v>2612</v>
      </c>
      <c r="F1536" s="316"/>
      <c r="G1536" s="316"/>
      <c r="H1536" s="316"/>
    </row>
    <row r="1537" spans="1:8" s="80" customFormat="1" ht="31.5">
      <c r="A1537" s="778"/>
      <c r="B1537" s="781"/>
      <c r="C1537" s="153" t="s">
        <v>431</v>
      </c>
      <c r="D1537" s="212">
        <v>1.514</v>
      </c>
      <c r="E1537" s="153" t="s">
        <v>465</v>
      </c>
      <c r="F1537" s="316"/>
      <c r="G1537" s="316"/>
      <c r="H1537" s="316"/>
    </row>
    <row r="1538" spans="1:8" s="80" customFormat="1" ht="31.5">
      <c r="A1538" s="777" t="s">
        <v>2690</v>
      </c>
      <c r="B1538" s="779" t="s">
        <v>2691</v>
      </c>
      <c r="C1538" s="153" t="s">
        <v>431</v>
      </c>
      <c r="D1538" s="212">
        <v>1.6859999999999999</v>
      </c>
      <c r="E1538" s="153" t="s">
        <v>465</v>
      </c>
      <c r="F1538" s="316"/>
      <c r="G1538" s="316"/>
      <c r="H1538" s="316"/>
    </row>
    <row r="1539" spans="1:8" s="80" customFormat="1">
      <c r="A1539" s="778"/>
      <c r="B1539" s="780"/>
      <c r="C1539" s="153" t="s">
        <v>430</v>
      </c>
      <c r="D1539" s="212">
        <v>86.444000000000003</v>
      </c>
      <c r="E1539" s="153" t="s">
        <v>2612</v>
      </c>
      <c r="F1539" s="316"/>
      <c r="G1539" s="316"/>
      <c r="H1539" s="316"/>
    </row>
    <row r="1540" spans="1:8" s="80" customFormat="1">
      <c r="A1540" s="777" t="s">
        <v>2692</v>
      </c>
      <c r="B1540" s="779" t="s">
        <v>2693</v>
      </c>
      <c r="C1540" s="153" t="s">
        <v>430</v>
      </c>
      <c r="D1540" s="212">
        <v>37.942999999999998</v>
      </c>
      <c r="E1540" s="153" t="s">
        <v>2614</v>
      </c>
      <c r="F1540" s="316"/>
      <c r="G1540" s="316"/>
      <c r="H1540" s="316"/>
    </row>
    <row r="1541" spans="1:8" s="80" customFormat="1" ht="31.5">
      <c r="A1541" s="778"/>
      <c r="B1541" s="780"/>
      <c r="C1541" s="153" t="s">
        <v>431</v>
      </c>
      <c r="D1541" s="212">
        <v>0.54900000000000004</v>
      </c>
      <c r="E1541" s="153" t="s">
        <v>465</v>
      </c>
      <c r="F1541" s="316"/>
      <c r="G1541" s="316"/>
      <c r="H1541" s="316"/>
    </row>
    <row r="1542" spans="1:8" s="80" customFormat="1" ht="31.5">
      <c r="A1542" s="777" t="s">
        <v>2694</v>
      </c>
      <c r="B1542" s="779" t="s">
        <v>2695</v>
      </c>
      <c r="C1542" s="153" t="s">
        <v>431</v>
      </c>
      <c r="D1542" s="212">
        <v>1.625</v>
      </c>
      <c r="E1542" s="153" t="s">
        <v>465</v>
      </c>
      <c r="F1542" s="316"/>
      <c r="G1542" s="316"/>
      <c r="H1542" s="316"/>
    </row>
    <row r="1543" spans="1:8" s="80" customFormat="1" ht="31.5">
      <c r="A1543" s="778"/>
      <c r="B1543" s="780"/>
      <c r="C1543" s="153" t="s">
        <v>430</v>
      </c>
      <c r="D1543" s="212">
        <v>109.128</v>
      </c>
      <c r="E1543" s="153" t="s">
        <v>465</v>
      </c>
      <c r="F1543" s="316"/>
      <c r="G1543" s="316"/>
      <c r="H1543" s="316"/>
    </row>
    <row r="1544" spans="1:8" s="80" customFormat="1">
      <c r="A1544" s="777" t="s">
        <v>2696</v>
      </c>
      <c r="B1544" s="779" t="s">
        <v>2697</v>
      </c>
      <c r="C1544" s="153" t="s">
        <v>430</v>
      </c>
      <c r="D1544" s="212">
        <v>118.026</v>
      </c>
      <c r="E1544" s="153" t="s">
        <v>2698</v>
      </c>
      <c r="F1544" s="316"/>
      <c r="G1544" s="316"/>
      <c r="H1544" s="316"/>
    </row>
    <row r="1545" spans="1:8" s="80" customFormat="1" ht="31.5">
      <c r="A1545" s="778"/>
      <c r="B1545" s="781"/>
      <c r="C1545" s="153" t="s">
        <v>431</v>
      </c>
      <c r="D1545" s="212">
        <v>1.7390000000000001</v>
      </c>
      <c r="E1545" s="153" t="s">
        <v>465</v>
      </c>
      <c r="F1545" s="316"/>
      <c r="G1545" s="316"/>
      <c r="H1545" s="316"/>
    </row>
    <row r="1546" spans="1:8" s="80" customFormat="1">
      <c r="A1546" s="777" t="s">
        <v>2699</v>
      </c>
      <c r="B1546" s="779" t="s">
        <v>2700</v>
      </c>
      <c r="C1546" s="153" t="s">
        <v>430</v>
      </c>
      <c r="D1546" s="212">
        <v>118.026</v>
      </c>
      <c r="E1546" s="153" t="s">
        <v>2698</v>
      </c>
      <c r="F1546" s="316"/>
      <c r="G1546" s="316"/>
      <c r="H1546" s="316"/>
    </row>
    <row r="1547" spans="1:8" s="80" customFormat="1" ht="31.5">
      <c r="A1547" s="778"/>
      <c r="B1547" s="781"/>
      <c r="C1547" s="153" t="s">
        <v>431</v>
      </c>
      <c r="D1547" s="212">
        <v>1.7390000000000001</v>
      </c>
      <c r="E1547" s="153" t="s">
        <v>465</v>
      </c>
      <c r="F1547" s="316"/>
      <c r="G1547" s="316"/>
      <c r="H1547" s="316"/>
    </row>
    <row r="1548" spans="1:8" s="80" customFormat="1">
      <c r="A1548" s="777" t="s">
        <v>2701</v>
      </c>
      <c r="B1548" s="779" t="s">
        <v>2702</v>
      </c>
      <c r="C1548" s="153" t="s">
        <v>430</v>
      </c>
      <c r="D1548" s="212">
        <v>196.161</v>
      </c>
      <c r="E1548" s="153" t="s">
        <v>2698</v>
      </c>
      <c r="F1548" s="316"/>
      <c r="G1548" s="316"/>
      <c r="H1548" s="316"/>
    </row>
    <row r="1549" spans="1:8" s="80" customFormat="1" ht="31.5">
      <c r="A1549" s="778"/>
      <c r="B1549" s="781"/>
      <c r="C1549" s="153" t="s">
        <v>431</v>
      </c>
      <c r="D1549" s="212">
        <v>2.8919999999999999</v>
      </c>
      <c r="E1549" s="153" t="s">
        <v>465</v>
      </c>
      <c r="F1549" s="316"/>
      <c r="G1549" s="316"/>
      <c r="H1549" s="316"/>
    </row>
    <row r="1550" spans="1:8" s="80" customFormat="1" ht="31.5">
      <c r="A1550" s="777" t="s">
        <v>2703</v>
      </c>
      <c r="B1550" s="779" t="s">
        <v>2704</v>
      </c>
      <c r="C1550" s="153" t="s">
        <v>431</v>
      </c>
      <c r="D1550" s="212">
        <v>0.54900000000000004</v>
      </c>
      <c r="E1550" s="153" t="s">
        <v>465</v>
      </c>
      <c r="F1550" s="316"/>
      <c r="G1550" s="316"/>
      <c r="H1550" s="316"/>
    </row>
    <row r="1551" spans="1:8" s="80" customFormat="1">
      <c r="A1551" s="778"/>
      <c r="B1551" s="781"/>
      <c r="C1551" s="153" t="s">
        <v>430</v>
      </c>
      <c r="D1551" s="212">
        <v>59.4</v>
      </c>
      <c r="E1551" s="153" t="s">
        <v>2614</v>
      </c>
      <c r="F1551" s="316"/>
      <c r="G1551" s="316"/>
      <c r="H1551" s="316"/>
    </row>
    <row r="1552" spans="1:8" s="80" customFormat="1">
      <c r="A1552" s="124"/>
      <c r="B1552" s="118" t="s">
        <v>1</v>
      </c>
      <c r="C1552" s="189"/>
      <c r="D1552" s="213">
        <f>SUM(D1530:D1551)</f>
        <v>999.27200000000005</v>
      </c>
      <c r="E1552" s="153"/>
      <c r="F1552" s="316"/>
      <c r="G1552" s="316"/>
      <c r="H1552" s="316"/>
    </row>
    <row r="1553" spans="1:8" s="80" customFormat="1" ht="47.25">
      <c r="A1553" s="153" t="s">
        <v>482</v>
      </c>
      <c r="B1553" s="115" t="s">
        <v>483</v>
      </c>
      <c r="C1553" s="153" t="s">
        <v>2705</v>
      </c>
      <c r="D1553" s="212">
        <v>14.602</v>
      </c>
      <c r="E1553" s="153" t="s">
        <v>2706</v>
      </c>
      <c r="F1553" s="316"/>
      <c r="G1553" s="316"/>
      <c r="H1553" s="316"/>
    </row>
    <row r="1554" spans="1:8" s="80" customFormat="1" ht="31.5">
      <c r="A1554" s="153" t="s">
        <v>484</v>
      </c>
      <c r="B1554" s="115" t="s">
        <v>485</v>
      </c>
      <c r="C1554" s="153" t="s">
        <v>486</v>
      </c>
      <c r="D1554" s="212">
        <v>30.298999999999999</v>
      </c>
      <c r="E1554" s="153" t="s">
        <v>2706</v>
      </c>
      <c r="F1554" s="316"/>
      <c r="G1554" s="316"/>
      <c r="H1554" s="316"/>
    </row>
    <row r="1555" spans="1:8" s="80" customFormat="1" ht="47.25">
      <c r="A1555" s="153" t="s">
        <v>2707</v>
      </c>
      <c r="B1555" s="115" t="s">
        <v>2708</v>
      </c>
      <c r="C1555" s="153" t="s">
        <v>486</v>
      </c>
      <c r="D1555" s="212">
        <v>130.27799999999999</v>
      </c>
      <c r="E1555" s="153" t="s">
        <v>2706</v>
      </c>
      <c r="F1555" s="316"/>
      <c r="G1555" s="316"/>
      <c r="H1555" s="316"/>
    </row>
    <row r="1556" spans="1:8" s="80" customFormat="1" ht="31.5">
      <c r="A1556" s="153" t="s">
        <v>2709</v>
      </c>
      <c r="B1556" s="115" t="s">
        <v>2710</v>
      </c>
      <c r="C1556" s="153" t="s">
        <v>486</v>
      </c>
      <c r="D1556" s="212">
        <v>22.599</v>
      </c>
      <c r="E1556" s="153" t="s">
        <v>2711</v>
      </c>
      <c r="F1556" s="316"/>
      <c r="G1556" s="316"/>
      <c r="H1556" s="316"/>
    </row>
    <row r="1557" spans="1:8" s="80" customFormat="1" ht="31.5">
      <c r="A1557" s="153" t="s">
        <v>2712</v>
      </c>
      <c r="B1557" s="115" t="s">
        <v>2713</v>
      </c>
      <c r="C1557" s="153" t="s">
        <v>486</v>
      </c>
      <c r="D1557" s="212">
        <v>21</v>
      </c>
      <c r="E1557" s="153" t="s">
        <v>2711</v>
      </c>
      <c r="F1557" s="316"/>
      <c r="G1557" s="316"/>
      <c r="H1557" s="316"/>
    </row>
    <row r="1558" spans="1:8" s="80" customFormat="1" ht="31.5">
      <c r="A1558" s="153" t="s">
        <v>2714</v>
      </c>
      <c r="B1558" s="115" t="s">
        <v>2715</v>
      </c>
      <c r="C1558" s="153" t="s">
        <v>486</v>
      </c>
      <c r="D1558" s="212">
        <v>8.4459999999999997</v>
      </c>
      <c r="E1558" s="153" t="s">
        <v>2706</v>
      </c>
      <c r="F1558" s="316"/>
      <c r="G1558" s="316"/>
      <c r="H1558" s="316"/>
    </row>
    <row r="1559" spans="1:8" s="80" customFormat="1" ht="31.5">
      <c r="A1559" s="153" t="s">
        <v>2716</v>
      </c>
      <c r="B1559" s="115" t="s">
        <v>2717</v>
      </c>
      <c r="C1559" s="153" t="s">
        <v>486</v>
      </c>
      <c r="D1559" s="212">
        <v>41.465000000000003</v>
      </c>
      <c r="E1559" s="153" t="s">
        <v>2706</v>
      </c>
      <c r="F1559" s="316"/>
      <c r="G1559" s="316"/>
      <c r="H1559" s="316"/>
    </row>
    <row r="1560" spans="1:8" s="80" customFormat="1" ht="31.5">
      <c r="A1560" s="153" t="s">
        <v>2718</v>
      </c>
      <c r="B1560" s="115" t="s">
        <v>2719</v>
      </c>
      <c r="C1560" s="153" t="s">
        <v>486</v>
      </c>
      <c r="D1560" s="212">
        <v>16.573</v>
      </c>
      <c r="E1560" s="153" t="s">
        <v>2706</v>
      </c>
      <c r="F1560" s="316"/>
      <c r="G1560" s="316"/>
      <c r="H1560" s="316"/>
    </row>
    <row r="1561" spans="1:8" s="80" customFormat="1" ht="31.5">
      <c r="A1561" s="153" t="s">
        <v>2720</v>
      </c>
      <c r="B1561" s="115" t="s">
        <v>2721</v>
      </c>
      <c r="C1561" s="153" t="s">
        <v>486</v>
      </c>
      <c r="D1561" s="212">
        <v>14.737</v>
      </c>
      <c r="E1561" s="153" t="s">
        <v>2706</v>
      </c>
      <c r="F1561" s="316"/>
      <c r="G1561" s="316"/>
      <c r="H1561" s="316"/>
    </row>
    <row r="1562" spans="1:8" s="80" customFormat="1">
      <c r="A1562" s="124"/>
      <c r="B1562" s="115"/>
      <c r="C1562" s="189"/>
      <c r="D1562" s="213">
        <f>SUM(D1553:D1561)</f>
        <v>299.99899999999997</v>
      </c>
      <c r="E1562" s="153"/>
      <c r="F1562" s="316"/>
      <c r="G1562" s="316"/>
      <c r="H1562" s="316"/>
    </row>
    <row r="1563" spans="1:8" s="80" customFormat="1" ht="31.5">
      <c r="A1563" s="153" t="s">
        <v>2722</v>
      </c>
      <c r="B1563" s="115" t="s">
        <v>487</v>
      </c>
      <c r="C1563" s="153" t="s">
        <v>2723</v>
      </c>
      <c r="D1563" s="214">
        <v>59.631999999999998</v>
      </c>
      <c r="E1563" s="153" t="s">
        <v>451</v>
      </c>
      <c r="F1563" s="316"/>
      <c r="G1563" s="316"/>
      <c r="H1563" s="316"/>
    </row>
    <row r="1564" spans="1:8" s="80" customFormat="1" ht="31.5">
      <c r="A1564" s="153" t="s">
        <v>2724</v>
      </c>
      <c r="B1564" s="115" t="s">
        <v>488</v>
      </c>
      <c r="C1564" s="153" t="s">
        <v>2723</v>
      </c>
      <c r="D1564" s="214">
        <v>443.49900000000002</v>
      </c>
      <c r="E1564" s="153" t="s">
        <v>451</v>
      </c>
      <c r="F1564" s="316"/>
      <c r="G1564" s="316"/>
      <c r="H1564" s="316"/>
    </row>
    <row r="1565" spans="1:8" s="80" customFormat="1" ht="31.5">
      <c r="A1565" s="153" t="s">
        <v>2725</v>
      </c>
      <c r="B1565" s="115" t="s">
        <v>489</v>
      </c>
      <c r="C1565" s="153" t="s">
        <v>2723</v>
      </c>
      <c r="D1565" s="214">
        <v>244.61699999999999</v>
      </c>
      <c r="E1565" s="153" t="s">
        <v>451</v>
      </c>
      <c r="F1565" s="316"/>
      <c r="G1565" s="316"/>
      <c r="H1565" s="316"/>
    </row>
    <row r="1566" spans="1:8" s="80" customFormat="1" ht="31.5">
      <c r="A1566" s="153" t="s">
        <v>2726</v>
      </c>
      <c r="B1566" s="115" t="s">
        <v>490</v>
      </c>
      <c r="C1566" s="153" t="s">
        <v>2723</v>
      </c>
      <c r="D1566" s="214">
        <v>89.42</v>
      </c>
      <c r="E1566" s="153" t="s">
        <v>451</v>
      </c>
      <c r="F1566" s="316"/>
      <c r="G1566" s="316"/>
      <c r="H1566" s="316"/>
    </row>
    <row r="1567" spans="1:8" s="80" customFormat="1" ht="31.5">
      <c r="A1567" s="153" t="s">
        <v>2727</v>
      </c>
      <c r="B1567" s="115" t="s">
        <v>2728</v>
      </c>
      <c r="C1567" s="153" t="s">
        <v>2723</v>
      </c>
      <c r="D1567" s="214">
        <v>432.04500000000002</v>
      </c>
      <c r="E1567" s="153" t="s">
        <v>451</v>
      </c>
      <c r="F1567" s="316"/>
      <c r="G1567" s="316"/>
      <c r="H1567" s="316"/>
    </row>
    <row r="1568" spans="1:8" s="80" customFormat="1" ht="31.5">
      <c r="A1568" s="153" t="s">
        <v>2729</v>
      </c>
      <c r="B1568" s="115" t="s">
        <v>2730</v>
      </c>
      <c r="C1568" s="153" t="s">
        <v>2723</v>
      </c>
      <c r="D1568" s="214">
        <v>317.43299999999999</v>
      </c>
      <c r="E1568" s="153" t="s">
        <v>451</v>
      </c>
      <c r="F1568" s="316"/>
      <c r="G1568" s="316"/>
      <c r="H1568" s="316"/>
    </row>
    <row r="1569" spans="1:8" s="80" customFormat="1" ht="31.5">
      <c r="A1569" s="153" t="s">
        <v>2731</v>
      </c>
      <c r="B1569" s="115" t="s">
        <v>2732</v>
      </c>
      <c r="C1569" s="153" t="s">
        <v>2723</v>
      </c>
      <c r="D1569" s="214">
        <v>197.684</v>
      </c>
      <c r="E1569" s="153" t="s">
        <v>451</v>
      </c>
      <c r="F1569" s="316"/>
      <c r="G1569" s="316"/>
      <c r="H1569" s="316"/>
    </row>
    <row r="1570" spans="1:8" s="80" customFormat="1" ht="31.5">
      <c r="A1570" s="153" t="s">
        <v>2733</v>
      </c>
      <c r="B1570" s="115" t="s">
        <v>2734</v>
      </c>
      <c r="C1570" s="153" t="s">
        <v>2723</v>
      </c>
      <c r="D1570" s="214">
        <v>187.39599999999999</v>
      </c>
      <c r="E1570" s="153" t="s">
        <v>451</v>
      </c>
      <c r="F1570" s="316"/>
      <c r="G1570" s="316"/>
      <c r="H1570" s="316"/>
    </row>
    <row r="1571" spans="1:8" s="80" customFormat="1" ht="31.5">
      <c r="A1571" s="153" t="s">
        <v>2735</v>
      </c>
      <c r="B1571" s="115" t="s">
        <v>2736</v>
      </c>
      <c r="C1571" s="153" t="s">
        <v>2723</v>
      </c>
      <c r="D1571" s="212">
        <v>131.761</v>
      </c>
      <c r="E1571" s="153" t="s">
        <v>451</v>
      </c>
      <c r="F1571" s="316"/>
      <c r="G1571" s="316"/>
      <c r="H1571" s="316"/>
    </row>
    <row r="1572" spans="1:8" s="80" customFormat="1" ht="31.5">
      <c r="A1572" s="153" t="s">
        <v>2737</v>
      </c>
      <c r="B1572" s="115" t="s">
        <v>2738</v>
      </c>
      <c r="C1572" s="153" t="s">
        <v>2723</v>
      </c>
      <c r="D1572" s="212">
        <v>393.39499999999998</v>
      </c>
      <c r="E1572" s="153" t="s">
        <v>451</v>
      </c>
      <c r="F1572" s="316"/>
      <c r="G1572" s="316"/>
      <c r="H1572" s="316"/>
    </row>
    <row r="1573" spans="1:8" s="80" customFormat="1" ht="31.5">
      <c r="A1573" s="119" t="s">
        <v>2739</v>
      </c>
      <c r="B1573" s="115" t="s">
        <v>2740</v>
      </c>
      <c r="C1573" s="153" t="s">
        <v>430</v>
      </c>
      <c r="D1573" s="215">
        <v>343.99599999999998</v>
      </c>
      <c r="E1573" s="153" t="s">
        <v>451</v>
      </c>
      <c r="F1573" s="316"/>
      <c r="G1573" s="316"/>
      <c r="H1573" s="316"/>
    </row>
    <row r="1574" spans="1:8" s="80" customFormat="1" ht="31.5">
      <c r="A1574" s="119" t="s">
        <v>2620</v>
      </c>
      <c r="B1574" s="115" t="s">
        <v>2741</v>
      </c>
      <c r="C1574" s="153" t="s">
        <v>431</v>
      </c>
      <c r="D1574" s="215">
        <v>44.231000000000002</v>
      </c>
      <c r="E1574" s="153" t="s">
        <v>469</v>
      </c>
      <c r="F1574" s="316"/>
      <c r="G1574" s="316"/>
      <c r="H1574" s="316"/>
    </row>
    <row r="1575" spans="1:8" s="80" customFormat="1">
      <c r="A1575" s="777" t="s">
        <v>2742</v>
      </c>
      <c r="B1575" s="779" t="s">
        <v>2743</v>
      </c>
      <c r="C1575" s="153" t="s">
        <v>431</v>
      </c>
      <c r="D1575" s="215">
        <v>1.869</v>
      </c>
      <c r="E1575" s="153" t="s">
        <v>469</v>
      </c>
      <c r="F1575" s="316"/>
      <c r="G1575" s="316"/>
      <c r="H1575" s="316"/>
    </row>
    <row r="1576" spans="1:8" s="80" customFormat="1">
      <c r="A1576" s="778"/>
      <c r="B1576" s="780"/>
      <c r="C1576" s="153" t="s">
        <v>430</v>
      </c>
      <c r="D1576" s="215">
        <v>150.07300000000001</v>
      </c>
      <c r="E1576" s="153" t="s">
        <v>451</v>
      </c>
      <c r="F1576" s="316"/>
      <c r="G1576" s="316"/>
      <c r="H1576" s="316"/>
    </row>
    <row r="1577" spans="1:8" s="80" customFormat="1">
      <c r="A1577" s="120"/>
      <c r="B1577" s="123" t="s">
        <v>1</v>
      </c>
      <c r="C1577" s="190"/>
      <c r="D1577" s="216">
        <f>SUM(D1563:D1576)</f>
        <v>3037.0510000000004</v>
      </c>
      <c r="E1577" s="119"/>
      <c r="F1577" s="316"/>
      <c r="G1577" s="316"/>
      <c r="H1577" s="316"/>
    </row>
    <row r="1578" spans="1:8" s="80" customFormat="1" ht="31.5">
      <c r="A1578" s="775" t="s">
        <v>474</v>
      </c>
      <c r="B1578" s="776" t="s">
        <v>475</v>
      </c>
      <c r="C1578" s="775" t="s">
        <v>2744</v>
      </c>
      <c r="D1578" s="212">
        <v>34.305999999999997</v>
      </c>
      <c r="E1578" s="153" t="s">
        <v>2745</v>
      </c>
      <c r="F1578" s="316"/>
      <c r="G1578" s="316"/>
      <c r="H1578" s="316"/>
    </row>
    <row r="1579" spans="1:8" s="80" customFormat="1">
      <c r="A1579" s="775"/>
      <c r="B1579" s="776"/>
      <c r="C1579" s="775"/>
      <c r="D1579" s="212">
        <v>416.68</v>
      </c>
      <c r="E1579" s="153" t="s">
        <v>2746</v>
      </c>
      <c r="F1579" s="316"/>
      <c r="G1579" s="316"/>
      <c r="H1579" s="316"/>
    </row>
    <row r="1580" spans="1:8" s="80" customFormat="1" ht="31.5">
      <c r="A1580" s="775"/>
      <c r="B1580" s="776"/>
      <c r="C1580" s="775"/>
      <c r="D1580" s="212">
        <v>2.7919999999999998</v>
      </c>
      <c r="E1580" s="234" t="s">
        <v>465</v>
      </c>
      <c r="F1580" s="316"/>
      <c r="G1580" s="316"/>
      <c r="H1580" s="316"/>
    </row>
    <row r="1581" spans="1:8" s="80" customFormat="1" ht="16.5" thickBot="1">
      <c r="A1581" s="775"/>
      <c r="B1581" s="776"/>
      <c r="C1581" s="775"/>
      <c r="D1581" s="212">
        <v>194.78299999999999</v>
      </c>
      <c r="E1581" s="235" t="s">
        <v>2747</v>
      </c>
      <c r="F1581" s="316"/>
      <c r="G1581" s="316"/>
      <c r="H1581" s="316"/>
    </row>
    <row r="1582" spans="1:8" s="80" customFormat="1" ht="31.5">
      <c r="A1582" s="775"/>
      <c r="B1582" s="776"/>
      <c r="C1582" s="775"/>
      <c r="D1582" s="212">
        <v>2.16</v>
      </c>
      <c r="E1582" s="153" t="s">
        <v>2745</v>
      </c>
      <c r="F1582" s="316"/>
      <c r="G1582" s="316"/>
      <c r="H1582" s="316"/>
    </row>
    <row r="1583" spans="1:8" s="80" customFormat="1" ht="31.5">
      <c r="A1583" s="775" t="s">
        <v>478</v>
      </c>
      <c r="B1583" s="776" t="s">
        <v>479</v>
      </c>
      <c r="C1583" s="775" t="s">
        <v>2744</v>
      </c>
      <c r="D1583" s="212">
        <v>34.305999999999997</v>
      </c>
      <c r="E1583" s="153" t="s">
        <v>2745</v>
      </c>
      <c r="F1583" s="316"/>
      <c r="G1583" s="316"/>
      <c r="H1583" s="316"/>
    </row>
    <row r="1584" spans="1:8" s="80" customFormat="1" ht="31.5">
      <c r="A1584" s="775"/>
      <c r="B1584" s="776"/>
      <c r="C1584" s="775"/>
      <c r="D1584" s="212">
        <v>10.452</v>
      </c>
      <c r="E1584" s="234" t="s">
        <v>465</v>
      </c>
      <c r="F1584" s="316"/>
      <c r="G1584" s="316"/>
      <c r="H1584" s="316"/>
    </row>
    <row r="1585" spans="1:8" s="80" customFormat="1">
      <c r="A1585" s="775"/>
      <c r="B1585" s="776"/>
      <c r="C1585" s="775"/>
      <c r="D1585" s="212">
        <v>573.55799999999999</v>
      </c>
      <c r="E1585" s="153" t="s">
        <v>2748</v>
      </c>
      <c r="F1585" s="316"/>
      <c r="G1585" s="316"/>
      <c r="H1585" s="316"/>
    </row>
    <row r="1586" spans="1:8" s="80" customFormat="1" ht="31.5">
      <c r="A1586" s="775" t="s">
        <v>480</v>
      </c>
      <c r="B1586" s="776" t="s">
        <v>481</v>
      </c>
      <c r="C1586" s="775" t="s">
        <v>2749</v>
      </c>
      <c r="D1586" s="212">
        <v>34.305999999999997</v>
      </c>
      <c r="E1586" s="153" t="s">
        <v>2745</v>
      </c>
      <c r="F1586" s="316"/>
      <c r="G1586" s="316"/>
      <c r="H1586" s="316"/>
    </row>
    <row r="1587" spans="1:8" s="80" customFormat="1">
      <c r="A1587" s="775"/>
      <c r="B1587" s="776"/>
      <c r="C1587" s="775"/>
      <c r="D1587" s="212">
        <v>1099</v>
      </c>
      <c r="E1587" s="153" t="s">
        <v>2748</v>
      </c>
      <c r="F1587" s="316"/>
      <c r="G1587" s="316"/>
      <c r="H1587" s="316"/>
    </row>
    <row r="1588" spans="1:8" ht="31.5">
      <c r="A1588" s="775"/>
      <c r="B1588" s="776"/>
      <c r="C1588" s="775"/>
      <c r="D1588" s="212">
        <v>20.045000000000002</v>
      </c>
      <c r="E1588" s="234" t="s">
        <v>465</v>
      </c>
    </row>
    <row r="1589" spans="1:8" ht="31.5">
      <c r="A1589" s="775"/>
      <c r="B1589" s="776"/>
      <c r="C1589" s="775"/>
      <c r="D1589" s="212">
        <v>2.16</v>
      </c>
      <c r="E1589" s="153" t="s">
        <v>2745</v>
      </c>
    </row>
    <row r="1590" spans="1:8" s="80" customFormat="1">
      <c r="A1590" s="771" t="s">
        <v>2601</v>
      </c>
      <c r="B1590" s="773" t="s">
        <v>2750</v>
      </c>
      <c r="C1590" s="124" t="s">
        <v>430</v>
      </c>
      <c r="D1590" s="212">
        <v>149.54400000000001</v>
      </c>
      <c r="E1590" s="153" t="s">
        <v>2751</v>
      </c>
      <c r="F1590" s="316"/>
      <c r="G1590" s="316"/>
      <c r="H1590" s="316"/>
    </row>
    <row r="1591" spans="1:8" s="80" customFormat="1">
      <c r="A1591" s="772"/>
      <c r="B1591" s="774"/>
      <c r="C1591" s="124" t="s">
        <v>431</v>
      </c>
      <c r="D1591" s="212">
        <v>2.7360000000000002</v>
      </c>
      <c r="E1591" s="153" t="s">
        <v>2752</v>
      </c>
      <c r="F1591" s="316"/>
      <c r="G1591" s="316"/>
      <c r="H1591" s="316"/>
    </row>
    <row r="1592" spans="1:8" s="80" customFormat="1">
      <c r="A1592" s="124"/>
      <c r="B1592" s="118" t="s">
        <v>1</v>
      </c>
      <c r="C1592" s="189"/>
      <c r="D1592" s="213">
        <f>SUM(D1578:D1591)</f>
        <v>2576.8279999999995</v>
      </c>
      <c r="E1592" s="153"/>
      <c r="F1592" s="316"/>
      <c r="G1592" s="316"/>
      <c r="H1592" s="316"/>
    </row>
    <row r="1593" spans="1:8" s="80" customFormat="1">
      <c r="A1593" s="783" t="s">
        <v>32</v>
      </c>
      <c r="B1593" s="784"/>
      <c r="C1593" s="784"/>
      <c r="D1593" s="784"/>
      <c r="E1593" s="785"/>
      <c r="F1593" s="316"/>
      <c r="G1593" s="316"/>
      <c r="H1593" s="316"/>
    </row>
    <row r="1594" spans="1:8" s="80" customFormat="1" ht="47.25">
      <c r="A1594" s="154" t="s">
        <v>2160</v>
      </c>
      <c r="B1594" s="125" t="s">
        <v>2160</v>
      </c>
      <c r="C1594" s="126" t="s">
        <v>294</v>
      </c>
      <c r="D1594" s="217">
        <v>199.53700000000001</v>
      </c>
      <c r="E1594" s="236" t="s">
        <v>2161</v>
      </c>
      <c r="F1594" s="316"/>
      <c r="G1594" s="316"/>
      <c r="H1594" s="316"/>
    </row>
    <row r="1595" spans="1:8" s="80" customFormat="1" ht="63">
      <c r="A1595" s="57" t="s">
        <v>2162</v>
      </c>
      <c r="B1595" s="127" t="s">
        <v>2162</v>
      </c>
      <c r="C1595" s="126" t="s">
        <v>294</v>
      </c>
      <c r="D1595" s="217">
        <v>126.404</v>
      </c>
      <c r="E1595" s="237" t="s">
        <v>2163</v>
      </c>
      <c r="F1595" s="316"/>
      <c r="G1595" s="316"/>
      <c r="H1595" s="316"/>
    </row>
    <row r="1596" spans="1:8" s="80" customFormat="1" ht="47.25">
      <c r="A1596" s="57" t="s">
        <v>2164</v>
      </c>
      <c r="B1596" s="127" t="s">
        <v>2164</v>
      </c>
      <c r="C1596" s="126" t="s">
        <v>294</v>
      </c>
      <c r="D1596" s="217">
        <v>199.94399999999999</v>
      </c>
      <c r="E1596" s="237" t="s">
        <v>2163</v>
      </c>
      <c r="F1596" s="316"/>
      <c r="G1596" s="316"/>
      <c r="H1596" s="316"/>
    </row>
    <row r="1597" spans="1:8" s="80" customFormat="1" ht="63">
      <c r="A1597" s="57" t="s">
        <v>2165</v>
      </c>
      <c r="B1597" s="127" t="s">
        <v>2165</v>
      </c>
      <c r="C1597" s="126" t="s">
        <v>294</v>
      </c>
      <c r="D1597" s="217">
        <v>164.35400000000001</v>
      </c>
      <c r="E1597" s="237" t="s">
        <v>2163</v>
      </c>
      <c r="F1597" s="316"/>
      <c r="G1597" s="316"/>
      <c r="H1597" s="316"/>
    </row>
    <row r="1598" spans="1:8" s="80" customFormat="1" ht="47.25">
      <c r="A1598" s="57" t="s">
        <v>2166</v>
      </c>
      <c r="B1598" s="127" t="s">
        <v>2166</v>
      </c>
      <c r="C1598" s="126" t="s">
        <v>294</v>
      </c>
      <c r="D1598" s="217">
        <v>199.56700000000001</v>
      </c>
      <c r="E1598" s="237" t="s">
        <v>2163</v>
      </c>
      <c r="F1598" s="316"/>
      <c r="G1598" s="316"/>
      <c r="H1598" s="316"/>
    </row>
    <row r="1599" spans="1:8" s="80" customFormat="1" ht="63">
      <c r="A1599" s="57" t="s">
        <v>2167</v>
      </c>
      <c r="B1599" s="127" t="s">
        <v>2167</v>
      </c>
      <c r="C1599" s="126" t="s">
        <v>294</v>
      </c>
      <c r="D1599" s="217">
        <v>199.66900000000001</v>
      </c>
      <c r="E1599" s="237" t="s">
        <v>2163</v>
      </c>
      <c r="F1599" s="316"/>
      <c r="G1599" s="316"/>
      <c r="H1599" s="316"/>
    </row>
    <row r="1600" spans="1:8" s="80" customFormat="1" ht="63">
      <c r="A1600" s="57" t="s">
        <v>2168</v>
      </c>
      <c r="B1600" s="127" t="s">
        <v>2168</v>
      </c>
      <c r="C1600" s="126" t="s">
        <v>294</v>
      </c>
      <c r="D1600" s="217">
        <v>199.517</v>
      </c>
      <c r="E1600" s="237" t="s">
        <v>2169</v>
      </c>
      <c r="F1600" s="316"/>
      <c r="G1600" s="316"/>
      <c r="H1600" s="316"/>
    </row>
    <row r="1601" spans="1:8" s="80" customFormat="1" ht="63">
      <c r="A1601" s="57" t="s">
        <v>2170</v>
      </c>
      <c r="B1601" s="127" t="s">
        <v>2170</v>
      </c>
      <c r="C1601" s="126" t="s">
        <v>294</v>
      </c>
      <c r="D1601" s="217">
        <v>199.52</v>
      </c>
      <c r="E1601" s="237" t="s">
        <v>2169</v>
      </c>
      <c r="F1601" s="316"/>
      <c r="G1601" s="316"/>
      <c r="H1601" s="316"/>
    </row>
    <row r="1602" spans="1:8" s="80" customFormat="1" ht="63">
      <c r="A1602" s="57" t="s">
        <v>2171</v>
      </c>
      <c r="B1602" s="127" t="s">
        <v>2171</v>
      </c>
      <c r="C1602" s="126" t="s">
        <v>294</v>
      </c>
      <c r="D1602" s="217">
        <v>172.95500000000001</v>
      </c>
      <c r="E1602" s="237" t="s">
        <v>2163</v>
      </c>
      <c r="F1602" s="316"/>
      <c r="G1602" s="316"/>
      <c r="H1602" s="316"/>
    </row>
    <row r="1603" spans="1:8" s="80" customFormat="1" ht="63">
      <c r="A1603" s="57" t="s">
        <v>2172</v>
      </c>
      <c r="B1603" s="127" t="s">
        <v>2172</v>
      </c>
      <c r="C1603" s="126" t="s">
        <v>294</v>
      </c>
      <c r="D1603" s="217">
        <v>170.80699999999999</v>
      </c>
      <c r="E1603" s="237" t="s">
        <v>2163</v>
      </c>
      <c r="F1603" s="316"/>
      <c r="G1603" s="316"/>
      <c r="H1603" s="316"/>
    </row>
    <row r="1604" spans="1:8" s="80" customFormat="1" ht="63">
      <c r="A1604" s="57" t="s">
        <v>2173</v>
      </c>
      <c r="B1604" s="127" t="s">
        <v>2173</v>
      </c>
      <c r="C1604" s="126" t="s">
        <v>294</v>
      </c>
      <c r="D1604" s="217">
        <v>172.887</v>
      </c>
      <c r="E1604" s="237" t="s">
        <v>2163</v>
      </c>
      <c r="F1604" s="316"/>
      <c r="G1604" s="316"/>
      <c r="H1604" s="316"/>
    </row>
    <row r="1605" spans="1:8" s="80" customFormat="1" ht="63">
      <c r="A1605" s="57" t="s">
        <v>2174</v>
      </c>
      <c r="B1605" s="127" t="s">
        <v>2174</v>
      </c>
      <c r="C1605" s="126" t="s">
        <v>294</v>
      </c>
      <c r="D1605" s="217">
        <v>199.75899999999999</v>
      </c>
      <c r="E1605" s="237" t="s">
        <v>2163</v>
      </c>
      <c r="F1605" s="316"/>
      <c r="G1605" s="316"/>
      <c r="H1605" s="316"/>
    </row>
    <row r="1606" spans="1:8" s="80" customFormat="1" ht="47.25">
      <c r="A1606" s="57" t="s">
        <v>2175</v>
      </c>
      <c r="B1606" s="127" t="s">
        <v>2175</v>
      </c>
      <c r="C1606" s="126" t="s">
        <v>294</v>
      </c>
      <c r="D1606" s="217">
        <v>190.608</v>
      </c>
      <c r="E1606" s="237" t="s">
        <v>2163</v>
      </c>
      <c r="F1606" s="316"/>
      <c r="G1606" s="316"/>
      <c r="H1606" s="316"/>
    </row>
    <row r="1607" spans="1:8" s="80" customFormat="1" ht="63">
      <c r="A1607" s="57" t="s">
        <v>2176</v>
      </c>
      <c r="B1607" s="127" t="s">
        <v>2176</v>
      </c>
      <c r="C1607" s="126" t="s">
        <v>294</v>
      </c>
      <c r="D1607" s="217">
        <v>186.422</v>
      </c>
      <c r="E1607" s="237" t="s">
        <v>2163</v>
      </c>
      <c r="F1607" s="316"/>
      <c r="G1607" s="316"/>
      <c r="H1607" s="316"/>
    </row>
    <row r="1608" spans="1:8" s="80" customFormat="1" ht="63">
      <c r="A1608" s="57" t="s">
        <v>2177</v>
      </c>
      <c r="B1608" s="127" t="s">
        <v>2177</v>
      </c>
      <c r="C1608" s="126" t="s">
        <v>294</v>
      </c>
      <c r="D1608" s="217">
        <v>175.08099999999999</v>
      </c>
      <c r="E1608" s="237" t="s">
        <v>2163</v>
      </c>
      <c r="F1608" s="316"/>
      <c r="G1608" s="316"/>
      <c r="H1608" s="316"/>
    </row>
    <row r="1609" spans="1:8" s="80" customFormat="1" ht="63">
      <c r="A1609" s="57" t="s">
        <v>2178</v>
      </c>
      <c r="B1609" s="127" t="s">
        <v>2178</v>
      </c>
      <c r="C1609" s="126" t="s">
        <v>294</v>
      </c>
      <c r="D1609" s="217">
        <v>176.416</v>
      </c>
      <c r="E1609" s="237" t="s">
        <v>2163</v>
      </c>
      <c r="F1609" s="316"/>
      <c r="G1609" s="316"/>
      <c r="H1609" s="316"/>
    </row>
    <row r="1610" spans="1:8" s="80" customFormat="1" ht="63">
      <c r="A1610" s="57" t="s">
        <v>2179</v>
      </c>
      <c r="B1610" s="127" t="s">
        <v>2179</v>
      </c>
      <c r="C1610" s="126" t="s">
        <v>294</v>
      </c>
      <c r="D1610" s="217">
        <v>190.12799999999999</v>
      </c>
      <c r="E1610" s="237" t="s">
        <v>2163</v>
      </c>
      <c r="F1610" s="316"/>
      <c r="G1610" s="316"/>
      <c r="H1610" s="316"/>
    </row>
    <row r="1611" spans="1:8" s="80" customFormat="1" ht="63">
      <c r="A1611" s="57" t="s">
        <v>2180</v>
      </c>
      <c r="B1611" s="127" t="s">
        <v>2180</v>
      </c>
      <c r="C1611" s="126" t="s">
        <v>294</v>
      </c>
      <c r="D1611" s="217">
        <v>186.417</v>
      </c>
      <c r="E1611" s="237" t="s">
        <v>2163</v>
      </c>
      <c r="F1611" s="316"/>
      <c r="G1611" s="316"/>
      <c r="H1611" s="316"/>
    </row>
    <row r="1612" spans="1:8" s="80" customFormat="1" ht="63">
      <c r="A1612" s="57" t="s">
        <v>2181</v>
      </c>
      <c r="B1612" s="127" t="s">
        <v>2181</v>
      </c>
      <c r="C1612" s="126" t="s">
        <v>294</v>
      </c>
      <c r="D1612" s="217">
        <v>190.089</v>
      </c>
      <c r="E1612" s="237" t="s">
        <v>2163</v>
      </c>
      <c r="F1612" s="316"/>
      <c r="G1612" s="316"/>
      <c r="H1612" s="316"/>
    </row>
    <row r="1613" spans="1:8" s="80" customFormat="1" ht="78.75">
      <c r="A1613" s="57" t="s">
        <v>2182</v>
      </c>
      <c r="B1613" s="127" t="s">
        <v>2182</v>
      </c>
      <c r="C1613" s="126" t="s">
        <v>294</v>
      </c>
      <c r="D1613" s="217">
        <v>190.446</v>
      </c>
      <c r="E1613" s="237" t="s">
        <v>2163</v>
      </c>
      <c r="F1613" s="316"/>
      <c r="G1613" s="316"/>
      <c r="H1613" s="316"/>
    </row>
    <row r="1614" spans="1:8" s="80" customFormat="1" ht="63">
      <c r="A1614" s="57" t="s">
        <v>2183</v>
      </c>
      <c r="B1614" s="127" t="s">
        <v>2183</v>
      </c>
      <c r="C1614" s="126" t="s">
        <v>294</v>
      </c>
      <c r="D1614" s="217">
        <v>198.70500000000001</v>
      </c>
      <c r="E1614" s="237" t="s">
        <v>2184</v>
      </c>
      <c r="F1614" s="316"/>
      <c r="G1614" s="316"/>
      <c r="H1614" s="316"/>
    </row>
    <row r="1615" spans="1:8" s="80" customFormat="1" ht="63">
      <c r="A1615" s="57" t="s">
        <v>2185</v>
      </c>
      <c r="B1615" s="127" t="s">
        <v>2185</v>
      </c>
      <c r="C1615" s="126" t="s">
        <v>294</v>
      </c>
      <c r="D1615" s="217">
        <v>199.75800000000001</v>
      </c>
      <c r="E1615" s="237" t="s">
        <v>2163</v>
      </c>
      <c r="F1615" s="316"/>
      <c r="G1615" s="316"/>
      <c r="H1615" s="316"/>
    </row>
    <row r="1616" spans="1:8" s="80" customFormat="1" ht="63">
      <c r="A1616" s="57" t="s">
        <v>2186</v>
      </c>
      <c r="B1616" s="127" t="s">
        <v>2186</v>
      </c>
      <c r="C1616" s="126" t="s">
        <v>294</v>
      </c>
      <c r="D1616" s="217">
        <v>199.911</v>
      </c>
      <c r="E1616" s="237" t="s">
        <v>2163</v>
      </c>
      <c r="F1616" s="316"/>
      <c r="G1616" s="316"/>
      <c r="H1616" s="316"/>
    </row>
    <row r="1617" spans="1:8" s="80" customFormat="1" ht="63">
      <c r="A1617" s="57" t="s">
        <v>2187</v>
      </c>
      <c r="B1617" s="127" t="s">
        <v>2187</v>
      </c>
      <c r="C1617" s="126" t="s">
        <v>294</v>
      </c>
      <c r="D1617" s="217">
        <v>199.78800000000001</v>
      </c>
      <c r="E1617" s="237" t="s">
        <v>2163</v>
      </c>
      <c r="F1617" s="316"/>
      <c r="G1617" s="316"/>
      <c r="H1617" s="316"/>
    </row>
    <row r="1618" spans="1:8" s="80" customFormat="1" ht="63">
      <c r="A1618" s="57" t="s">
        <v>2188</v>
      </c>
      <c r="B1618" s="127" t="s">
        <v>2188</v>
      </c>
      <c r="C1618" s="126" t="s">
        <v>294</v>
      </c>
      <c r="D1618" s="217">
        <v>199.96700000000001</v>
      </c>
      <c r="E1618" s="237" t="s">
        <v>2163</v>
      </c>
      <c r="F1618" s="316"/>
      <c r="G1618" s="316"/>
      <c r="H1618" s="316"/>
    </row>
    <row r="1619" spans="1:8" s="80" customFormat="1" ht="63">
      <c r="A1619" s="57" t="s">
        <v>2189</v>
      </c>
      <c r="B1619" s="127" t="s">
        <v>2189</v>
      </c>
      <c r="C1619" s="126" t="s">
        <v>294</v>
      </c>
      <c r="D1619" s="217">
        <v>199.947</v>
      </c>
      <c r="E1619" s="237" t="s">
        <v>2163</v>
      </c>
      <c r="F1619" s="316"/>
      <c r="G1619" s="316"/>
      <c r="H1619" s="316"/>
    </row>
    <row r="1620" spans="1:8" s="80" customFormat="1" ht="63">
      <c r="A1620" s="57" t="s">
        <v>2190</v>
      </c>
      <c r="B1620" s="127" t="s">
        <v>2190</v>
      </c>
      <c r="C1620" s="126" t="s">
        <v>294</v>
      </c>
      <c r="D1620" s="217">
        <v>159.36600000000001</v>
      </c>
      <c r="E1620" s="236" t="s">
        <v>2161</v>
      </c>
      <c r="F1620" s="316"/>
      <c r="G1620" s="316"/>
      <c r="H1620" s="316"/>
    </row>
    <row r="1621" spans="1:8" s="80" customFormat="1" ht="63">
      <c r="A1621" s="57" t="s">
        <v>2191</v>
      </c>
      <c r="B1621" s="127" t="s">
        <v>2191</v>
      </c>
      <c r="C1621" s="126" t="s">
        <v>294</v>
      </c>
      <c r="D1621" s="217">
        <v>96.956000000000003</v>
      </c>
      <c r="E1621" s="237" t="s">
        <v>2192</v>
      </c>
      <c r="F1621" s="316"/>
      <c r="G1621" s="316"/>
      <c r="H1621" s="316"/>
    </row>
    <row r="1622" spans="1:8" s="80" customFormat="1" ht="63">
      <c r="A1622" s="57" t="s">
        <v>2193</v>
      </c>
      <c r="B1622" s="127" t="s">
        <v>2193</v>
      </c>
      <c r="C1622" s="126" t="s">
        <v>294</v>
      </c>
      <c r="D1622" s="217">
        <v>177.679</v>
      </c>
      <c r="E1622" s="237" t="s">
        <v>2163</v>
      </c>
      <c r="F1622" s="316"/>
      <c r="G1622" s="316"/>
      <c r="H1622" s="316"/>
    </row>
    <row r="1623" spans="1:8" s="80" customFormat="1" ht="63">
      <c r="A1623" s="57" t="s">
        <v>2194</v>
      </c>
      <c r="B1623" s="127" t="s">
        <v>2194</v>
      </c>
      <c r="C1623" s="126" t="s">
        <v>294</v>
      </c>
      <c r="D1623" s="217">
        <v>177.679</v>
      </c>
      <c r="E1623" s="237" t="s">
        <v>2163</v>
      </c>
      <c r="F1623" s="316"/>
      <c r="G1623" s="316"/>
      <c r="H1623" s="316"/>
    </row>
    <row r="1624" spans="1:8" s="80" customFormat="1" ht="63">
      <c r="A1624" s="57" t="s">
        <v>2195</v>
      </c>
      <c r="B1624" s="127" t="s">
        <v>2195</v>
      </c>
      <c r="C1624" s="126" t="s">
        <v>294</v>
      </c>
      <c r="D1624" s="217">
        <v>178.648</v>
      </c>
      <c r="E1624" s="237" t="s">
        <v>2163</v>
      </c>
      <c r="F1624" s="316"/>
      <c r="G1624" s="316"/>
      <c r="H1624" s="316"/>
    </row>
    <row r="1625" spans="1:8" s="80" customFormat="1" ht="63">
      <c r="A1625" s="57" t="s">
        <v>2196</v>
      </c>
      <c r="B1625" s="127" t="s">
        <v>2196</v>
      </c>
      <c r="C1625" s="126" t="s">
        <v>294</v>
      </c>
      <c r="D1625" s="217">
        <v>187.05099999999999</v>
      </c>
      <c r="E1625" s="237" t="s">
        <v>2197</v>
      </c>
      <c r="F1625" s="316"/>
      <c r="G1625" s="316"/>
      <c r="H1625" s="316"/>
    </row>
    <row r="1626" spans="1:8" s="80" customFormat="1" ht="63">
      <c r="A1626" s="57" t="s">
        <v>2198</v>
      </c>
      <c r="B1626" s="127" t="s">
        <v>2198</v>
      </c>
      <c r="C1626" s="126" t="s">
        <v>294</v>
      </c>
      <c r="D1626" s="217">
        <v>180.71600000000001</v>
      </c>
      <c r="E1626" s="237" t="s">
        <v>2197</v>
      </c>
      <c r="F1626" s="316"/>
      <c r="G1626" s="316"/>
      <c r="H1626" s="316"/>
    </row>
    <row r="1627" spans="1:8" s="80" customFormat="1" ht="63">
      <c r="A1627" s="57" t="s">
        <v>2199</v>
      </c>
      <c r="B1627" s="127" t="s">
        <v>2199</v>
      </c>
      <c r="C1627" s="126" t="s">
        <v>294</v>
      </c>
      <c r="D1627" s="217">
        <v>199.52500000000001</v>
      </c>
      <c r="E1627" s="237" t="s">
        <v>2197</v>
      </c>
      <c r="F1627" s="316"/>
      <c r="G1627" s="316"/>
      <c r="H1627" s="316"/>
    </row>
    <row r="1628" spans="1:8" s="80" customFormat="1" ht="63">
      <c r="A1628" s="57" t="s">
        <v>2200</v>
      </c>
      <c r="B1628" s="127" t="s">
        <v>2200</v>
      </c>
      <c r="C1628" s="126" t="s">
        <v>294</v>
      </c>
      <c r="D1628" s="217">
        <v>198.595</v>
      </c>
      <c r="E1628" s="237" t="s">
        <v>2201</v>
      </c>
      <c r="F1628" s="316"/>
      <c r="G1628" s="316"/>
      <c r="H1628" s="316"/>
    </row>
    <row r="1629" spans="1:8" s="80" customFormat="1" ht="63">
      <c r="A1629" s="57" t="s">
        <v>2202</v>
      </c>
      <c r="B1629" s="127" t="s">
        <v>2202</v>
      </c>
      <c r="C1629" s="126" t="s">
        <v>294</v>
      </c>
      <c r="D1629" s="217">
        <v>199.852</v>
      </c>
      <c r="E1629" s="237" t="s">
        <v>609</v>
      </c>
      <c r="F1629" s="316"/>
      <c r="G1629" s="316"/>
      <c r="H1629" s="316"/>
    </row>
    <row r="1630" spans="1:8" s="80" customFormat="1" ht="63">
      <c r="A1630" s="57" t="s">
        <v>2203</v>
      </c>
      <c r="B1630" s="127" t="s">
        <v>2203</v>
      </c>
      <c r="C1630" s="126" t="s">
        <v>294</v>
      </c>
      <c r="D1630" s="217">
        <v>199.517</v>
      </c>
      <c r="E1630" s="237" t="s">
        <v>2197</v>
      </c>
      <c r="F1630" s="316"/>
      <c r="G1630" s="316"/>
      <c r="H1630" s="316"/>
    </row>
    <row r="1631" spans="1:8" ht="63">
      <c r="A1631" s="57" t="s">
        <v>2204</v>
      </c>
      <c r="B1631" s="127" t="s">
        <v>2204</v>
      </c>
      <c r="C1631" s="126" t="s">
        <v>294</v>
      </c>
      <c r="D1631" s="217">
        <v>55.460999999999999</v>
      </c>
      <c r="E1631" s="237" t="s">
        <v>2197</v>
      </c>
    </row>
    <row r="1632" spans="1:8" ht="63">
      <c r="A1632" s="57" t="s">
        <v>2205</v>
      </c>
      <c r="B1632" s="127" t="s">
        <v>2205</v>
      </c>
      <c r="C1632" s="126" t="s">
        <v>294</v>
      </c>
      <c r="D1632" s="217">
        <v>152.46600000000001</v>
      </c>
      <c r="E1632" s="237" t="s">
        <v>2197</v>
      </c>
    </row>
    <row r="1633" spans="1:5" ht="63">
      <c r="A1633" s="57" t="s">
        <v>2206</v>
      </c>
      <c r="B1633" s="127" t="s">
        <v>2206</v>
      </c>
      <c r="C1633" s="126" t="s">
        <v>294</v>
      </c>
      <c r="D1633" s="217">
        <v>199.67699999999999</v>
      </c>
      <c r="E1633" s="237" t="s">
        <v>609</v>
      </c>
    </row>
    <row r="1634" spans="1:5" ht="63">
      <c r="A1634" s="57" t="s">
        <v>2207</v>
      </c>
      <c r="B1634" s="127" t="s">
        <v>2207</v>
      </c>
      <c r="C1634" s="126" t="s">
        <v>294</v>
      </c>
      <c r="D1634" s="217">
        <v>162.96899999999999</v>
      </c>
      <c r="E1634" s="237" t="s">
        <v>609</v>
      </c>
    </row>
    <row r="1635" spans="1:5" ht="63">
      <c r="A1635" s="57" t="s">
        <v>2208</v>
      </c>
      <c r="B1635" s="127" t="s">
        <v>2208</v>
      </c>
      <c r="C1635" s="126" t="s">
        <v>294</v>
      </c>
      <c r="D1635" s="217">
        <v>177.404</v>
      </c>
      <c r="E1635" s="237" t="s">
        <v>609</v>
      </c>
    </row>
    <row r="1636" spans="1:5" ht="63">
      <c r="A1636" s="57" t="s">
        <v>2209</v>
      </c>
      <c r="B1636" s="127" t="s">
        <v>2209</v>
      </c>
      <c r="C1636" s="126" t="s">
        <v>294</v>
      </c>
      <c r="D1636" s="217">
        <v>184.35599999999999</v>
      </c>
      <c r="E1636" s="237" t="s">
        <v>609</v>
      </c>
    </row>
    <row r="1637" spans="1:5" ht="78.75">
      <c r="A1637" s="57" t="s">
        <v>2210</v>
      </c>
      <c r="B1637" s="127" t="s">
        <v>2210</v>
      </c>
      <c r="C1637" s="126" t="s">
        <v>294</v>
      </c>
      <c r="D1637" s="217">
        <v>199.62799999999999</v>
      </c>
      <c r="E1637" s="237" t="s">
        <v>609</v>
      </c>
    </row>
    <row r="1638" spans="1:5" ht="63">
      <c r="A1638" s="57" t="s">
        <v>2211</v>
      </c>
      <c r="B1638" s="127" t="s">
        <v>2211</v>
      </c>
      <c r="C1638" s="126" t="s">
        <v>294</v>
      </c>
      <c r="D1638" s="217">
        <v>172.49</v>
      </c>
      <c r="E1638" s="237" t="s">
        <v>609</v>
      </c>
    </row>
    <row r="1639" spans="1:5" ht="78.75">
      <c r="A1639" s="57" t="s">
        <v>2212</v>
      </c>
      <c r="B1639" s="127" t="s">
        <v>2212</v>
      </c>
      <c r="C1639" s="126" t="s">
        <v>294</v>
      </c>
      <c r="D1639" s="217">
        <v>195.94800000000001</v>
      </c>
      <c r="E1639" s="237" t="s">
        <v>609</v>
      </c>
    </row>
    <row r="1640" spans="1:5" ht="78.75">
      <c r="A1640" s="57" t="s">
        <v>2213</v>
      </c>
      <c r="B1640" s="127" t="s">
        <v>2213</v>
      </c>
      <c r="C1640" s="126" t="s">
        <v>294</v>
      </c>
      <c r="D1640" s="217">
        <v>199.99600000000001</v>
      </c>
      <c r="E1640" s="237" t="s">
        <v>609</v>
      </c>
    </row>
    <row r="1641" spans="1:5" ht="78.75">
      <c r="A1641" s="57" t="s">
        <v>2214</v>
      </c>
      <c r="B1641" s="127" t="s">
        <v>2214</v>
      </c>
      <c r="C1641" s="126" t="s">
        <v>294</v>
      </c>
      <c r="D1641" s="217">
        <v>141.39400000000001</v>
      </c>
      <c r="E1641" s="237" t="s">
        <v>2215</v>
      </c>
    </row>
    <row r="1642" spans="1:5" ht="63">
      <c r="A1642" s="57" t="s">
        <v>2216</v>
      </c>
      <c r="B1642" s="127" t="s">
        <v>2216</v>
      </c>
      <c r="C1642" s="126" t="s">
        <v>294</v>
      </c>
      <c r="D1642" s="217">
        <v>101.331</v>
      </c>
      <c r="E1642" s="237" t="s">
        <v>2163</v>
      </c>
    </row>
    <row r="1643" spans="1:5" ht="78.75">
      <c r="A1643" s="57" t="s">
        <v>2217</v>
      </c>
      <c r="B1643" s="127" t="s">
        <v>2217</v>
      </c>
      <c r="C1643" s="126" t="s">
        <v>294</v>
      </c>
      <c r="D1643" s="217">
        <v>147.726</v>
      </c>
      <c r="E1643" s="237" t="s">
        <v>2163</v>
      </c>
    </row>
    <row r="1644" spans="1:5" ht="63">
      <c r="A1644" s="57" t="s">
        <v>2218</v>
      </c>
      <c r="B1644" s="127" t="s">
        <v>2218</v>
      </c>
      <c r="C1644" s="126" t="s">
        <v>294</v>
      </c>
      <c r="D1644" s="217">
        <v>186.65899999999999</v>
      </c>
      <c r="E1644" s="237" t="s">
        <v>2215</v>
      </c>
    </row>
    <row r="1645" spans="1:5" ht="63">
      <c r="A1645" s="57" t="s">
        <v>2219</v>
      </c>
      <c r="B1645" s="127" t="s">
        <v>2219</v>
      </c>
      <c r="C1645" s="126" t="s">
        <v>294</v>
      </c>
      <c r="D1645" s="217">
        <v>199.89</v>
      </c>
      <c r="E1645" s="237" t="s">
        <v>2215</v>
      </c>
    </row>
    <row r="1646" spans="1:5" ht="47.25">
      <c r="A1646" s="57" t="s">
        <v>2220</v>
      </c>
      <c r="B1646" s="127" t="s">
        <v>2220</v>
      </c>
      <c r="C1646" s="126" t="s">
        <v>294</v>
      </c>
      <c r="D1646" s="302">
        <v>99.104129999999998</v>
      </c>
      <c r="E1646" s="238" t="s">
        <v>2184</v>
      </c>
    </row>
    <row r="1647" spans="1:5" ht="47.25">
      <c r="A1647" s="55" t="s">
        <v>2221</v>
      </c>
      <c r="B1647" s="128" t="s">
        <v>2221</v>
      </c>
      <c r="C1647" s="126" t="s">
        <v>294</v>
      </c>
      <c r="D1647" s="303">
        <v>198.67999</v>
      </c>
      <c r="E1647" s="238" t="s">
        <v>2184</v>
      </c>
    </row>
    <row r="1648" spans="1:5" ht="78.75">
      <c r="A1648" s="55" t="s">
        <v>2222</v>
      </c>
      <c r="B1648" s="128" t="s">
        <v>2222</v>
      </c>
      <c r="C1648" s="126" t="s">
        <v>294</v>
      </c>
      <c r="D1648" s="303">
        <v>198.91990000000001</v>
      </c>
      <c r="E1648" s="238" t="s">
        <v>2223</v>
      </c>
    </row>
    <row r="1649" spans="1:5" ht="78.75">
      <c r="A1649" s="55" t="s">
        <v>2224</v>
      </c>
      <c r="B1649" s="128" t="s">
        <v>2224</v>
      </c>
      <c r="C1649" s="126" t="s">
        <v>294</v>
      </c>
      <c r="D1649" s="303">
        <v>199.95633000000001</v>
      </c>
      <c r="E1649" s="238" t="s">
        <v>2192</v>
      </c>
    </row>
    <row r="1650" spans="1:5" ht="63">
      <c r="A1650" s="55" t="s">
        <v>2225</v>
      </c>
      <c r="B1650" s="128" t="s">
        <v>2225</v>
      </c>
      <c r="C1650" s="126" t="s">
        <v>294</v>
      </c>
      <c r="D1650" s="303">
        <v>197.19305</v>
      </c>
      <c r="E1650" s="238" t="s">
        <v>2226</v>
      </c>
    </row>
    <row r="1651" spans="1:5" ht="63">
      <c r="A1651" s="55" t="s">
        <v>2227</v>
      </c>
      <c r="B1651" s="128" t="s">
        <v>2227</v>
      </c>
      <c r="C1651" s="126" t="s">
        <v>294</v>
      </c>
      <c r="D1651" s="303">
        <v>397.46242999999998</v>
      </c>
      <c r="E1651" s="238" t="s">
        <v>2184</v>
      </c>
    </row>
    <row r="1652" spans="1:5" ht="63">
      <c r="A1652" s="55" t="s">
        <v>2228</v>
      </c>
      <c r="B1652" s="128" t="s">
        <v>2228</v>
      </c>
      <c r="C1652" s="126" t="s">
        <v>294</v>
      </c>
      <c r="D1652" s="303">
        <v>183.56791000000001</v>
      </c>
      <c r="E1652" s="238" t="s">
        <v>2229</v>
      </c>
    </row>
    <row r="1653" spans="1:5" ht="47.25">
      <c r="A1653" s="55" t="s">
        <v>2230</v>
      </c>
      <c r="B1653" s="128" t="s">
        <v>2230</v>
      </c>
      <c r="C1653" s="126" t="s">
        <v>294</v>
      </c>
      <c r="D1653" s="303">
        <v>158.92613</v>
      </c>
      <c r="E1653" s="238" t="s">
        <v>581</v>
      </c>
    </row>
    <row r="1654" spans="1:5" ht="47.25">
      <c r="A1654" s="57" t="s">
        <v>2231</v>
      </c>
      <c r="B1654" s="127" t="s">
        <v>2231</v>
      </c>
      <c r="C1654" s="191" t="s">
        <v>2232</v>
      </c>
      <c r="D1654" s="218">
        <v>74.729960000000005</v>
      </c>
      <c r="E1654" s="156" t="s">
        <v>2233</v>
      </c>
    </row>
    <row r="1655" spans="1:5" ht="63">
      <c r="A1655" s="57" t="s">
        <v>2234</v>
      </c>
      <c r="B1655" s="127" t="s">
        <v>2234</v>
      </c>
      <c r="C1655" s="191" t="s">
        <v>2232</v>
      </c>
      <c r="D1655" s="218">
        <v>30.035969999999999</v>
      </c>
      <c r="E1655" s="156" t="s">
        <v>2233</v>
      </c>
    </row>
    <row r="1656" spans="1:5" ht="63">
      <c r="A1656" s="57" t="s">
        <v>2235</v>
      </c>
      <c r="B1656" s="127" t="s">
        <v>2235</v>
      </c>
      <c r="C1656" s="191" t="s">
        <v>2232</v>
      </c>
      <c r="D1656" s="218">
        <v>10.09722</v>
      </c>
      <c r="E1656" s="156" t="s">
        <v>2233</v>
      </c>
    </row>
    <row r="1657" spans="1:5" ht="47.25">
      <c r="A1657" s="57" t="s">
        <v>2236</v>
      </c>
      <c r="B1657" s="127" t="s">
        <v>2236</v>
      </c>
      <c r="C1657" s="191" t="s">
        <v>2232</v>
      </c>
      <c r="D1657" s="218">
        <v>3.5478200000000002</v>
      </c>
      <c r="E1657" s="156" t="s">
        <v>2237</v>
      </c>
    </row>
    <row r="1658" spans="1:5" ht="63">
      <c r="A1658" s="57" t="s">
        <v>2238</v>
      </c>
      <c r="B1658" s="127" t="s">
        <v>2238</v>
      </c>
      <c r="C1658" s="191" t="s">
        <v>2232</v>
      </c>
      <c r="D1658" s="218">
        <v>5.1999999999999998E-3</v>
      </c>
      <c r="E1658" s="156" t="s">
        <v>2233</v>
      </c>
    </row>
    <row r="1659" spans="1:5" ht="47.25">
      <c r="A1659" s="57" t="s">
        <v>2239</v>
      </c>
      <c r="B1659" s="127" t="s">
        <v>2240</v>
      </c>
      <c r="C1659" s="191" t="s">
        <v>2232</v>
      </c>
      <c r="D1659" s="218">
        <v>107.336</v>
      </c>
      <c r="E1659" s="156" t="s">
        <v>2233</v>
      </c>
    </row>
    <row r="1660" spans="1:5" ht="63">
      <c r="A1660" s="155" t="s">
        <v>2241</v>
      </c>
      <c r="B1660" s="131" t="s">
        <v>2241</v>
      </c>
      <c r="C1660" s="191" t="s">
        <v>2242</v>
      </c>
      <c r="D1660" s="219">
        <v>13.692600000000001</v>
      </c>
      <c r="E1660" s="17" t="s">
        <v>90</v>
      </c>
    </row>
    <row r="1661" spans="1:5" ht="47.25">
      <c r="A1661" s="155" t="s">
        <v>2243</v>
      </c>
      <c r="B1661" s="131" t="s">
        <v>2243</v>
      </c>
      <c r="C1661" s="191" t="s">
        <v>2242</v>
      </c>
      <c r="D1661" s="219">
        <v>35.540939999999999</v>
      </c>
      <c r="E1661" s="17" t="s">
        <v>90</v>
      </c>
    </row>
    <row r="1662" spans="1:5" ht="63">
      <c r="A1662" s="155" t="s">
        <v>2244</v>
      </c>
      <c r="B1662" s="131" t="s">
        <v>2244</v>
      </c>
      <c r="C1662" s="191" t="s">
        <v>2242</v>
      </c>
      <c r="D1662" s="219">
        <v>21.881150000000002</v>
      </c>
      <c r="E1662" s="17" t="s">
        <v>90</v>
      </c>
    </row>
    <row r="1663" spans="1:5" ht="63">
      <c r="A1663" s="155" t="s">
        <v>2245</v>
      </c>
      <c r="B1663" s="131" t="s">
        <v>2245</v>
      </c>
      <c r="C1663" s="191" t="s">
        <v>2242</v>
      </c>
      <c r="D1663" s="219">
        <v>31.882259999999999</v>
      </c>
      <c r="E1663" s="17" t="s">
        <v>90</v>
      </c>
    </row>
    <row r="1664" spans="1:5" ht="47.25">
      <c r="A1664" s="156" t="s">
        <v>610</v>
      </c>
      <c r="B1664" s="30" t="s">
        <v>611</v>
      </c>
      <c r="C1664" s="191" t="s">
        <v>296</v>
      </c>
      <c r="D1664" s="220">
        <v>33.817999999999998</v>
      </c>
      <c r="E1664" s="90" t="s">
        <v>2246</v>
      </c>
    </row>
    <row r="1665" spans="1:5" ht="47.25">
      <c r="A1665" s="156" t="s">
        <v>612</v>
      </c>
      <c r="B1665" s="30" t="s">
        <v>613</v>
      </c>
      <c r="C1665" s="191" t="s">
        <v>296</v>
      </c>
      <c r="D1665" s="220">
        <v>32.746000000000002</v>
      </c>
      <c r="E1665" s="90" t="s">
        <v>2246</v>
      </c>
    </row>
    <row r="1666" spans="1:5" ht="47.25">
      <c r="A1666" s="156" t="s">
        <v>614</v>
      </c>
      <c r="B1666" s="30" t="s">
        <v>615</v>
      </c>
      <c r="C1666" s="191" t="s">
        <v>296</v>
      </c>
      <c r="D1666" s="220">
        <v>32.746000000000002</v>
      </c>
      <c r="E1666" s="90" t="s">
        <v>2246</v>
      </c>
    </row>
    <row r="1667" spans="1:5" ht="47.25">
      <c r="A1667" s="55" t="s">
        <v>2247</v>
      </c>
      <c r="B1667" s="128" t="s">
        <v>2247</v>
      </c>
      <c r="C1667" s="191" t="s">
        <v>2248</v>
      </c>
      <c r="D1667" s="220">
        <v>179.41506000000001</v>
      </c>
      <c r="E1667" s="238" t="s">
        <v>581</v>
      </c>
    </row>
    <row r="1668" spans="1:5" ht="31.5">
      <c r="A1668" s="55" t="s">
        <v>2249</v>
      </c>
      <c r="B1668" s="128" t="s">
        <v>2249</v>
      </c>
      <c r="C1668" s="191" t="s">
        <v>2248</v>
      </c>
      <c r="D1668" s="220">
        <v>199.25237000000001</v>
      </c>
      <c r="E1668" s="238" t="s">
        <v>581</v>
      </c>
    </row>
    <row r="1669" spans="1:5" ht="47.25">
      <c r="A1669" s="55" t="s">
        <v>2250</v>
      </c>
      <c r="B1669" s="128" t="s">
        <v>2250</v>
      </c>
      <c r="C1669" s="191" t="s">
        <v>2248</v>
      </c>
      <c r="D1669" s="220">
        <v>116.2533</v>
      </c>
      <c r="E1669" s="238" t="s">
        <v>581</v>
      </c>
    </row>
    <row r="1670" spans="1:5" ht="47.25">
      <c r="A1670" s="55" t="s">
        <v>2251</v>
      </c>
      <c r="B1670" s="128" t="s">
        <v>2251</v>
      </c>
      <c r="C1670" s="191" t="s">
        <v>2248</v>
      </c>
      <c r="D1670" s="220">
        <v>199.23329000000001</v>
      </c>
      <c r="E1670" s="156" t="s">
        <v>2233</v>
      </c>
    </row>
    <row r="1671" spans="1:5" ht="47.25">
      <c r="A1671" s="55" t="s">
        <v>2252</v>
      </c>
      <c r="B1671" s="128" t="s">
        <v>2252</v>
      </c>
      <c r="C1671" s="191" t="s">
        <v>2248</v>
      </c>
      <c r="D1671" s="220">
        <v>176.26398</v>
      </c>
      <c r="E1671" s="236" t="s">
        <v>2161</v>
      </c>
    </row>
    <row r="1672" spans="1:5" ht="47.25">
      <c r="A1672" s="55" t="s">
        <v>2253</v>
      </c>
      <c r="B1672" s="128" t="s">
        <v>2253</v>
      </c>
      <c r="C1672" s="191" t="s">
        <v>2248</v>
      </c>
      <c r="D1672" s="220">
        <v>199.23265000000001</v>
      </c>
      <c r="E1672" s="156" t="s">
        <v>2233</v>
      </c>
    </row>
    <row r="1673" spans="1:5" ht="47.25">
      <c r="A1673" s="57" t="s">
        <v>2254</v>
      </c>
      <c r="B1673" s="127" t="s">
        <v>2254</v>
      </c>
      <c r="C1673" s="191" t="s">
        <v>297</v>
      </c>
      <c r="D1673" s="219">
        <v>199.51293000000001</v>
      </c>
      <c r="E1673" s="238" t="s">
        <v>2161</v>
      </c>
    </row>
    <row r="1674" spans="1:5" ht="47.25">
      <c r="A1674" s="57" t="s">
        <v>2255</v>
      </c>
      <c r="B1674" s="127" t="s">
        <v>2255</v>
      </c>
      <c r="C1674" s="191" t="s">
        <v>297</v>
      </c>
      <c r="D1674" s="219">
        <v>198.59988000000001</v>
      </c>
      <c r="E1674" s="238" t="s">
        <v>2163</v>
      </c>
    </row>
    <row r="1675" spans="1:5" ht="47.25">
      <c r="A1675" s="57" t="s">
        <v>2256</v>
      </c>
      <c r="B1675" s="127" t="s">
        <v>2256</v>
      </c>
      <c r="C1675" s="191" t="s">
        <v>297</v>
      </c>
      <c r="D1675" s="219">
        <v>196.34736000000001</v>
      </c>
      <c r="E1675" s="237" t="s">
        <v>609</v>
      </c>
    </row>
    <row r="1676" spans="1:5" ht="47.25">
      <c r="A1676" s="57" t="s">
        <v>2257</v>
      </c>
      <c r="B1676" s="127" t="s">
        <v>2257</v>
      </c>
      <c r="C1676" s="191" t="s">
        <v>297</v>
      </c>
      <c r="D1676" s="219">
        <v>199.88568000000001</v>
      </c>
      <c r="E1676" s="237" t="s">
        <v>609</v>
      </c>
    </row>
    <row r="1677" spans="1:5" ht="47.25">
      <c r="A1677" s="57" t="s">
        <v>2258</v>
      </c>
      <c r="B1677" s="127" t="s">
        <v>2258</v>
      </c>
      <c r="C1677" s="191" t="s">
        <v>297</v>
      </c>
      <c r="D1677" s="219">
        <v>187.88353000000001</v>
      </c>
      <c r="E1677" s="237" t="s">
        <v>609</v>
      </c>
    </row>
    <row r="1678" spans="1:5" ht="47.25">
      <c r="A1678" s="57" t="s">
        <v>2259</v>
      </c>
      <c r="B1678" s="127" t="s">
        <v>2259</v>
      </c>
      <c r="C1678" s="191" t="s">
        <v>297</v>
      </c>
      <c r="D1678" s="219">
        <v>199.89164</v>
      </c>
      <c r="E1678" s="237" t="s">
        <v>609</v>
      </c>
    </row>
    <row r="1679" spans="1:5" ht="47.25">
      <c r="A1679" s="57" t="s">
        <v>2260</v>
      </c>
      <c r="B1679" s="127" t="s">
        <v>2260</v>
      </c>
      <c r="C1679" s="191" t="s">
        <v>297</v>
      </c>
      <c r="D1679" s="219">
        <v>192.79104000000001</v>
      </c>
      <c r="E1679" s="237" t="s">
        <v>609</v>
      </c>
    </row>
    <row r="1680" spans="1:5" ht="47.25">
      <c r="A1680" s="57" t="s">
        <v>2261</v>
      </c>
      <c r="B1680" s="127" t="s">
        <v>2261</v>
      </c>
      <c r="C1680" s="191" t="s">
        <v>297</v>
      </c>
      <c r="D1680" s="219">
        <v>176.09585999999999</v>
      </c>
      <c r="E1680" s="237" t="s">
        <v>609</v>
      </c>
    </row>
    <row r="1681" spans="1:5" ht="47.25">
      <c r="A1681" s="57" t="s">
        <v>2262</v>
      </c>
      <c r="B1681" s="127" t="s">
        <v>2262</v>
      </c>
      <c r="C1681" s="191" t="s">
        <v>297</v>
      </c>
      <c r="D1681" s="219">
        <v>199.87163000000001</v>
      </c>
      <c r="E1681" s="237" t="s">
        <v>609</v>
      </c>
    </row>
    <row r="1682" spans="1:5" ht="63">
      <c r="A1682" s="57" t="s">
        <v>2263</v>
      </c>
      <c r="B1682" s="127" t="s">
        <v>2263</v>
      </c>
      <c r="C1682" s="191" t="s">
        <v>297</v>
      </c>
      <c r="D1682" s="219">
        <v>185.25092000000001</v>
      </c>
      <c r="E1682" s="237" t="s">
        <v>609</v>
      </c>
    </row>
    <row r="1683" spans="1:5" ht="63">
      <c r="A1683" s="57" t="s">
        <v>2264</v>
      </c>
      <c r="B1683" s="127" t="s">
        <v>2264</v>
      </c>
      <c r="C1683" s="191" t="s">
        <v>297</v>
      </c>
      <c r="D1683" s="219">
        <v>185.85123999999999</v>
      </c>
      <c r="E1683" s="237" t="s">
        <v>609</v>
      </c>
    </row>
    <row r="1684" spans="1:5" ht="63">
      <c r="A1684" s="57" t="s">
        <v>2265</v>
      </c>
      <c r="B1684" s="127" t="s">
        <v>2265</v>
      </c>
      <c r="C1684" s="191" t="s">
        <v>297</v>
      </c>
      <c r="D1684" s="219">
        <v>192.79042000000001</v>
      </c>
      <c r="E1684" s="237" t="s">
        <v>609</v>
      </c>
    </row>
    <row r="1685" spans="1:5" ht="47.25">
      <c r="A1685" s="57" t="s">
        <v>2266</v>
      </c>
      <c r="B1685" s="127" t="s">
        <v>2266</v>
      </c>
      <c r="C1685" s="191" t="s">
        <v>297</v>
      </c>
      <c r="D1685" s="219">
        <v>177.13094000000001</v>
      </c>
      <c r="E1685" s="237" t="s">
        <v>609</v>
      </c>
    </row>
    <row r="1686" spans="1:5" ht="47.25">
      <c r="A1686" s="55" t="s">
        <v>2267</v>
      </c>
      <c r="B1686" s="128" t="s">
        <v>2267</v>
      </c>
      <c r="C1686" s="191" t="s">
        <v>297</v>
      </c>
      <c r="D1686" s="220">
        <v>17.589580000000002</v>
      </c>
      <c r="E1686" s="238" t="s">
        <v>2268</v>
      </c>
    </row>
    <row r="1687" spans="1:5" ht="47.25">
      <c r="A1687" s="55" t="s">
        <v>2269</v>
      </c>
      <c r="B1687" s="128" t="s">
        <v>2269</v>
      </c>
      <c r="C1687" s="191" t="s">
        <v>297</v>
      </c>
      <c r="D1687" s="220">
        <v>61.564920000000001</v>
      </c>
      <c r="E1687" s="238" t="s">
        <v>2268</v>
      </c>
    </row>
    <row r="1688" spans="1:5" ht="47.25">
      <c r="A1688" s="55" t="s">
        <v>2270</v>
      </c>
      <c r="B1688" s="128" t="s">
        <v>2270</v>
      </c>
      <c r="C1688" s="191" t="s">
        <v>297</v>
      </c>
      <c r="D1688" s="220">
        <v>199.52932999999999</v>
      </c>
      <c r="E1688" s="238" t="s">
        <v>2192</v>
      </c>
    </row>
    <row r="1689" spans="1:5" ht="47.25">
      <c r="A1689" s="55" t="s">
        <v>2271</v>
      </c>
      <c r="B1689" s="128" t="s">
        <v>2271</v>
      </c>
      <c r="C1689" s="191" t="s">
        <v>297</v>
      </c>
      <c r="D1689" s="220">
        <v>55.390470000000001</v>
      </c>
      <c r="E1689" s="238" t="s">
        <v>2272</v>
      </c>
    </row>
    <row r="1690" spans="1:5" ht="47.25">
      <c r="A1690" s="55" t="s">
        <v>2273</v>
      </c>
      <c r="B1690" s="128" t="s">
        <v>2273</v>
      </c>
      <c r="C1690" s="191" t="s">
        <v>297</v>
      </c>
      <c r="D1690" s="220">
        <v>116.18321</v>
      </c>
      <c r="E1690" s="238" t="s">
        <v>2192</v>
      </c>
    </row>
    <row r="1691" spans="1:5" ht="47.25">
      <c r="A1691" s="55" t="s">
        <v>2274</v>
      </c>
      <c r="B1691" s="128" t="s">
        <v>2274</v>
      </c>
      <c r="C1691" s="191" t="s">
        <v>297</v>
      </c>
      <c r="D1691" s="220">
        <v>83.294960000000003</v>
      </c>
      <c r="E1691" s="238" t="s">
        <v>2192</v>
      </c>
    </row>
    <row r="1692" spans="1:5" ht="47.25">
      <c r="A1692" s="55" t="s">
        <v>2275</v>
      </c>
      <c r="B1692" s="128" t="s">
        <v>2275</v>
      </c>
      <c r="C1692" s="191" t="s">
        <v>297</v>
      </c>
      <c r="D1692" s="220">
        <v>142.00380999999999</v>
      </c>
      <c r="E1692" s="238" t="s">
        <v>2192</v>
      </c>
    </row>
    <row r="1693" spans="1:5" ht="47.25">
      <c r="A1693" s="55" t="s">
        <v>2276</v>
      </c>
      <c r="B1693" s="128" t="s">
        <v>2276</v>
      </c>
      <c r="C1693" s="191" t="s">
        <v>297</v>
      </c>
      <c r="D1693" s="220">
        <v>118.6994</v>
      </c>
      <c r="E1693" s="238" t="s">
        <v>2192</v>
      </c>
    </row>
    <row r="1694" spans="1:5" ht="63">
      <c r="A1694" s="55" t="s">
        <v>2277</v>
      </c>
      <c r="B1694" s="128" t="s">
        <v>2277</v>
      </c>
      <c r="C1694" s="191" t="s">
        <v>297</v>
      </c>
      <c r="D1694" s="220">
        <v>121.89326</v>
      </c>
      <c r="E1694" s="238" t="s">
        <v>609</v>
      </c>
    </row>
    <row r="1695" spans="1:5" ht="47.25">
      <c r="A1695" s="55" t="s">
        <v>2278</v>
      </c>
      <c r="B1695" s="128" t="s">
        <v>2278</v>
      </c>
      <c r="C1695" s="191" t="s">
        <v>297</v>
      </c>
      <c r="D1695" s="220">
        <v>20.990349999999999</v>
      </c>
      <c r="E1695" s="238" t="s">
        <v>2279</v>
      </c>
    </row>
    <row r="1696" spans="1:5">
      <c r="A1696" s="156" t="s">
        <v>616</v>
      </c>
      <c r="B1696" s="128" t="s">
        <v>617</v>
      </c>
      <c r="C1696" s="304"/>
      <c r="D1696" s="220">
        <v>176.54300000000001</v>
      </c>
      <c r="E1696" s="55" t="s">
        <v>618</v>
      </c>
    </row>
    <row r="1697" spans="1:5" ht="31.5">
      <c r="A1697" s="57" t="s">
        <v>2280</v>
      </c>
      <c r="B1697" s="127" t="s">
        <v>2281</v>
      </c>
      <c r="C1697" s="304"/>
      <c r="D1697" s="220">
        <v>44.301299999999998</v>
      </c>
      <c r="E1697" s="191" t="s">
        <v>2282</v>
      </c>
    </row>
    <row r="1698" spans="1:5" ht="31.5">
      <c r="A1698" s="57" t="s">
        <v>2283</v>
      </c>
      <c r="B1698" s="127" t="s">
        <v>2283</v>
      </c>
      <c r="C1698" s="191" t="s">
        <v>2284</v>
      </c>
      <c r="D1698" s="220">
        <v>10.715999999999999</v>
      </c>
      <c r="E1698" s="55" t="s">
        <v>618</v>
      </c>
    </row>
    <row r="1699" spans="1:5" ht="31.5">
      <c r="A1699" s="57" t="s">
        <v>2285</v>
      </c>
      <c r="B1699" s="127" t="s">
        <v>2285</v>
      </c>
      <c r="C1699" s="191" t="s">
        <v>2284</v>
      </c>
      <c r="D1699" s="220">
        <v>10.715999999999999</v>
      </c>
      <c r="E1699" s="55" t="s">
        <v>618</v>
      </c>
    </row>
    <row r="1700" spans="1:5" ht="31.5">
      <c r="A1700" s="57" t="s">
        <v>2286</v>
      </c>
      <c r="B1700" s="127" t="s">
        <v>2286</v>
      </c>
      <c r="C1700" s="191" t="s">
        <v>2284</v>
      </c>
      <c r="D1700" s="220">
        <v>10.715999999999999</v>
      </c>
      <c r="E1700" s="55" t="s">
        <v>618</v>
      </c>
    </row>
    <row r="1701" spans="1:5" ht="47.25">
      <c r="A1701" s="57" t="s">
        <v>2287</v>
      </c>
      <c r="B1701" s="127" t="s">
        <v>2287</v>
      </c>
      <c r="C1701" s="191" t="s">
        <v>2284</v>
      </c>
      <c r="D1701" s="220">
        <v>14.71</v>
      </c>
      <c r="E1701" s="55" t="s">
        <v>618</v>
      </c>
    </row>
    <row r="1702" spans="1:5" ht="31.5">
      <c r="A1702" s="57" t="s">
        <v>2288</v>
      </c>
      <c r="B1702" s="127" t="s">
        <v>2288</v>
      </c>
      <c r="C1702" s="191" t="s">
        <v>2284</v>
      </c>
      <c r="D1702" s="218">
        <v>29.027840000000001</v>
      </c>
      <c r="E1702" s="238" t="s">
        <v>2279</v>
      </c>
    </row>
    <row r="1703" spans="1:5" ht="47.25">
      <c r="A1703" s="57" t="s">
        <v>2289</v>
      </c>
      <c r="B1703" s="127" t="s">
        <v>2289</v>
      </c>
      <c r="C1703" s="191" t="s">
        <v>2284</v>
      </c>
      <c r="D1703" s="218">
        <v>19.769860000000001</v>
      </c>
      <c r="E1703" s="238" t="s">
        <v>2279</v>
      </c>
    </row>
    <row r="1704" spans="1:5" ht="31.5">
      <c r="A1704" s="57" t="s">
        <v>2290</v>
      </c>
      <c r="B1704" s="127" t="s">
        <v>2290</v>
      </c>
      <c r="C1704" s="191" t="s">
        <v>2284</v>
      </c>
      <c r="D1704" s="218">
        <v>15.356590000000001</v>
      </c>
      <c r="E1704" s="238" t="s">
        <v>2282</v>
      </c>
    </row>
    <row r="1705" spans="1:5" ht="31.5">
      <c r="A1705" s="57" t="s">
        <v>2291</v>
      </c>
      <c r="B1705" s="127" t="s">
        <v>2291</v>
      </c>
      <c r="C1705" s="191" t="s">
        <v>2284</v>
      </c>
      <c r="D1705" s="218">
        <v>15.356590000000001</v>
      </c>
      <c r="E1705" s="238" t="s">
        <v>2282</v>
      </c>
    </row>
    <row r="1706" spans="1:5" ht="31.5">
      <c r="A1706" s="57" t="s">
        <v>2292</v>
      </c>
      <c r="B1706" s="127" t="s">
        <v>2292</v>
      </c>
      <c r="C1706" s="191" t="s">
        <v>2284</v>
      </c>
      <c r="D1706" s="218">
        <v>21.503450000000001</v>
      </c>
      <c r="E1706" s="238" t="s">
        <v>2282</v>
      </c>
    </row>
    <row r="1707" spans="1:5" ht="47.25">
      <c r="A1707" s="57" t="s">
        <v>2293</v>
      </c>
      <c r="B1707" s="127" t="s">
        <v>2293</v>
      </c>
      <c r="C1707" s="191" t="s">
        <v>2284</v>
      </c>
      <c r="D1707" s="218">
        <v>10.250260000000001</v>
      </c>
      <c r="E1707" s="238" t="s">
        <v>2279</v>
      </c>
    </row>
    <row r="1708" spans="1:5" ht="47.25">
      <c r="A1708" s="57" t="s">
        <v>2294</v>
      </c>
      <c r="B1708" s="127" t="s">
        <v>2294</v>
      </c>
      <c r="C1708" s="191" t="s">
        <v>2284</v>
      </c>
      <c r="D1708" s="218">
        <v>13.70443</v>
      </c>
      <c r="E1708" s="238" t="s">
        <v>2279</v>
      </c>
    </row>
    <row r="1709" spans="1:5" ht="47.25">
      <c r="A1709" s="57" t="s">
        <v>2295</v>
      </c>
      <c r="B1709" s="127" t="s">
        <v>2295</v>
      </c>
      <c r="C1709" s="191" t="s">
        <v>2284</v>
      </c>
      <c r="D1709" s="218">
        <v>14.08206</v>
      </c>
      <c r="E1709" s="238" t="s">
        <v>2279</v>
      </c>
    </row>
    <row r="1710" spans="1:5" ht="47.25">
      <c r="A1710" s="57" t="s">
        <v>2296</v>
      </c>
      <c r="B1710" s="127" t="s">
        <v>2296</v>
      </c>
      <c r="C1710" s="191" t="s">
        <v>2284</v>
      </c>
      <c r="D1710" s="218">
        <v>7.7165400000000002</v>
      </c>
      <c r="E1710" s="238" t="s">
        <v>2279</v>
      </c>
    </row>
    <row r="1711" spans="1:5" ht="47.25">
      <c r="A1711" s="57" t="s">
        <v>2297</v>
      </c>
      <c r="B1711" s="127" t="s">
        <v>2297</v>
      </c>
      <c r="C1711" s="191" t="s">
        <v>2284</v>
      </c>
      <c r="D1711" s="218">
        <v>13.069520000000001</v>
      </c>
      <c r="E1711" s="238" t="s">
        <v>2279</v>
      </c>
    </row>
    <row r="1712" spans="1:5" ht="47.25">
      <c r="A1712" s="57" t="s">
        <v>2298</v>
      </c>
      <c r="B1712" s="127" t="s">
        <v>2298</v>
      </c>
      <c r="C1712" s="191" t="s">
        <v>2284</v>
      </c>
      <c r="D1712" s="218">
        <v>16.97766</v>
      </c>
      <c r="E1712" s="238" t="s">
        <v>2299</v>
      </c>
    </row>
    <row r="1713" spans="1:8" ht="47.25">
      <c r="A1713" s="57" t="s">
        <v>2300</v>
      </c>
      <c r="B1713" s="127" t="s">
        <v>2300</v>
      </c>
      <c r="C1713" s="191" t="s">
        <v>2284</v>
      </c>
      <c r="D1713" s="218">
        <v>15.377560000000001</v>
      </c>
      <c r="E1713" s="238" t="s">
        <v>2301</v>
      </c>
    </row>
    <row r="1714" spans="1:8" ht="47.25">
      <c r="A1714" s="57" t="s">
        <v>2302</v>
      </c>
      <c r="B1714" s="127" t="s">
        <v>2302</v>
      </c>
      <c r="C1714" s="191" t="s">
        <v>2284</v>
      </c>
      <c r="D1714" s="218">
        <v>15.377560000000001</v>
      </c>
      <c r="E1714" s="238" t="s">
        <v>2299</v>
      </c>
    </row>
    <row r="1715" spans="1:8">
      <c r="A1715" s="305"/>
      <c r="B1715" s="246" t="s">
        <v>1</v>
      </c>
      <c r="C1715" s="245" t="s">
        <v>6</v>
      </c>
      <c r="D1715" s="306">
        <f>SUM(D1594:D1714)</f>
        <v>16357.416219999994</v>
      </c>
      <c r="E1715" s="245" t="s">
        <v>6</v>
      </c>
    </row>
    <row r="1716" spans="1:8" s="80" customFormat="1">
      <c r="A1716" s="783" t="s">
        <v>30</v>
      </c>
      <c r="B1716" s="784"/>
      <c r="C1716" s="784"/>
      <c r="D1716" s="784"/>
      <c r="E1716" s="785"/>
      <c r="F1716" s="316"/>
      <c r="G1716" s="316"/>
      <c r="H1716" s="316"/>
    </row>
    <row r="1717" spans="1:8" s="80" customFormat="1" ht="31.5">
      <c r="A1717" s="133" t="s">
        <v>330</v>
      </c>
      <c r="B1717" s="159" t="s">
        <v>501</v>
      </c>
      <c r="C1717" s="134" t="s">
        <v>331</v>
      </c>
      <c r="D1717" s="256">
        <v>191.51338999999999</v>
      </c>
      <c r="E1717" s="134" t="s">
        <v>561</v>
      </c>
      <c r="F1717" s="316"/>
      <c r="G1717" s="316"/>
      <c r="H1717" s="316"/>
    </row>
    <row r="1718" spans="1:8" s="80" customFormat="1" ht="31.5">
      <c r="A1718" s="133" t="s">
        <v>330</v>
      </c>
      <c r="B1718" s="159" t="s">
        <v>501</v>
      </c>
      <c r="C1718" s="134" t="s">
        <v>331</v>
      </c>
      <c r="D1718" s="256">
        <v>4.1873100000000001</v>
      </c>
      <c r="E1718" s="134" t="s">
        <v>562</v>
      </c>
      <c r="F1718" s="316"/>
      <c r="G1718" s="316"/>
      <c r="H1718" s="316"/>
    </row>
    <row r="1719" spans="1:8" s="80" customFormat="1" ht="31.5">
      <c r="A1719" s="133" t="s">
        <v>502</v>
      </c>
      <c r="B1719" s="159" t="s">
        <v>503</v>
      </c>
      <c r="C1719" s="134" t="s">
        <v>331</v>
      </c>
      <c r="D1719" s="256">
        <v>23.084759999999999</v>
      </c>
      <c r="E1719" s="134" t="s">
        <v>561</v>
      </c>
      <c r="F1719" s="316"/>
      <c r="G1719" s="316"/>
      <c r="H1719" s="316"/>
    </row>
    <row r="1720" spans="1:8" s="80" customFormat="1" ht="31.5">
      <c r="A1720" s="133" t="s">
        <v>502</v>
      </c>
      <c r="B1720" s="159" t="s">
        <v>503</v>
      </c>
      <c r="C1720" s="134" t="s">
        <v>331</v>
      </c>
      <c r="D1720" s="256">
        <v>0.50521000000000005</v>
      </c>
      <c r="E1720" s="134" t="s">
        <v>562</v>
      </c>
      <c r="F1720" s="316"/>
      <c r="G1720" s="316"/>
      <c r="H1720" s="316"/>
    </row>
    <row r="1721" spans="1:8" s="80" customFormat="1" ht="31.5">
      <c r="A1721" s="133" t="s">
        <v>332</v>
      </c>
      <c r="B1721" s="159" t="s">
        <v>504</v>
      </c>
      <c r="C1721" s="134" t="s">
        <v>331</v>
      </c>
      <c r="D1721" s="256">
        <v>194.39005</v>
      </c>
      <c r="E1721" s="134" t="s">
        <v>561</v>
      </c>
      <c r="F1721" s="316"/>
      <c r="G1721" s="316"/>
      <c r="H1721" s="316"/>
    </row>
    <row r="1722" spans="1:8" s="80" customFormat="1" ht="31.5">
      <c r="A1722" s="133" t="s">
        <v>332</v>
      </c>
      <c r="B1722" s="159" t="s">
        <v>504</v>
      </c>
      <c r="C1722" s="134" t="s">
        <v>331</v>
      </c>
      <c r="D1722" s="256">
        <v>4.2450400000000004</v>
      </c>
      <c r="E1722" s="134" t="s">
        <v>562</v>
      </c>
      <c r="F1722" s="316"/>
      <c r="G1722" s="316"/>
      <c r="H1722" s="316"/>
    </row>
    <row r="1723" spans="1:8" s="80" customFormat="1" ht="31.5">
      <c r="A1723" s="133" t="s">
        <v>333</v>
      </c>
      <c r="B1723" s="159" t="s">
        <v>505</v>
      </c>
      <c r="C1723" s="134" t="s">
        <v>331</v>
      </c>
      <c r="D1723" s="256">
        <v>190.01562999999999</v>
      </c>
      <c r="E1723" s="134" t="s">
        <v>561</v>
      </c>
      <c r="F1723" s="316"/>
      <c r="G1723" s="316"/>
      <c r="H1723" s="316"/>
    </row>
    <row r="1724" spans="1:8" s="80" customFormat="1" ht="31.5">
      <c r="A1724" s="133" t="s">
        <v>333</v>
      </c>
      <c r="B1724" s="159" t="s">
        <v>505</v>
      </c>
      <c r="C1724" s="134" t="s">
        <v>331</v>
      </c>
      <c r="D1724" s="256">
        <v>4.1449699999999998</v>
      </c>
      <c r="E1724" s="134" t="s">
        <v>562</v>
      </c>
      <c r="F1724" s="316"/>
      <c r="G1724" s="316"/>
      <c r="H1724" s="316"/>
    </row>
    <row r="1725" spans="1:8" s="80" customFormat="1" ht="31.5">
      <c r="A1725" s="133" t="s">
        <v>508</v>
      </c>
      <c r="B1725" s="159" t="s">
        <v>1657</v>
      </c>
      <c r="C1725" s="134" t="s">
        <v>331</v>
      </c>
      <c r="D1725" s="256">
        <v>163.44452000000001</v>
      </c>
      <c r="E1725" s="134" t="s">
        <v>561</v>
      </c>
      <c r="F1725" s="316"/>
      <c r="G1725" s="316"/>
      <c r="H1725" s="316"/>
    </row>
    <row r="1726" spans="1:8" s="80" customFormat="1" ht="31.5">
      <c r="A1726" s="133" t="s">
        <v>508</v>
      </c>
      <c r="B1726" s="159" t="s">
        <v>1657</v>
      </c>
      <c r="C1726" s="134" t="s">
        <v>331</v>
      </c>
      <c r="D1726" s="256">
        <v>3.5651199999999998</v>
      </c>
      <c r="E1726" s="134" t="s">
        <v>562</v>
      </c>
      <c r="F1726" s="316"/>
      <c r="G1726" s="316"/>
      <c r="H1726" s="316"/>
    </row>
    <row r="1727" spans="1:8" s="80" customFormat="1" ht="31.5">
      <c r="A1727" s="133" t="s">
        <v>1658</v>
      </c>
      <c r="B1727" s="159" t="s">
        <v>1659</v>
      </c>
      <c r="C1727" s="134" t="s">
        <v>331</v>
      </c>
      <c r="D1727" s="256">
        <v>5.3454199999999998</v>
      </c>
      <c r="E1727" s="134" t="s">
        <v>565</v>
      </c>
      <c r="F1727" s="316"/>
      <c r="G1727" s="316"/>
      <c r="H1727" s="316"/>
    </row>
    <row r="1728" spans="1:8" s="80" customFormat="1" ht="47.25">
      <c r="A1728" s="133" t="s">
        <v>1660</v>
      </c>
      <c r="B1728" s="159" t="s">
        <v>1661</v>
      </c>
      <c r="C1728" s="134" t="s">
        <v>331</v>
      </c>
      <c r="D1728" s="256">
        <v>164.09208000000001</v>
      </c>
      <c r="E1728" s="134" t="s">
        <v>1662</v>
      </c>
      <c r="F1728" s="316"/>
      <c r="G1728" s="316"/>
      <c r="H1728" s="316"/>
    </row>
    <row r="1729" spans="1:8" s="80" customFormat="1" ht="47.25">
      <c r="A1729" s="133" t="s">
        <v>1660</v>
      </c>
      <c r="B1729" s="159" t="s">
        <v>1661</v>
      </c>
      <c r="C1729" s="134" t="s">
        <v>331</v>
      </c>
      <c r="D1729" s="256">
        <v>3.1240799999999997</v>
      </c>
      <c r="E1729" s="134" t="s">
        <v>562</v>
      </c>
      <c r="F1729" s="316"/>
      <c r="G1729" s="316"/>
      <c r="H1729" s="316"/>
    </row>
    <row r="1730" spans="1:8" s="80" customFormat="1" ht="31.5">
      <c r="A1730" s="133" t="s">
        <v>506</v>
      </c>
      <c r="B1730" s="159" t="s">
        <v>507</v>
      </c>
      <c r="C1730" s="134" t="s">
        <v>331</v>
      </c>
      <c r="D1730" s="256">
        <v>19.479579999999999</v>
      </c>
      <c r="E1730" s="134" t="s">
        <v>561</v>
      </c>
      <c r="F1730" s="316"/>
      <c r="G1730" s="316"/>
      <c r="H1730" s="316"/>
    </row>
    <row r="1731" spans="1:8" s="80" customFormat="1" ht="31.5">
      <c r="A1731" s="133" t="s">
        <v>506</v>
      </c>
      <c r="B1731" s="159" t="s">
        <v>507</v>
      </c>
      <c r="C1731" s="134" t="s">
        <v>331</v>
      </c>
      <c r="D1731" s="256">
        <v>0.42515999999999998</v>
      </c>
      <c r="E1731" s="134" t="s">
        <v>562</v>
      </c>
      <c r="F1731" s="316"/>
      <c r="G1731" s="316"/>
      <c r="H1731" s="316"/>
    </row>
    <row r="1732" spans="1:8" s="80" customFormat="1" ht="31.5">
      <c r="A1732" s="133" t="s">
        <v>1663</v>
      </c>
      <c r="B1732" s="159" t="s">
        <v>1664</v>
      </c>
      <c r="C1732" s="134" t="s">
        <v>331</v>
      </c>
      <c r="D1732" s="256">
        <v>60.928420000000003</v>
      </c>
      <c r="E1732" s="134" t="s">
        <v>565</v>
      </c>
      <c r="F1732" s="316"/>
      <c r="G1732" s="316"/>
      <c r="H1732" s="316"/>
    </row>
    <row r="1733" spans="1:8" s="80" customFormat="1" ht="31.5">
      <c r="A1733" s="133" t="s">
        <v>1663</v>
      </c>
      <c r="B1733" s="159" t="s">
        <v>1664</v>
      </c>
      <c r="C1733" s="134" t="s">
        <v>331</v>
      </c>
      <c r="D1733" s="256">
        <v>1.21776</v>
      </c>
      <c r="E1733" s="134" t="s">
        <v>562</v>
      </c>
      <c r="F1733" s="316"/>
      <c r="G1733" s="316"/>
      <c r="H1733" s="316"/>
    </row>
    <row r="1734" spans="1:8" s="80" customFormat="1" ht="31.5">
      <c r="A1734" s="133" t="s">
        <v>1665</v>
      </c>
      <c r="B1734" s="159" t="s">
        <v>1666</v>
      </c>
      <c r="C1734" s="134" t="s">
        <v>331</v>
      </c>
      <c r="D1734" s="256">
        <v>64.784459999999996</v>
      </c>
      <c r="E1734" s="134" t="s">
        <v>565</v>
      </c>
      <c r="F1734" s="316"/>
      <c r="G1734" s="316"/>
      <c r="H1734" s="316"/>
    </row>
    <row r="1735" spans="1:8" s="80" customFormat="1" ht="31.5">
      <c r="A1735" s="133" t="s">
        <v>1665</v>
      </c>
      <c r="B1735" s="159" t="s">
        <v>1666</v>
      </c>
      <c r="C1735" s="134" t="s">
        <v>331</v>
      </c>
      <c r="D1735" s="256">
        <v>1.3036300000000001</v>
      </c>
      <c r="E1735" s="134" t="s">
        <v>562</v>
      </c>
      <c r="F1735" s="316"/>
      <c r="G1735" s="316"/>
      <c r="H1735" s="316"/>
    </row>
    <row r="1736" spans="1:8" s="80" customFormat="1" ht="31.5">
      <c r="A1736" s="133" t="s">
        <v>334</v>
      </c>
      <c r="B1736" s="159" t="s">
        <v>509</v>
      </c>
      <c r="C1736" s="134" t="s">
        <v>335</v>
      </c>
      <c r="D1736" s="256">
        <v>195.63696999999999</v>
      </c>
      <c r="E1736" s="134" t="s">
        <v>563</v>
      </c>
      <c r="F1736" s="316"/>
      <c r="G1736" s="316"/>
      <c r="H1736" s="316"/>
    </row>
    <row r="1737" spans="1:8" s="80" customFormat="1" ht="31.5">
      <c r="A1737" s="133" t="s">
        <v>334</v>
      </c>
      <c r="B1737" s="159" t="s">
        <v>509</v>
      </c>
      <c r="C1737" s="134" t="s">
        <v>335</v>
      </c>
      <c r="D1737" s="256">
        <v>4.0168600000000003</v>
      </c>
      <c r="E1737" s="134" t="s">
        <v>562</v>
      </c>
      <c r="F1737" s="316"/>
      <c r="G1737" s="316"/>
      <c r="H1737" s="316"/>
    </row>
    <row r="1738" spans="1:8" s="80" customFormat="1" ht="31.5">
      <c r="A1738" s="133" t="s">
        <v>336</v>
      </c>
      <c r="B1738" s="159" t="s">
        <v>510</v>
      </c>
      <c r="C1738" s="134" t="s">
        <v>335</v>
      </c>
      <c r="D1738" s="256">
        <v>192.20077000000001</v>
      </c>
      <c r="E1738" s="134" t="s">
        <v>378</v>
      </c>
      <c r="F1738" s="316"/>
      <c r="G1738" s="316"/>
      <c r="H1738" s="316"/>
    </row>
    <row r="1739" spans="1:8" s="80" customFormat="1" ht="31.5">
      <c r="A1739" s="133" t="s">
        <v>336</v>
      </c>
      <c r="B1739" s="159" t="s">
        <v>510</v>
      </c>
      <c r="C1739" s="134" t="s">
        <v>335</v>
      </c>
      <c r="D1739" s="256">
        <v>3.50508</v>
      </c>
      <c r="E1739" s="134" t="s">
        <v>562</v>
      </c>
      <c r="F1739" s="316"/>
      <c r="G1739" s="316"/>
      <c r="H1739" s="316"/>
    </row>
    <row r="1740" spans="1:8" s="80" customFormat="1" ht="31.5">
      <c r="A1740" s="133" t="s">
        <v>337</v>
      </c>
      <c r="B1740" s="159" t="s">
        <v>511</v>
      </c>
      <c r="C1740" s="134" t="s">
        <v>335</v>
      </c>
      <c r="D1740" s="256">
        <v>195.68886000000001</v>
      </c>
      <c r="E1740" s="134" t="s">
        <v>563</v>
      </c>
      <c r="F1740" s="316"/>
      <c r="G1740" s="316"/>
      <c r="H1740" s="316"/>
    </row>
    <row r="1741" spans="1:8" s="80" customFormat="1" ht="31.5">
      <c r="A1741" s="133" t="s">
        <v>337</v>
      </c>
      <c r="B1741" s="159" t="s">
        <v>511</v>
      </c>
      <c r="C1741" s="134" t="s">
        <v>335</v>
      </c>
      <c r="D1741" s="256">
        <v>4.0930999999999997</v>
      </c>
      <c r="E1741" s="134" t="s">
        <v>562</v>
      </c>
      <c r="F1741" s="316"/>
      <c r="G1741" s="316"/>
      <c r="H1741" s="316"/>
    </row>
    <row r="1742" spans="1:8" s="80" customFormat="1" ht="31.5">
      <c r="A1742" s="133" t="s">
        <v>338</v>
      </c>
      <c r="B1742" s="159" t="s">
        <v>512</v>
      </c>
      <c r="C1742" s="134" t="s">
        <v>335</v>
      </c>
      <c r="D1742" s="256">
        <v>195.47801000000001</v>
      </c>
      <c r="E1742" s="134" t="s">
        <v>563</v>
      </c>
      <c r="F1742" s="316"/>
      <c r="G1742" s="316"/>
      <c r="H1742" s="316"/>
    </row>
    <row r="1743" spans="1:8" s="80" customFormat="1" ht="31.5">
      <c r="A1743" s="133" t="s">
        <v>338</v>
      </c>
      <c r="B1743" s="159" t="s">
        <v>512</v>
      </c>
      <c r="C1743" s="134" t="s">
        <v>335</v>
      </c>
      <c r="D1743" s="256">
        <v>4.0878699999999997</v>
      </c>
      <c r="E1743" s="134" t="s">
        <v>562</v>
      </c>
      <c r="F1743" s="316"/>
      <c r="G1743" s="316"/>
      <c r="H1743" s="316"/>
    </row>
    <row r="1744" spans="1:8" s="80" customFormat="1" ht="31.5">
      <c r="A1744" s="133" t="s">
        <v>339</v>
      </c>
      <c r="B1744" s="159" t="s">
        <v>513</v>
      </c>
      <c r="C1744" s="134" t="s">
        <v>335</v>
      </c>
      <c r="D1744" s="256">
        <v>195.82668000000001</v>
      </c>
      <c r="E1744" s="134" t="s">
        <v>563</v>
      </c>
      <c r="F1744" s="316"/>
      <c r="G1744" s="316"/>
      <c r="H1744" s="316"/>
    </row>
    <row r="1745" spans="1:8" s="80" customFormat="1" ht="31.5">
      <c r="A1745" s="133" t="s">
        <v>339</v>
      </c>
      <c r="B1745" s="159" t="s">
        <v>513</v>
      </c>
      <c r="C1745" s="134" t="s">
        <v>335</v>
      </c>
      <c r="D1745" s="256">
        <v>4.0915600000000003</v>
      </c>
      <c r="E1745" s="134" t="s">
        <v>562</v>
      </c>
      <c r="F1745" s="316"/>
      <c r="G1745" s="316"/>
      <c r="H1745" s="316"/>
    </row>
    <row r="1746" spans="1:8" s="80" customFormat="1" ht="31.5">
      <c r="A1746" s="133" t="s">
        <v>1667</v>
      </c>
      <c r="B1746" s="159" t="s">
        <v>1668</v>
      </c>
      <c r="C1746" s="134" t="s">
        <v>335</v>
      </c>
      <c r="D1746" s="256">
        <v>195.73687000000001</v>
      </c>
      <c r="E1746" s="134" t="s">
        <v>563</v>
      </c>
      <c r="F1746" s="316"/>
      <c r="G1746" s="316"/>
      <c r="H1746" s="316"/>
    </row>
    <row r="1747" spans="1:8" s="80" customFormat="1" ht="31.5">
      <c r="A1747" s="133" t="s">
        <v>1667</v>
      </c>
      <c r="B1747" s="159" t="s">
        <v>1668</v>
      </c>
      <c r="C1747" s="134" t="s">
        <v>335</v>
      </c>
      <c r="D1747" s="256">
        <v>4.06487</v>
      </c>
      <c r="E1747" s="134" t="s">
        <v>562</v>
      </c>
      <c r="F1747" s="316"/>
      <c r="G1747" s="316"/>
      <c r="H1747" s="316"/>
    </row>
    <row r="1748" spans="1:8" s="80" customFormat="1" ht="31.5">
      <c r="A1748" s="133" t="s">
        <v>1669</v>
      </c>
      <c r="B1748" s="159" t="s">
        <v>1670</v>
      </c>
      <c r="C1748" s="134" t="s">
        <v>335</v>
      </c>
      <c r="D1748" s="256">
        <v>195.16517999999999</v>
      </c>
      <c r="E1748" s="134" t="s">
        <v>1671</v>
      </c>
      <c r="F1748" s="316"/>
      <c r="G1748" s="316"/>
      <c r="H1748" s="316"/>
    </row>
    <row r="1749" spans="1:8" s="80" customFormat="1" ht="31.5">
      <c r="A1749" s="133" t="s">
        <v>1669</v>
      </c>
      <c r="B1749" s="159" t="s">
        <v>1670</v>
      </c>
      <c r="C1749" s="134" t="s">
        <v>335</v>
      </c>
      <c r="D1749" s="256">
        <v>4.0735099999999997</v>
      </c>
      <c r="E1749" s="134" t="s">
        <v>566</v>
      </c>
      <c r="F1749" s="316"/>
      <c r="G1749" s="316"/>
      <c r="H1749" s="316"/>
    </row>
    <row r="1750" spans="1:8" s="80" customFormat="1" ht="31.5">
      <c r="A1750" s="133" t="s">
        <v>1672</v>
      </c>
      <c r="B1750" s="159" t="s">
        <v>1673</v>
      </c>
      <c r="C1750" s="134" t="s">
        <v>335</v>
      </c>
      <c r="D1750" s="256">
        <v>195.79112000000001</v>
      </c>
      <c r="E1750" s="134" t="s">
        <v>1671</v>
      </c>
      <c r="F1750" s="316"/>
      <c r="G1750" s="316"/>
      <c r="H1750" s="316"/>
    </row>
    <row r="1751" spans="1:8" s="80" customFormat="1" ht="31.5">
      <c r="A1751" s="133" t="s">
        <v>1672</v>
      </c>
      <c r="B1751" s="159" t="s">
        <v>1673</v>
      </c>
      <c r="C1751" s="134" t="s">
        <v>335</v>
      </c>
      <c r="D1751" s="256">
        <v>4.0860900000000004</v>
      </c>
      <c r="E1751" s="134" t="s">
        <v>566</v>
      </c>
      <c r="F1751" s="316"/>
      <c r="G1751" s="316"/>
      <c r="H1751" s="316"/>
    </row>
    <row r="1752" spans="1:8" s="80" customFormat="1" ht="31.5">
      <c r="A1752" s="133" t="s">
        <v>342</v>
      </c>
      <c r="B1752" s="159" t="s">
        <v>514</v>
      </c>
      <c r="C1752" s="134" t="s">
        <v>341</v>
      </c>
      <c r="D1752" s="256">
        <v>195.91529</v>
      </c>
      <c r="E1752" s="134" t="s">
        <v>563</v>
      </c>
      <c r="F1752" s="316"/>
      <c r="G1752" s="316"/>
      <c r="H1752" s="316"/>
    </row>
    <row r="1753" spans="1:8" s="80" customFormat="1" ht="31.5">
      <c r="A1753" s="133" t="s">
        <v>342</v>
      </c>
      <c r="B1753" s="159" t="s">
        <v>514</v>
      </c>
      <c r="C1753" s="134" t="s">
        <v>341</v>
      </c>
      <c r="D1753" s="256">
        <v>3.99464</v>
      </c>
      <c r="E1753" s="134" t="s">
        <v>562</v>
      </c>
      <c r="F1753" s="316"/>
      <c r="G1753" s="316"/>
      <c r="H1753" s="316"/>
    </row>
    <row r="1754" spans="1:8" s="80" customFormat="1" ht="31.5">
      <c r="A1754" s="133" t="s">
        <v>1674</v>
      </c>
      <c r="B1754" s="159" t="s">
        <v>1675</v>
      </c>
      <c r="C1754" s="134" t="s">
        <v>341</v>
      </c>
      <c r="D1754" s="256">
        <v>172.71680000000001</v>
      </c>
      <c r="E1754" s="134" t="s">
        <v>1676</v>
      </c>
      <c r="F1754" s="316"/>
      <c r="G1754" s="316"/>
      <c r="H1754" s="316"/>
    </row>
    <row r="1755" spans="1:8" s="80" customFormat="1" ht="31.5">
      <c r="A1755" s="133" t="s">
        <v>1674</v>
      </c>
      <c r="B1755" s="159" t="s">
        <v>1675</v>
      </c>
      <c r="C1755" s="134" t="s">
        <v>341</v>
      </c>
      <c r="D1755" s="256">
        <v>3.4961000000000002</v>
      </c>
      <c r="E1755" s="134" t="s">
        <v>566</v>
      </c>
      <c r="F1755" s="316"/>
      <c r="G1755" s="316"/>
      <c r="H1755" s="316"/>
    </row>
    <row r="1756" spans="1:8" s="80" customFormat="1" ht="31.5">
      <c r="A1756" s="133" t="s">
        <v>515</v>
      </c>
      <c r="B1756" s="159" t="s">
        <v>516</v>
      </c>
      <c r="C1756" s="134" t="s">
        <v>344</v>
      </c>
      <c r="D1756" s="256">
        <v>164.45471000000001</v>
      </c>
      <c r="E1756" s="134" t="s">
        <v>564</v>
      </c>
      <c r="F1756" s="316"/>
      <c r="G1756" s="316"/>
      <c r="H1756" s="316"/>
    </row>
    <row r="1757" spans="1:8" s="80" customFormat="1" ht="31.5">
      <c r="A1757" s="133" t="s">
        <v>515</v>
      </c>
      <c r="B1757" s="159" t="s">
        <v>516</v>
      </c>
      <c r="C1757" s="134" t="s">
        <v>344</v>
      </c>
      <c r="D1757" s="256">
        <v>2.9236</v>
      </c>
      <c r="E1757" s="134" t="s">
        <v>562</v>
      </c>
      <c r="F1757" s="316"/>
      <c r="G1757" s="316"/>
      <c r="H1757" s="316"/>
    </row>
    <row r="1758" spans="1:8" s="80" customFormat="1" ht="31.5">
      <c r="A1758" s="133" t="s">
        <v>515</v>
      </c>
      <c r="B1758" s="159" t="s">
        <v>1677</v>
      </c>
      <c r="C1758" s="134" t="s">
        <v>344</v>
      </c>
      <c r="D1758" s="256">
        <v>46.140129999999999</v>
      </c>
      <c r="E1758" s="134" t="s">
        <v>564</v>
      </c>
      <c r="F1758" s="316"/>
      <c r="G1758" s="316"/>
      <c r="H1758" s="316"/>
    </row>
    <row r="1759" spans="1:8" s="80" customFormat="1" ht="31.5">
      <c r="A1759" s="133" t="s">
        <v>517</v>
      </c>
      <c r="B1759" s="159" t="s">
        <v>518</v>
      </c>
      <c r="C1759" s="134" t="s">
        <v>344</v>
      </c>
      <c r="D1759" s="256">
        <v>58.951029999999996</v>
      </c>
      <c r="E1759" s="134" t="s">
        <v>564</v>
      </c>
      <c r="F1759" s="316"/>
      <c r="G1759" s="316"/>
      <c r="H1759" s="316"/>
    </row>
    <row r="1760" spans="1:8" s="80" customFormat="1" ht="31.5">
      <c r="A1760" s="133" t="s">
        <v>1678</v>
      </c>
      <c r="B1760" s="159" t="s">
        <v>518</v>
      </c>
      <c r="C1760" s="134" t="s">
        <v>344</v>
      </c>
      <c r="D1760" s="256">
        <v>1.0456000000000001</v>
      </c>
      <c r="E1760" s="134" t="s">
        <v>562</v>
      </c>
      <c r="F1760" s="316"/>
      <c r="G1760" s="316"/>
      <c r="H1760" s="316"/>
    </row>
    <row r="1761" spans="1:8" s="80" customFormat="1" ht="31.5">
      <c r="A1761" s="133" t="s">
        <v>519</v>
      </c>
      <c r="B1761" s="159" t="s">
        <v>520</v>
      </c>
      <c r="C1761" s="134" t="s">
        <v>344</v>
      </c>
      <c r="D1761" s="256">
        <v>116.60028</v>
      </c>
      <c r="E1761" s="134" t="s">
        <v>564</v>
      </c>
      <c r="F1761" s="316"/>
      <c r="G1761" s="316"/>
      <c r="H1761" s="316"/>
    </row>
    <row r="1762" spans="1:8" s="80" customFormat="1" ht="31.5">
      <c r="A1762" s="133" t="s">
        <v>519</v>
      </c>
      <c r="B1762" s="159" t="s">
        <v>520</v>
      </c>
      <c r="C1762" s="134" t="s">
        <v>344</v>
      </c>
      <c r="D1762" s="256">
        <v>2.1035300000000001</v>
      </c>
      <c r="E1762" s="134" t="s">
        <v>562</v>
      </c>
      <c r="F1762" s="316"/>
      <c r="G1762" s="316"/>
      <c r="H1762" s="316"/>
    </row>
    <row r="1763" spans="1:8" s="80" customFormat="1" ht="31.5">
      <c r="A1763" s="133" t="s">
        <v>521</v>
      </c>
      <c r="B1763" s="159" t="s">
        <v>522</v>
      </c>
      <c r="C1763" s="134" t="s">
        <v>344</v>
      </c>
      <c r="D1763" s="256">
        <v>31.295200000000001</v>
      </c>
      <c r="E1763" s="134" t="s">
        <v>564</v>
      </c>
      <c r="F1763" s="316"/>
      <c r="G1763" s="316"/>
      <c r="H1763" s="316"/>
    </row>
    <row r="1764" spans="1:8" s="80" customFormat="1" ht="31.5">
      <c r="A1764" s="133" t="s">
        <v>521</v>
      </c>
      <c r="B1764" s="159" t="s">
        <v>522</v>
      </c>
      <c r="C1764" s="134" t="s">
        <v>344</v>
      </c>
      <c r="D1764" s="256">
        <v>0.55671999999999999</v>
      </c>
      <c r="E1764" s="134" t="s">
        <v>562</v>
      </c>
      <c r="F1764" s="316"/>
      <c r="G1764" s="316"/>
      <c r="H1764" s="316"/>
    </row>
    <row r="1765" spans="1:8" s="80" customFormat="1" ht="31.5">
      <c r="A1765" s="133" t="s">
        <v>1679</v>
      </c>
      <c r="B1765" s="159" t="s">
        <v>1680</v>
      </c>
      <c r="C1765" s="134" t="s">
        <v>344</v>
      </c>
      <c r="D1765" s="256">
        <v>76.018389999999997</v>
      </c>
      <c r="E1765" s="134" t="s">
        <v>564</v>
      </c>
      <c r="F1765" s="316"/>
      <c r="G1765" s="316"/>
      <c r="H1765" s="316"/>
    </row>
    <row r="1766" spans="1:8" s="80" customFormat="1" ht="31.5">
      <c r="A1766" s="133" t="s">
        <v>1681</v>
      </c>
      <c r="B1766" s="159" t="s">
        <v>1682</v>
      </c>
      <c r="C1766" s="134" t="s">
        <v>344</v>
      </c>
      <c r="D1766" s="256">
        <v>13.458460000000001</v>
      </c>
      <c r="E1766" s="134" t="s">
        <v>564</v>
      </c>
      <c r="F1766" s="316"/>
      <c r="G1766" s="316"/>
      <c r="H1766" s="316"/>
    </row>
    <row r="1767" spans="1:8" s="80" customFormat="1" ht="31.5">
      <c r="A1767" s="133" t="s">
        <v>1683</v>
      </c>
      <c r="B1767" s="159" t="s">
        <v>1684</v>
      </c>
      <c r="C1767" s="134" t="s">
        <v>344</v>
      </c>
      <c r="D1767" s="256">
        <v>32.729559999999999</v>
      </c>
      <c r="E1767" s="134" t="s">
        <v>564</v>
      </c>
      <c r="F1767" s="316"/>
      <c r="G1767" s="316"/>
      <c r="H1767" s="316"/>
    </row>
    <row r="1768" spans="1:8" s="80" customFormat="1" ht="31.5">
      <c r="A1768" s="133" t="s">
        <v>1683</v>
      </c>
      <c r="B1768" s="159" t="s">
        <v>1684</v>
      </c>
      <c r="C1768" s="134" t="s">
        <v>344</v>
      </c>
      <c r="D1768" s="256">
        <v>0.57606000000000002</v>
      </c>
      <c r="E1768" s="134" t="s">
        <v>562</v>
      </c>
      <c r="F1768" s="316"/>
      <c r="G1768" s="316"/>
      <c r="H1768" s="316"/>
    </row>
    <row r="1769" spans="1:8" s="80" customFormat="1" ht="31.5">
      <c r="A1769" s="133" t="s">
        <v>1685</v>
      </c>
      <c r="B1769" s="159" t="s">
        <v>1686</v>
      </c>
      <c r="C1769" s="134" t="s">
        <v>344</v>
      </c>
      <c r="D1769" s="256">
        <v>12.302569999999999</v>
      </c>
      <c r="E1769" s="134" t="s">
        <v>564</v>
      </c>
      <c r="F1769" s="316"/>
      <c r="G1769" s="316"/>
      <c r="H1769" s="316"/>
    </row>
    <row r="1770" spans="1:8" s="80" customFormat="1" ht="31.5">
      <c r="A1770" s="133" t="s">
        <v>1685</v>
      </c>
      <c r="B1770" s="159" t="s">
        <v>1686</v>
      </c>
      <c r="C1770" s="134" t="s">
        <v>344</v>
      </c>
      <c r="D1770" s="256">
        <v>0.21743999999999999</v>
      </c>
      <c r="E1770" s="134" t="s">
        <v>562</v>
      </c>
      <c r="F1770" s="316"/>
      <c r="G1770" s="316"/>
      <c r="H1770" s="316"/>
    </row>
    <row r="1771" spans="1:8" s="80" customFormat="1" ht="31.5">
      <c r="A1771" s="133" t="s">
        <v>1687</v>
      </c>
      <c r="B1771" s="159" t="s">
        <v>1688</v>
      </c>
      <c r="C1771" s="134" t="s">
        <v>344</v>
      </c>
      <c r="D1771" s="256">
        <v>104.81372</v>
      </c>
      <c r="E1771" s="134" t="s">
        <v>564</v>
      </c>
      <c r="F1771" s="316"/>
      <c r="G1771" s="316"/>
      <c r="H1771" s="316"/>
    </row>
    <row r="1772" spans="1:8" s="80" customFormat="1" ht="31.5">
      <c r="A1772" s="133" t="s">
        <v>1687</v>
      </c>
      <c r="B1772" s="159" t="s">
        <v>1688</v>
      </c>
      <c r="C1772" s="134" t="s">
        <v>344</v>
      </c>
      <c r="D1772" s="256">
        <v>1.86982</v>
      </c>
      <c r="E1772" s="134" t="s">
        <v>562</v>
      </c>
      <c r="F1772" s="316"/>
      <c r="G1772" s="316"/>
      <c r="H1772" s="316"/>
    </row>
    <row r="1773" spans="1:8" s="80" customFormat="1" ht="31.5">
      <c r="A1773" s="133" t="s">
        <v>1689</v>
      </c>
      <c r="B1773" s="159" t="s">
        <v>1690</v>
      </c>
      <c r="C1773" s="134" t="s">
        <v>344</v>
      </c>
      <c r="D1773" s="256">
        <v>56.182569999999998</v>
      </c>
      <c r="E1773" s="134" t="s">
        <v>564</v>
      </c>
      <c r="F1773" s="316"/>
      <c r="G1773" s="316"/>
      <c r="H1773" s="316"/>
    </row>
    <row r="1774" spans="1:8" s="80" customFormat="1" ht="31.5">
      <c r="A1774" s="133" t="s">
        <v>1689</v>
      </c>
      <c r="B1774" s="159" t="s">
        <v>1690</v>
      </c>
      <c r="C1774" s="134" t="s">
        <v>344</v>
      </c>
      <c r="D1774" s="256">
        <v>1.0085200000000001</v>
      </c>
      <c r="E1774" s="134" t="s">
        <v>562</v>
      </c>
      <c r="F1774" s="316"/>
      <c r="G1774" s="316"/>
      <c r="H1774" s="316"/>
    </row>
    <row r="1775" spans="1:8" s="80" customFormat="1" ht="31.5">
      <c r="A1775" s="133" t="s">
        <v>339</v>
      </c>
      <c r="B1775" s="159" t="s">
        <v>1691</v>
      </c>
      <c r="C1775" s="134" t="s">
        <v>344</v>
      </c>
      <c r="D1775" s="256">
        <v>25.67689</v>
      </c>
      <c r="E1775" s="134" t="s">
        <v>564</v>
      </c>
      <c r="F1775" s="316"/>
      <c r="G1775" s="316"/>
      <c r="H1775" s="316"/>
    </row>
    <row r="1776" spans="1:8" s="80" customFormat="1" ht="31.5">
      <c r="A1776" s="133" t="s">
        <v>339</v>
      </c>
      <c r="B1776" s="159" t="s">
        <v>1691</v>
      </c>
      <c r="C1776" s="134" t="s">
        <v>344</v>
      </c>
      <c r="D1776" s="256">
        <v>0.44542999999999999</v>
      </c>
      <c r="E1776" s="134" t="s">
        <v>562</v>
      </c>
      <c r="F1776" s="316"/>
      <c r="G1776" s="316"/>
      <c r="H1776" s="316"/>
    </row>
    <row r="1777" spans="1:8" s="80" customFormat="1" ht="31.5">
      <c r="A1777" s="133" t="s">
        <v>523</v>
      </c>
      <c r="B1777" s="159" t="s">
        <v>524</v>
      </c>
      <c r="C1777" s="134" t="s">
        <v>525</v>
      </c>
      <c r="D1777" s="256">
        <v>73.420230000000004</v>
      </c>
      <c r="E1777" s="134" t="s">
        <v>565</v>
      </c>
      <c r="F1777" s="316"/>
      <c r="G1777" s="316"/>
      <c r="H1777" s="316"/>
    </row>
    <row r="1778" spans="1:8" s="80" customFormat="1" ht="31.5">
      <c r="A1778" s="133" t="s">
        <v>523</v>
      </c>
      <c r="B1778" s="159" t="s">
        <v>524</v>
      </c>
      <c r="C1778" s="134" t="s">
        <v>525</v>
      </c>
      <c r="D1778" s="256">
        <v>1.5728800000000001</v>
      </c>
      <c r="E1778" s="134" t="s">
        <v>566</v>
      </c>
      <c r="F1778" s="316"/>
      <c r="G1778" s="316"/>
      <c r="H1778" s="316"/>
    </row>
    <row r="1779" spans="1:8" s="80" customFormat="1" ht="31.5">
      <c r="A1779" s="133" t="s">
        <v>526</v>
      </c>
      <c r="B1779" s="159" t="s">
        <v>527</v>
      </c>
      <c r="C1779" s="134" t="s">
        <v>525</v>
      </c>
      <c r="D1779" s="256">
        <v>69.201939999999993</v>
      </c>
      <c r="E1779" s="134" t="s">
        <v>565</v>
      </c>
      <c r="F1779" s="316"/>
      <c r="G1779" s="316"/>
      <c r="H1779" s="316"/>
    </row>
    <row r="1780" spans="1:8" s="80" customFormat="1" ht="31.5">
      <c r="A1780" s="133" t="s">
        <v>526</v>
      </c>
      <c r="B1780" s="159" t="s">
        <v>527</v>
      </c>
      <c r="C1780" s="134" t="s">
        <v>525</v>
      </c>
      <c r="D1780" s="256">
        <v>1.4069400000000001</v>
      </c>
      <c r="E1780" s="134" t="s">
        <v>566</v>
      </c>
      <c r="F1780" s="316"/>
      <c r="G1780" s="316"/>
      <c r="H1780" s="316"/>
    </row>
    <row r="1781" spans="1:8" s="80" customFormat="1" ht="31.5">
      <c r="A1781" s="133" t="s">
        <v>345</v>
      </c>
      <c r="B1781" s="159" t="s">
        <v>528</v>
      </c>
      <c r="C1781" s="134" t="s">
        <v>346</v>
      </c>
      <c r="D1781" s="256">
        <v>24.973680000000002</v>
      </c>
      <c r="E1781" s="134" t="s">
        <v>565</v>
      </c>
      <c r="F1781" s="316"/>
      <c r="G1781" s="316"/>
      <c r="H1781" s="316"/>
    </row>
    <row r="1782" spans="1:8" s="80" customFormat="1" ht="31.5">
      <c r="A1782" s="133" t="s">
        <v>345</v>
      </c>
      <c r="B1782" s="159" t="s">
        <v>528</v>
      </c>
      <c r="C1782" s="134" t="s">
        <v>346</v>
      </c>
      <c r="D1782" s="256">
        <v>0.51200999999999997</v>
      </c>
      <c r="E1782" s="134" t="s">
        <v>566</v>
      </c>
      <c r="F1782" s="316"/>
      <c r="G1782" s="316"/>
      <c r="H1782" s="316"/>
    </row>
    <row r="1783" spans="1:8" s="80" customFormat="1" ht="31.5">
      <c r="A1783" s="133" t="s">
        <v>347</v>
      </c>
      <c r="B1783" s="159" t="s">
        <v>529</v>
      </c>
      <c r="C1783" s="134" t="s">
        <v>346</v>
      </c>
      <c r="D1783" s="256">
        <v>57.023539999999997</v>
      </c>
      <c r="E1783" s="134" t="s">
        <v>565</v>
      </c>
      <c r="F1783" s="316"/>
      <c r="G1783" s="316"/>
      <c r="H1783" s="316"/>
    </row>
    <row r="1784" spans="1:8" s="80" customFormat="1" ht="31.5">
      <c r="A1784" s="133" t="s">
        <v>347</v>
      </c>
      <c r="B1784" s="159" t="s">
        <v>529</v>
      </c>
      <c r="C1784" s="134" t="s">
        <v>346</v>
      </c>
      <c r="D1784" s="256">
        <v>1.1633800000000001</v>
      </c>
      <c r="E1784" s="134" t="s">
        <v>566</v>
      </c>
      <c r="F1784" s="316"/>
      <c r="G1784" s="316"/>
      <c r="H1784" s="316"/>
    </row>
    <row r="1785" spans="1:8" s="80" customFormat="1" ht="31.5">
      <c r="A1785" s="133" t="s">
        <v>1692</v>
      </c>
      <c r="B1785" s="159" t="s">
        <v>1693</v>
      </c>
      <c r="C1785" s="134" t="s">
        <v>346</v>
      </c>
      <c r="D1785" s="256">
        <v>44.11759</v>
      </c>
      <c r="E1785" s="134" t="s">
        <v>565</v>
      </c>
      <c r="F1785" s="316"/>
      <c r="G1785" s="316"/>
      <c r="H1785" s="316"/>
    </row>
    <row r="1786" spans="1:8" s="80" customFormat="1" ht="31.5">
      <c r="A1786" s="133" t="s">
        <v>1692</v>
      </c>
      <c r="B1786" s="159" t="s">
        <v>1693</v>
      </c>
      <c r="C1786" s="134" t="s">
        <v>346</v>
      </c>
      <c r="D1786" s="256">
        <v>0.90085999999999999</v>
      </c>
      <c r="E1786" s="134" t="s">
        <v>566</v>
      </c>
      <c r="F1786" s="316"/>
      <c r="G1786" s="316"/>
      <c r="H1786" s="316"/>
    </row>
    <row r="1787" spans="1:8" s="80" customFormat="1" ht="31.5">
      <c r="A1787" s="133" t="s">
        <v>530</v>
      </c>
      <c r="B1787" s="159" t="s">
        <v>531</v>
      </c>
      <c r="C1787" s="134" t="s">
        <v>346</v>
      </c>
      <c r="D1787" s="256">
        <v>23.376580000000001</v>
      </c>
      <c r="E1787" s="134" t="s">
        <v>565</v>
      </c>
      <c r="F1787" s="316"/>
      <c r="G1787" s="316"/>
      <c r="H1787" s="316"/>
    </row>
    <row r="1788" spans="1:8" s="80" customFormat="1" ht="31.5">
      <c r="A1788" s="133" t="s">
        <v>530</v>
      </c>
      <c r="B1788" s="159" t="s">
        <v>531</v>
      </c>
      <c r="C1788" s="134" t="s">
        <v>346</v>
      </c>
      <c r="D1788" s="256">
        <v>0.47572999999999999</v>
      </c>
      <c r="E1788" s="134" t="s">
        <v>566</v>
      </c>
      <c r="F1788" s="316"/>
      <c r="G1788" s="316"/>
      <c r="H1788" s="316"/>
    </row>
    <row r="1789" spans="1:8" s="80" customFormat="1" ht="31.5">
      <c r="A1789" s="133" t="s">
        <v>532</v>
      </c>
      <c r="B1789" s="159" t="s">
        <v>533</v>
      </c>
      <c r="C1789" s="134" t="s">
        <v>346</v>
      </c>
      <c r="D1789" s="256">
        <v>35.195050000000002</v>
      </c>
      <c r="E1789" s="134" t="s">
        <v>565</v>
      </c>
      <c r="F1789" s="316"/>
      <c r="G1789" s="316"/>
      <c r="H1789" s="316"/>
    </row>
    <row r="1790" spans="1:8" s="80" customFormat="1" ht="31.5">
      <c r="A1790" s="133" t="s">
        <v>532</v>
      </c>
      <c r="B1790" s="159" t="s">
        <v>533</v>
      </c>
      <c r="C1790" s="134" t="s">
        <v>346</v>
      </c>
      <c r="D1790" s="256">
        <v>0.70862000000000003</v>
      </c>
      <c r="E1790" s="134" t="s">
        <v>566</v>
      </c>
      <c r="F1790" s="316"/>
      <c r="G1790" s="316"/>
      <c r="H1790" s="316"/>
    </row>
    <row r="1791" spans="1:8" s="80" customFormat="1" ht="31.5">
      <c r="A1791" s="133" t="s">
        <v>337</v>
      </c>
      <c r="B1791" s="159" t="s">
        <v>534</v>
      </c>
      <c r="C1791" s="134" t="s">
        <v>346</v>
      </c>
      <c r="D1791" s="256">
        <v>27.44847</v>
      </c>
      <c r="E1791" s="134" t="s">
        <v>565</v>
      </c>
      <c r="F1791" s="316"/>
      <c r="G1791" s="316"/>
      <c r="H1791" s="316"/>
    </row>
    <row r="1792" spans="1:8" s="80" customFormat="1" ht="31.5">
      <c r="A1792" s="133" t="s">
        <v>337</v>
      </c>
      <c r="B1792" s="159" t="s">
        <v>534</v>
      </c>
      <c r="C1792" s="134" t="s">
        <v>346</v>
      </c>
      <c r="D1792" s="256">
        <v>0.55183000000000004</v>
      </c>
      <c r="E1792" s="134" t="s">
        <v>566</v>
      </c>
      <c r="F1792" s="316"/>
      <c r="G1792" s="316"/>
      <c r="H1792" s="316"/>
    </row>
    <row r="1793" spans="1:8" s="80" customFormat="1" ht="31.5">
      <c r="A1793" s="133" t="s">
        <v>1694</v>
      </c>
      <c r="B1793" s="159" t="s">
        <v>1695</v>
      </c>
      <c r="C1793" s="134" t="s">
        <v>346</v>
      </c>
      <c r="D1793" s="256">
        <v>28.726959999999998</v>
      </c>
      <c r="E1793" s="134" t="s">
        <v>565</v>
      </c>
      <c r="F1793" s="316"/>
      <c r="G1793" s="316"/>
      <c r="H1793" s="316"/>
    </row>
    <row r="1794" spans="1:8" s="80" customFormat="1" ht="31.5">
      <c r="A1794" s="133" t="s">
        <v>1694</v>
      </c>
      <c r="B1794" s="159" t="s">
        <v>1695</v>
      </c>
      <c r="C1794" s="134" t="s">
        <v>346</v>
      </c>
      <c r="D1794" s="256">
        <v>0.58887999999999996</v>
      </c>
      <c r="E1794" s="134" t="s">
        <v>566</v>
      </c>
      <c r="F1794" s="316"/>
      <c r="G1794" s="316"/>
      <c r="H1794" s="316"/>
    </row>
    <row r="1795" spans="1:8" s="80" customFormat="1" ht="31.5">
      <c r="A1795" s="133" t="s">
        <v>941</v>
      </c>
      <c r="B1795" s="159" t="s">
        <v>1696</v>
      </c>
      <c r="C1795" s="134" t="s">
        <v>346</v>
      </c>
      <c r="D1795" s="256">
        <v>46.286839999999998</v>
      </c>
      <c r="E1795" s="134" t="s">
        <v>565</v>
      </c>
      <c r="F1795" s="316"/>
      <c r="G1795" s="316"/>
      <c r="H1795" s="316"/>
    </row>
    <row r="1796" spans="1:8" s="80" customFormat="1" ht="31.5">
      <c r="A1796" s="133" t="s">
        <v>941</v>
      </c>
      <c r="B1796" s="159" t="s">
        <v>1696</v>
      </c>
      <c r="C1796" s="134" t="s">
        <v>346</v>
      </c>
      <c r="D1796" s="256">
        <v>0.94533</v>
      </c>
      <c r="E1796" s="134" t="s">
        <v>566</v>
      </c>
      <c r="F1796" s="316"/>
      <c r="G1796" s="316"/>
      <c r="H1796" s="316"/>
    </row>
    <row r="1797" spans="1:8" s="80" customFormat="1" ht="31.5">
      <c r="A1797" s="133" t="s">
        <v>1697</v>
      </c>
      <c r="B1797" s="159" t="s">
        <v>1698</v>
      </c>
      <c r="C1797" s="134" t="s">
        <v>346</v>
      </c>
      <c r="D1797" s="256">
        <v>33.032249999999998</v>
      </c>
      <c r="E1797" s="134" t="s">
        <v>565</v>
      </c>
      <c r="F1797" s="316"/>
      <c r="G1797" s="316"/>
      <c r="H1797" s="316"/>
    </row>
    <row r="1798" spans="1:8" s="80" customFormat="1" ht="31.5">
      <c r="A1798" s="133" t="s">
        <v>1697</v>
      </c>
      <c r="B1798" s="159" t="s">
        <v>1698</v>
      </c>
      <c r="C1798" s="134" t="s">
        <v>346</v>
      </c>
      <c r="D1798" s="256">
        <v>0.66093000000000002</v>
      </c>
      <c r="E1798" s="134" t="s">
        <v>566</v>
      </c>
      <c r="F1798" s="316"/>
      <c r="G1798" s="316"/>
      <c r="H1798" s="316"/>
    </row>
    <row r="1799" spans="1:8" s="80" customFormat="1" ht="31.5">
      <c r="A1799" s="133" t="s">
        <v>1699</v>
      </c>
      <c r="B1799" s="159" t="s">
        <v>1700</v>
      </c>
      <c r="C1799" s="134" t="s">
        <v>346</v>
      </c>
      <c r="D1799" s="256">
        <v>62.133519999999997</v>
      </c>
      <c r="E1799" s="134" t="s">
        <v>565</v>
      </c>
      <c r="F1799" s="316"/>
      <c r="G1799" s="316"/>
      <c r="H1799" s="316"/>
    </row>
    <row r="1800" spans="1:8" s="80" customFormat="1" ht="31.5">
      <c r="A1800" s="133" t="s">
        <v>1699</v>
      </c>
      <c r="B1800" s="159" t="s">
        <v>1700</v>
      </c>
      <c r="C1800" s="134" t="s">
        <v>346</v>
      </c>
      <c r="D1800" s="256">
        <v>1.2395799999999999</v>
      </c>
      <c r="E1800" s="134" t="s">
        <v>566</v>
      </c>
      <c r="F1800" s="316"/>
      <c r="G1800" s="316"/>
      <c r="H1800" s="316"/>
    </row>
    <row r="1801" spans="1:8" s="80" customFormat="1">
      <c r="A1801" s="133" t="s">
        <v>535</v>
      </c>
      <c r="B1801" s="159" t="s">
        <v>1701</v>
      </c>
      <c r="C1801" s="134" t="s">
        <v>348</v>
      </c>
      <c r="D1801" s="256">
        <v>45.32208</v>
      </c>
      <c r="E1801" s="134" t="s">
        <v>565</v>
      </c>
      <c r="F1801" s="316"/>
      <c r="G1801" s="316"/>
      <c r="H1801" s="316"/>
    </row>
    <row r="1802" spans="1:8" s="80" customFormat="1" ht="31.5">
      <c r="A1802" s="133" t="s">
        <v>536</v>
      </c>
      <c r="B1802" s="159" t="s">
        <v>537</v>
      </c>
      <c r="C1802" s="134" t="s">
        <v>348</v>
      </c>
      <c r="D1802" s="256">
        <v>54.4848</v>
      </c>
      <c r="E1802" s="134" t="s">
        <v>565</v>
      </c>
      <c r="F1802" s="316"/>
      <c r="G1802" s="316"/>
      <c r="H1802" s="316"/>
    </row>
    <row r="1803" spans="1:8" s="80" customFormat="1" ht="31.5">
      <c r="A1803" s="133" t="s">
        <v>536</v>
      </c>
      <c r="B1803" s="159" t="s">
        <v>537</v>
      </c>
      <c r="C1803" s="134" t="s">
        <v>348</v>
      </c>
      <c r="D1803" s="256">
        <v>1.0981000000000001</v>
      </c>
      <c r="E1803" s="134" t="s">
        <v>566</v>
      </c>
      <c r="F1803" s="316"/>
      <c r="G1803" s="316"/>
      <c r="H1803" s="316"/>
    </row>
    <row r="1804" spans="1:8" s="80" customFormat="1" ht="47.25">
      <c r="A1804" s="133" t="s">
        <v>340</v>
      </c>
      <c r="B1804" s="159" t="s">
        <v>538</v>
      </c>
      <c r="C1804" s="134" t="s">
        <v>348</v>
      </c>
      <c r="D1804" s="256">
        <v>196.00425000000001</v>
      </c>
      <c r="E1804" s="134" t="s">
        <v>565</v>
      </c>
      <c r="F1804" s="316"/>
      <c r="G1804" s="316"/>
      <c r="H1804" s="316"/>
    </row>
    <row r="1805" spans="1:8" s="80" customFormat="1" ht="47.25">
      <c r="A1805" s="133" t="s">
        <v>349</v>
      </c>
      <c r="B1805" s="159" t="s">
        <v>538</v>
      </c>
      <c r="C1805" s="134" t="s">
        <v>348</v>
      </c>
      <c r="D1805" s="256">
        <v>3.9605700000000001</v>
      </c>
      <c r="E1805" s="134" t="s">
        <v>566</v>
      </c>
      <c r="F1805" s="316"/>
      <c r="G1805" s="316"/>
      <c r="H1805" s="316"/>
    </row>
    <row r="1806" spans="1:8" s="80" customFormat="1" ht="47.25">
      <c r="A1806" s="133" t="s">
        <v>539</v>
      </c>
      <c r="B1806" s="159" t="s">
        <v>1702</v>
      </c>
      <c r="C1806" s="134" t="s">
        <v>348</v>
      </c>
      <c r="D1806" s="256">
        <v>68.442719999999994</v>
      </c>
      <c r="E1806" s="134" t="s">
        <v>565</v>
      </c>
      <c r="F1806" s="316"/>
      <c r="G1806" s="316"/>
      <c r="H1806" s="316"/>
    </row>
    <row r="1807" spans="1:8" s="80" customFormat="1" ht="47.25">
      <c r="A1807" s="133" t="s">
        <v>539</v>
      </c>
      <c r="B1807" s="159" t="s">
        <v>1702</v>
      </c>
      <c r="C1807" s="134" t="s">
        <v>348</v>
      </c>
      <c r="D1807" s="256">
        <v>1.3778600000000001</v>
      </c>
      <c r="E1807" s="134" t="s">
        <v>566</v>
      </c>
      <c r="F1807" s="316"/>
      <c r="G1807" s="316"/>
      <c r="H1807" s="316"/>
    </row>
    <row r="1808" spans="1:8" s="80" customFormat="1" ht="47.25">
      <c r="A1808" s="133" t="s">
        <v>1703</v>
      </c>
      <c r="B1808" s="159" t="s">
        <v>1704</v>
      </c>
      <c r="C1808" s="134" t="s">
        <v>348</v>
      </c>
      <c r="D1808" s="256">
        <v>27.8306</v>
      </c>
      <c r="E1808" s="134" t="s">
        <v>565</v>
      </c>
      <c r="F1808" s="316"/>
      <c r="G1808" s="316"/>
      <c r="H1808" s="316"/>
    </row>
    <row r="1809" spans="1:8" s="80" customFormat="1" ht="47.25">
      <c r="A1809" s="133" t="s">
        <v>1703</v>
      </c>
      <c r="B1809" s="159" t="s">
        <v>1704</v>
      </c>
      <c r="C1809" s="134" t="s">
        <v>348</v>
      </c>
      <c r="D1809" s="256">
        <v>0.56550999999999996</v>
      </c>
      <c r="E1809" s="134" t="s">
        <v>566</v>
      </c>
      <c r="F1809" s="316"/>
      <c r="G1809" s="316"/>
      <c r="H1809" s="316"/>
    </row>
    <row r="1810" spans="1:8" s="80" customFormat="1">
      <c r="A1810" s="133" t="s">
        <v>535</v>
      </c>
      <c r="B1810" s="159" t="s">
        <v>1701</v>
      </c>
      <c r="C1810" s="134" t="s">
        <v>348</v>
      </c>
      <c r="D1810" s="256">
        <v>19.8</v>
      </c>
      <c r="E1810" s="134" t="s">
        <v>565</v>
      </c>
      <c r="F1810" s="316"/>
      <c r="G1810" s="316"/>
      <c r="H1810" s="316"/>
    </row>
    <row r="1811" spans="1:8" s="80" customFormat="1" ht="47.25">
      <c r="A1811" s="133" t="s">
        <v>1705</v>
      </c>
      <c r="B1811" s="159" t="s">
        <v>1706</v>
      </c>
      <c r="C1811" s="134" t="s">
        <v>348</v>
      </c>
      <c r="D1811" s="256">
        <v>48.54269</v>
      </c>
      <c r="E1811" s="134" t="s">
        <v>565</v>
      </c>
      <c r="F1811" s="316"/>
      <c r="G1811" s="316"/>
      <c r="H1811" s="316"/>
    </row>
    <row r="1812" spans="1:8" s="80" customFormat="1" ht="47.25">
      <c r="A1812" s="133" t="s">
        <v>1705</v>
      </c>
      <c r="B1812" s="159" t="s">
        <v>1706</v>
      </c>
      <c r="C1812" s="134" t="s">
        <v>348</v>
      </c>
      <c r="D1812" s="256">
        <v>0.98375000000000001</v>
      </c>
      <c r="E1812" s="134" t="s">
        <v>566</v>
      </c>
      <c r="F1812" s="316"/>
      <c r="G1812" s="316"/>
      <c r="H1812" s="316"/>
    </row>
    <row r="1813" spans="1:8" s="80" customFormat="1" ht="31.5">
      <c r="A1813" s="133" t="s">
        <v>515</v>
      </c>
      <c r="B1813" s="159" t="s">
        <v>1707</v>
      </c>
      <c r="C1813" s="134" t="s">
        <v>348</v>
      </c>
      <c r="D1813" s="256">
        <v>7.75549</v>
      </c>
      <c r="E1813" s="134" t="s">
        <v>565</v>
      </c>
      <c r="F1813" s="316"/>
      <c r="G1813" s="316"/>
      <c r="H1813" s="316"/>
    </row>
    <row r="1814" spans="1:8" s="80" customFormat="1" ht="31.5">
      <c r="A1814" s="133" t="s">
        <v>350</v>
      </c>
      <c r="B1814" s="159" t="s">
        <v>540</v>
      </c>
      <c r="C1814" s="134" t="s">
        <v>89</v>
      </c>
      <c r="D1814" s="256">
        <v>45.576740000000001</v>
      </c>
      <c r="E1814" s="134" t="s">
        <v>90</v>
      </c>
      <c r="F1814" s="316"/>
      <c r="G1814" s="316"/>
      <c r="H1814" s="316"/>
    </row>
    <row r="1815" spans="1:8" s="80" customFormat="1" ht="31.5">
      <c r="A1815" s="133" t="s">
        <v>350</v>
      </c>
      <c r="B1815" s="159" t="s">
        <v>540</v>
      </c>
      <c r="C1815" s="134" t="s">
        <v>89</v>
      </c>
      <c r="D1815" s="256">
        <v>0.74775000000000003</v>
      </c>
      <c r="E1815" s="134" t="s">
        <v>562</v>
      </c>
      <c r="F1815" s="316"/>
      <c r="G1815" s="316"/>
      <c r="H1815" s="316"/>
    </row>
    <row r="1816" spans="1:8" s="80" customFormat="1">
      <c r="A1816" s="133" t="s">
        <v>351</v>
      </c>
      <c r="B1816" s="159" t="s">
        <v>541</v>
      </c>
      <c r="C1816" s="134" t="s">
        <v>89</v>
      </c>
      <c r="D1816" s="256">
        <v>90.053979999999996</v>
      </c>
      <c r="E1816" s="134" t="s">
        <v>90</v>
      </c>
      <c r="F1816" s="316"/>
      <c r="G1816" s="316"/>
      <c r="H1816" s="316"/>
    </row>
    <row r="1817" spans="1:8" s="80" customFormat="1">
      <c r="A1817" s="133" t="s">
        <v>351</v>
      </c>
      <c r="B1817" s="159" t="s">
        <v>541</v>
      </c>
      <c r="C1817" s="134" t="s">
        <v>89</v>
      </c>
      <c r="D1817" s="256">
        <v>1.4774400000000001</v>
      </c>
      <c r="E1817" s="134" t="s">
        <v>562</v>
      </c>
      <c r="F1817" s="316"/>
      <c r="G1817" s="316"/>
      <c r="H1817" s="316"/>
    </row>
    <row r="1818" spans="1:8" s="80" customFormat="1" ht="31.5">
      <c r="A1818" s="133" t="s">
        <v>352</v>
      </c>
      <c r="B1818" s="159" t="s">
        <v>542</v>
      </c>
      <c r="C1818" s="134" t="s">
        <v>89</v>
      </c>
      <c r="D1818" s="256">
        <v>19.267119999999998</v>
      </c>
      <c r="E1818" s="134" t="s">
        <v>90</v>
      </c>
      <c r="F1818" s="316"/>
      <c r="G1818" s="316"/>
      <c r="H1818" s="316"/>
    </row>
    <row r="1819" spans="1:8" s="80" customFormat="1" ht="31.5">
      <c r="A1819" s="133" t="s">
        <v>352</v>
      </c>
      <c r="B1819" s="159" t="s">
        <v>542</v>
      </c>
      <c r="C1819" s="134" t="s">
        <v>89</v>
      </c>
      <c r="D1819" s="256">
        <v>0.31609999999999999</v>
      </c>
      <c r="E1819" s="134" t="s">
        <v>562</v>
      </c>
      <c r="F1819" s="316"/>
      <c r="G1819" s="316"/>
      <c r="H1819" s="316"/>
    </row>
    <row r="1820" spans="1:8" s="80" customFormat="1" ht="31.5">
      <c r="A1820" s="133" t="s">
        <v>353</v>
      </c>
      <c r="B1820" s="159" t="s">
        <v>543</v>
      </c>
      <c r="C1820" s="134" t="s">
        <v>89</v>
      </c>
      <c r="D1820" s="256">
        <v>43.282400000000003</v>
      </c>
      <c r="E1820" s="134" t="s">
        <v>90</v>
      </c>
      <c r="F1820" s="316"/>
      <c r="G1820" s="316"/>
      <c r="H1820" s="316"/>
    </row>
    <row r="1821" spans="1:8" s="80" customFormat="1" ht="31.5">
      <c r="A1821" s="133" t="s">
        <v>353</v>
      </c>
      <c r="B1821" s="159" t="s">
        <v>543</v>
      </c>
      <c r="C1821" s="134" t="s">
        <v>89</v>
      </c>
      <c r="D1821" s="256">
        <v>0.71009999999999995</v>
      </c>
      <c r="E1821" s="134" t="s">
        <v>562</v>
      </c>
      <c r="F1821" s="316"/>
      <c r="G1821" s="316"/>
      <c r="H1821" s="316"/>
    </row>
    <row r="1822" spans="1:8" s="80" customFormat="1" ht="31.5">
      <c r="A1822" s="133" t="s">
        <v>544</v>
      </c>
      <c r="B1822" s="159" t="s">
        <v>545</v>
      </c>
      <c r="C1822" s="134" t="s">
        <v>89</v>
      </c>
      <c r="D1822" s="256">
        <v>21.21509</v>
      </c>
      <c r="E1822" s="134" t="s">
        <v>90</v>
      </c>
      <c r="F1822" s="316"/>
      <c r="G1822" s="316"/>
      <c r="H1822" s="316"/>
    </row>
    <row r="1823" spans="1:8" s="80" customFormat="1" ht="31.5">
      <c r="A1823" s="133" t="s">
        <v>544</v>
      </c>
      <c r="B1823" s="159" t="s">
        <v>545</v>
      </c>
      <c r="C1823" s="134" t="s">
        <v>89</v>
      </c>
      <c r="D1823" s="256">
        <v>0.34805999999999998</v>
      </c>
      <c r="E1823" s="134" t="s">
        <v>562</v>
      </c>
      <c r="F1823" s="316"/>
      <c r="G1823" s="316"/>
      <c r="H1823" s="316"/>
    </row>
    <row r="1824" spans="1:8" s="80" customFormat="1" ht="31.5">
      <c r="A1824" s="133" t="s">
        <v>354</v>
      </c>
      <c r="B1824" s="159" t="s">
        <v>546</v>
      </c>
      <c r="C1824" s="134" t="s">
        <v>89</v>
      </c>
      <c r="D1824" s="256">
        <v>70.132279999999994</v>
      </c>
      <c r="E1824" s="134" t="s">
        <v>90</v>
      </c>
      <c r="F1824" s="316"/>
      <c r="G1824" s="316"/>
      <c r="H1824" s="316"/>
    </row>
    <row r="1825" spans="1:8" s="80" customFormat="1" ht="31.5">
      <c r="A1825" s="133" t="s">
        <v>354</v>
      </c>
      <c r="B1825" s="159" t="s">
        <v>546</v>
      </c>
      <c r="C1825" s="134" t="s">
        <v>89</v>
      </c>
      <c r="D1825" s="256">
        <v>1.1506099999999999</v>
      </c>
      <c r="E1825" s="134" t="s">
        <v>562</v>
      </c>
      <c r="F1825" s="316"/>
      <c r="G1825" s="316"/>
      <c r="H1825" s="316"/>
    </row>
    <row r="1826" spans="1:8" s="80" customFormat="1" ht="31.5">
      <c r="A1826" s="133" t="s">
        <v>355</v>
      </c>
      <c r="B1826" s="159" t="s">
        <v>547</v>
      </c>
      <c r="C1826" s="134" t="s">
        <v>89</v>
      </c>
      <c r="D1826" s="256">
        <v>128.88466</v>
      </c>
      <c r="E1826" s="134" t="s">
        <v>90</v>
      </c>
      <c r="F1826" s="316"/>
      <c r="G1826" s="316"/>
      <c r="H1826" s="316"/>
    </row>
    <row r="1827" spans="1:8" s="80" customFormat="1" ht="31.5">
      <c r="A1827" s="133" t="s">
        <v>355</v>
      </c>
      <c r="B1827" s="159" t="s">
        <v>547</v>
      </c>
      <c r="C1827" s="134" t="s">
        <v>89</v>
      </c>
      <c r="D1827" s="256">
        <v>2.1145100000000001</v>
      </c>
      <c r="E1827" s="134" t="s">
        <v>562</v>
      </c>
      <c r="F1827" s="316"/>
      <c r="G1827" s="316"/>
      <c r="H1827" s="316"/>
    </row>
    <row r="1828" spans="1:8" s="80" customFormat="1" ht="31.5">
      <c r="A1828" s="133" t="s">
        <v>356</v>
      </c>
      <c r="B1828" s="159" t="s">
        <v>548</v>
      </c>
      <c r="C1828" s="134" t="s">
        <v>89</v>
      </c>
      <c r="D1828" s="256">
        <v>20.487130000000001</v>
      </c>
      <c r="E1828" s="134" t="s">
        <v>90</v>
      </c>
      <c r="F1828" s="316"/>
      <c r="G1828" s="316"/>
      <c r="H1828" s="316"/>
    </row>
    <row r="1829" spans="1:8" s="80" customFormat="1" ht="31.5">
      <c r="A1829" s="133" t="s">
        <v>356</v>
      </c>
      <c r="B1829" s="159" t="s">
        <v>548</v>
      </c>
      <c r="C1829" s="134" t="s">
        <v>89</v>
      </c>
      <c r="D1829" s="256">
        <v>0.33611999999999997</v>
      </c>
      <c r="E1829" s="134" t="s">
        <v>562</v>
      </c>
      <c r="F1829" s="316"/>
      <c r="G1829" s="316"/>
      <c r="H1829" s="316"/>
    </row>
    <row r="1830" spans="1:8" s="80" customFormat="1" ht="31.5">
      <c r="A1830" s="133" t="s">
        <v>1708</v>
      </c>
      <c r="B1830" s="159" t="s">
        <v>1709</v>
      </c>
      <c r="C1830" s="134" t="s">
        <v>89</v>
      </c>
      <c r="D1830" s="256">
        <v>39.563929999999999</v>
      </c>
      <c r="E1830" s="134" t="s">
        <v>90</v>
      </c>
      <c r="F1830" s="316"/>
      <c r="G1830" s="316"/>
      <c r="H1830" s="316"/>
    </row>
    <row r="1831" spans="1:8" s="80" customFormat="1" ht="31.5">
      <c r="A1831" s="133" t="s">
        <v>1708</v>
      </c>
      <c r="B1831" s="159" t="s">
        <v>1709</v>
      </c>
      <c r="C1831" s="134" t="s">
        <v>89</v>
      </c>
      <c r="D1831" s="256">
        <v>0.64910000000000001</v>
      </c>
      <c r="E1831" s="134" t="s">
        <v>562</v>
      </c>
      <c r="F1831" s="316"/>
      <c r="G1831" s="316"/>
      <c r="H1831" s="316"/>
    </row>
    <row r="1832" spans="1:8" s="80" customFormat="1" ht="31.5">
      <c r="A1832" s="133" t="s">
        <v>357</v>
      </c>
      <c r="B1832" s="159" t="s">
        <v>549</v>
      </c>
      <c r="C1832" s="134" t="s">
        <v>89</v>
      </c>
      <c r="D1832" s="256">
        <v>28.590730000000001</v>
      </c>
      <c r="E1832" s="134" t="s">
        <v>90</v>
      </c>
      <c r="F1832" s="316"/>
      <c r="G1832" s="316"/>
      <c r="H1832" s="316"/>
    </row>
    <row r="1833" spans="1:8" s="80" customFormat="1" ht="31.5">
      <c r="A1833" s="133" t="s">
        <v>357</v>
      </c>
      <c r="B1833" s="159" t="s">
        <v>549</v>
      </c>
      <c r="C1833" s="134" t="s">
        <v>89</v>
      </c>
      <c r="D1833" s="256">
        <v>0.46906999999999999</v>
      </c>
      <c r="E1833" s="134" t="s">
        <v>562</v>
      </c>
      <c r="F1833" s="316"/>
      <c r="G1833" s="316"/>
      <c r="H1833" s="316"/>
    </row>
    <row r="1834" spans="1:8" s="80" customFormat="1" ht="31.5">
      <c r="A1834" s="133" t="s">
        <v>550</v>
      </c>
      <c r="B1834" s="159" t="s">
        <v>551</v>
      </c>
      <c r="C1834" s="134" t="s">
        <v>89</v>
      </c>
      <c r="D1834" s="256">
        <v>124.36848000000001</v>
      </c>
      <c r="E1834" s="134" t="s">
        <v>90</v>
      </c>
      <c r="F1834" s="316"/>
      <c r="G1834" s="316"/>
      <c r="H1834" s="316"/>
    </row>
    <row r="1835" spans="1:8" s="80" customFormat="1" ht="31.5">
      <c r="A1835" s="133" t="s">
        <v>550</v>
      </c>
      <c r="B1835" s="159" t="s">
        <v>551</v>
      </c>
      <c r="C1835" s="134" t="s">
        <v>89</v>
      </c>
      <c r="D1835" s="256">
        <v>2.0404200000000001</v>
      </c>
      <c r="E1835" s="134" t="s">
        <v>562</v>
      </c>
      <c r="F1835" s="316"/>
      <c r="G1835" s="316"/>
      <c r="H1835" s="316"/>
    </row>
    <row r="1836" spans="1:8" s="80" customFormat="1" ht="31.5">
      <c r="A1836" s="133" t="s">
        <v>1710</v>
      </c>
      <c r="B1836" s="159" t="s">
        <v>1711</v>
      </c>
      <c r="C1836" s="134" t="s">
        <v>89</v>
      </c>
      <c r="D1836" s="256">
        <v>118.21639999999999</v>
      </c>
      <c r="E1836" s="134" t="s">
        <v>90</v>
      </c>
      <c r="F1836" s="316"/>
      <c r="G1836" s="316"/>
      <c r="H1836" s="316"/>
    </row>
    <row r="1837" spans="1:8" s="80" customFormat="1" ht="31.5">
      <c r="A1837" s="133" t="s">
        <v>1710</v>
      </c>
      <c r="B1837" s="159" t="s">
        <v>1711</v>
      </c>
      <c r="C1837" s="134" t="s">
        <v>89</v>
      </c>
      <c r="D1837" s="256">
        <v>1.9394800000000001</v>
      </c>
      <c r="E1837" s="134" t="s">
        <v>562</v>
      </c>
      <c r="F1837" s="316"/>
      <c r="G1837" s="316"/>
      <c r="H1837" s="316"/>
    </row>
    <row r="1838" spans="1:8" s="80" customFormat="1" ht="31.5">
      <c r="A1838" s="133" t="s">
        <v>1712</v>
      </c>
      <c r="B1838" s="159" t="s">
        <v>1713</v>
      </c>
      <c r="C1838" s="134" t="s">
        <v>89</v>
      </c>
      <c r="D1838" s="256">
        <v>86.948660000000004</v>
      </c>
      <c r="E1838" s="134" t="s">
        <v>90</v>
      </c>
      <c r="F1838" s="316"/>
      <c r="G1838" s="316"/>
      <c r="H1838" s="316"/>
    </row>
    <row r="1839" spans="1:8" s="80" customFormat="1" ht="31.5">
      <c r="A1839" s="133" t="s">
        <v>1712</v>
      </c>
      <c r="B1839" s="159" t="s">
        <v>1713</v>
      </c>
      <c r="C1839" s="134" t="s">
        <v>89</v>
      </c>
      <c r="D1839" s="256">
        <v>1.42649</v>
      </c>
      <c r="E1839" s="134" t="s">
        <v>562</v>
      </c>
      <c r="F1839" s="316"/>
      <c r="G1839" s="316"/>
      <c r="H1839" s="316"/>
    </row>
    <row r="1840" spans="1:8" s="80" customFormat="1" ht="31.5">
      <c r="A1840" s="133" t="s">
        <v>1714</v>
      </c>
      <c r="B1840" s="159" t="s">
        <v>1715</v>
      </c>
      <c r="C1840" s="134" t="s">
        <v>89</v>
      </c>
      <c r="D1840" s="256">
        <v>85.226839999999996</v>
      </c>
      <c r="E1840" s="134" t="s">
        <v>90</v>
      </c>
      <c r="F1840" s="316"/>
      <c r="G1840" s="316"/>
      <c r="H1840" s="316"/>
    </row>
    <row r="1841" spans="1:8" s="80" customFormat="1" ht="31.5">
      <c r="A1841" s="133" t="s">
        <v>1714</v>
      </c>
      <c r="B1841" s="159" t="s">
        <v>1715</v>
      </c>
      <c r="C1841" s="134" t="s">
        <v>89</v>
      </c>
      <c r="D1841" s="256">
        <v>1.39825</v>
      </c>
      <c r="E1841" s="134" t="s">
        <v>562</v>
      </c>
      <c r="F1841" s="316"/>
      <c r="G1841" s="316"/>
      <c r="H1841" s="316"/>
    </row>
    <row r="1842" spans="1:8" s="80" customFormat="1" ht="31.5">
      <c r="A1842" s="133" t="s">
        <v>1716</v>
      </c>
      <c r="B1842" s="159" t="s">
        <v>1717</v>
      </c>
      <c r="C1842" s="134" t="s">
        <v>89</v>
      </c>
      <c r="D1842" s="256">
        <v>65.544399999999996</v>
      </c>
      <c r="E1842" s="134" t="s">
        <v>90</v>
      </c>
      <c r="F1842" s="316"/>
      <c r="G1842" s="316"/>
      <c r="H1842" s="316"/>
    </row>
    <row r="1843" spans="1:8" s="80" customFormat="1" ht="31.5">
      <c r="A1843" s="133" t="s">
        <v>1716</v>
      </c>
      <c r="B1843" s="159" t="s">
        <v>1717</v>
      </c>
      <c r="C1843" s="134" t="s">
        <v>89</v>
      </c>
      <c r="D1843" s="256">
        <v>1.0753299999999999</v>
      </c>
      <c r="E1843" s="134" t="s">
        <v>562</v>
      </c>
      <c r="F1843" s="316"/>
      <c r="G1843" s="316"/>
      <c r="H1843" s="316"/>
    </row>
    <row r="1844" spans="1:8" s="80" customFormat="1" ht="31.5">
      <c r="A1844" s="133" t="s">
        <v>1718</v>
      </c>
      <c r="B1844" s="159" t="s">
        <v>1719</v>
      </c>
      <c r="C1844" s="134" t="s">
        <v>89</v>
      </c>
      <c r="D1844" s="256">
        <v>57.271329999999999</v>
      </c>
      <c r="E1844" s="134" t="s">
        <v>90</v>
      </c>
      <c r="F1844" s="316"/>
      <c r="G1844" s="316"/>
      <c r="H1844" s="316"/>
    </row>
    <row r="1845" spans="1:8" s="80" customFormat="1" ht="31.5">
      <c r="A1845" s="133" t="s">
        <v>1718</v>
      </c>
      <c r="B1845" s="159" t="s">
        <v>1719</v>
      </c>
      <c r="C1845" s="134" t="s">
        <v>89</v>
      </c>
      <c r="D1845" s="256">
        <v>0.93959999999999999</v>
      </c>
      <c r="E1845" s="134" t="s">
        <v>562</v>
      </c>
      <c r="F1845" s="316"/>
      <c r="G1845" s="316"/>
      <c r="H1845" s="316"/>
    </row>
    <row r="1846" spans="1:8" s="80" customFormat="1" ht="47.25">
      <c r="A1846" s="133" t="s">
        <v>1720</v>
      </c>
      <c r="B1846" s="159" t="s">
        <v>1721</v>
      </c>
      <c r="C1846" s="134" t="s">
        <v>89</v>
      </c>
      <c r="D1846" s="256">
        <v>50.454250000000002</v>
      </c>
      <c r="E1846" s="134" t="s">
        <v>90</v>
      </c>
      <c r="F1846" s="316"/>
      <c r="G1846" s="316"/>
      <c r="H1846" s="316"/>
    </row>
    <row r="1847" spans="1:8" s="80" customFormat="1" ht="47.25">
      <c r="A1847" s="133" t="s">
        <v>1720</v>
      </c>
      <c r="B1847" s="159" t="s">
        <v>1721</v>
      </c>
      <c r="C1847" s="134" t="s">
        <v>89</v>
      </c>
      <c r="D1847" s="256">
        <v>0.82776000000000005</v>
      </c>
      <c r="E1847" s="134" t="s">
        <v>562</v>
      </c>
      <c r="F1847" s="316"/>
      <c r="G1847" s="316"/>
      <c r="H1847" s="316"/>
    </row>
    <row r="1848" spans="1:8" s="80" customFormat="1" ht="31.5">
      <c r="A1848" s="133" t="s">
        <v>1722</v>
      </c>
      <c r="B1848" s="159" t="s">
        <v>1723</v>
      </c>
      <c r="C1848" s="134" t="s">
        <v>89</v>
      </c>
      <c r="D1848" s="256">
        <v>43.805509999999998</v>
      </c>
      <c r="E1848" s="134" t="s">
        <v>90</v>
      </c>
      <c r="F1848" s="316"/>
      <c r="G1848" s="316"/>
      <c r="H1848" s="316"/>
    </row>
    <row r="1849" spans="1:8" s="80" customFormat="1" ht="31.5">
      <c r="A1849" s="133" t="s">
        <v>1722</v>
      </c>
      <c r="B1849" s="159" t="s">
        <v>1723</v>
      </c>
      <c r="C1849" s="134" t="s">
        <v>89</v>
      </c>
      <c r="D1849" s="256">
        <v>0.71867999999999999</v>
      </c>
      <c r="E1849" s="134" t="s">
        <v>562</v>
      </c>
      <c r="F1849" s="316"/>
      <c r="G1849" s="316"/>
      <c r="H1849" s="316"/>
    </row>
    <row r="1850" spans="1:8" s="80" customFormat="1" ht="31.5">
      <c r="A1850" s="133" t="s">
        <v>1724</v>
      </c>
      <c r="B1850" s="159" t="s">
        <v>1725</v>
      </c>
      <c r="C1850" s="134" t="s">
        <v>89</v>
      </c>
      <c r="D1850" s="256">
        <v>92.300259999999994</v>
      </c>
      <c r="E1850" s="134" t="s">
        <v>90</v>
      </c>
      <c r="F1850" s="316"/>
      <c r="G1850" s="316"/>
      <c r="H1850" s="316"/>
    </row>
    <row r="1851" spans="1:8" s="80" customFormat="1" ht="31.5">
      <c r="A1851" s="133" t="s">
        <v>1724</v>
      </c>
      <c r="B1851" s="159" t="s">
        <v>1725</v>
      </c>
      <c r="C1851" s="134" t="s">
        <v>89</v>
      </c>
      <c r="D1851" s="256">
        <v>1.5142899999999999</v>
      </c>
      <c r="E1851" s="134" t="s">
        <v>562</v>
      </c>
      <c r="F1851" s="316"/>
      <c r="G1851" s="316"/>
      <c r="H1851" s="316"/>
    </row>
    <row r="1852" spans="1:8" s="80" customFormat="1" ht="31.5">
      <c r="A1852" s="133" t="s">
        <v>1726</v>
      </c>
      <c r="B1852" s="159" t="s">
        <v>1727</v>
      </c>
      <c r="C1852" s="134" t="s">
        <v>89</v>
      </c>
      <c r="D1852" s="256">
        <v>97.341790000000003</v>
      </c>
      <c r="E1852" s="134" t="s">
        <v>90</v>
      </c>
      <c r="F1852" s="316"/>
      <c r="G1852" s="316"/>
      <c r="H1852" s="316"/>
    </row>
    <row r="1853" spans="1:8" s="80" customFormat="1" ht="31.5">
      <c r="A1853" s="133" t="s">
        <v>1726</v>
      </c>
      <c r="B1853" s="159" t="s">
        <v>1727</v>
      </c>
      <c r="C1853" s="134" t="s">
        <v>89</v>
      </c>
      <c r="D1853" s="256">
        <v>1.59701</v>
      </c>
      <c r="E1853" s="134" t="s">
        <v>562</v>
      </c>
      <c r="F1853" s="316"/>
      <c r="G1853" s="316"/>
      <c r="H1853" s="316"/>
    </row>
    <row r="1854" spans="1:8" s="80" customFormat="1" ht="31.5">
      <c r="A1854" s="133" t="s">
        <v>1728</v>
      </c>
      <c r="B1854" s="159" t="s">
        <v>1729</v>
      </c>
      <c r="C1854" s="134" t="s">
        <v>89</v>
      </c>
      <c r="D1854" s="256">
        <v>91.008399999999995</v>
      </c>
      <c r="E1854" s="134" t="s">
        <v>90</v>
      </c>
      <c r="F1854" s="316"/>
      <c r="G1854" s="316"/>
      <c r="H1854" s="316"/>
    </row>
    <row r="1855" spans="1:8" s="80" customFormat="1" ht="31.5">
      <c r="A1855" s="133" t="s">
        <v>1728</v>
      </c>
      <c r="B1855" s="159" t="s">
        <v>1729</v>
      </c>
      <c r="C1855" s="134" t="s">
        <v>89</v>
      </c>
      <c r="D1855" s="256">
        <v>1.43953</v>
      </c>
      <c r="E1855" s="134" t="s">
        <v>562</v>
      </c>
      <c r="F1855" s="316"/>
      <c r="G1855" s="316"/>
      <c r="H1855" s="316"/>
    </row>
    <row r="1856" spans="1:8" s="80" customFormat="1" ht="31.5">
      <c r="A1856" s="133" t="s">
        <v>552</v>
      </c>
      <c r="B1856" s="159" t="s">
        <v>553</v>
      </c>
      <c r="C1856" s="134" t="s">
        <v>297</v>
      </c>
      <c r="D1856" s="256">
        <v>195.46333000000001</v>
      </c>
      <c r="E1856" s="134" t="s">
        <v>563</v>
      </c>
      <c r="F1856" s="316"/>
      <c r="G1856" s="316"/>
      <c r="H1856" s="316"/>
    </row>
    <row r="1857" spans="1:8" s="80" customFormat="1" ht="31.5">
      <c r="A1857" s="133" t="s">
        <v>552</v>
      </c>
      <c r="B1857" s="159" t="s">
        <v>553</v>
      </c>
      <c r="C1857" s="134" t="s">
        <v>297</v>
      </c>
      <c r="D1857" s="256">
        <v>4.07362</v>
      </c>
      <c r="E1857" s="134" t="s">
        <v>562</v>
      </c>
      <c r="F1857" s="316"/>
      <c r="G1857" s="316"/>
      <c r="H1857" s="316"/>
    </row>
    <row r="1858" spans="1:8" s="80" customFormat="1" ht="31.5">
      <c r="A1858" s="133" t="s">
        <v>554</v>
      </c>
      <c r="B1858" s="159" t="s">
        <v>555</v>
      </c>
      <c r="C1858" s="134" t="s">
        <v>297</v>
      </c>
      <c r="D1858" s="256">
        <v>195.52721</v>
      </c>
      <c r="E1858" s="134" t="s">
        <v>563</v>
      </c>
      <c r="F1858" s="316"/>
      <c r="G1858" s="316"/>
      <c r="H1858" s="316"/>
    </row>
    <row r="1859" spans="1:8" s="80" customFormat="1" ht="31.5">
      <c r="A1859" s="133" t="s">
        <v>554</v>
      </c>
      <c r="B1859" s="159" t="s">
        <v>555</v>
      </c>
      <c r="C1859" s="134" t="s">
        <v>297</v>
      </c>
      <c r="D1859" s="256">
        <v>4.0753899999999996</v>
      </c>
      <c r="E1859" s="134" t="s">
        <v>562</v>
      </c>
      <c r="F1859" s="316"/>
      <c r="G1859" s="316"/>
      <c r="H1859" s="316"/>
    </row>
    <row r="1860" spans="1:8" s="80" customFormat="1" ht="31.5">
      <c r="A1860" s="133" t="s">
        <v>556</v>
      </c>
      <c r="B1860" s="159" t="s">
        <v>557</v>
      </c>
      <c r="C1860" s="134" t="s">
        <v>297</v>
      </c>
      <c r="D1860" s="256">
        <v>195.84494000000001</v>
      </c>
      <c r="E1860" s="134" t="s">
        <v>563</v>
      </c>
      <c r="F1860" s="316"/>
      <c r="G1860" s="316"/>
      <c r="H1860" s="316"/>
    </row>
    <row r="1861" spans="1:8" s="80" customFormat="1" ht="31.5">
      <c r="A1861" s="133" t="s">
        <v>556</v>
      </c>
      <c r="B1861" s="159" t="s">
        <v>557</v>
      </c>
      <c r="C1861" s="134" t="s">
        <v>297</v>
      </c>
      <c r="D1861" s="256">
        <v>4.0842299999999998</v>
      </c>
      <c r="E1861" s="134" t="s">
        <v>562</v>
      </c>
      <c r="F1861" s="316"/>
      <c r="G1861" s="316"/>
      <c r="H1861" s="316"/>
    </row>
    <row r="1862" spans="1:8" s="80" customFormat="1" ht="31.5">
      <c r="A1862" s="133" t="s">
        <v>558</v>
      </c>
      <c r="B1862" s="159" t="s">
        <v>559</v>
      </c>
      <c r="C1862" s="134" t="s">
        <v>297</v>
      </c>
      <c r="D1862" s="256">
        <v>195.51831999999999</v>
      </c>
      <c r="E1862" s="134" t="s">
        <v>563</v>
      </c>
      <c r="F1862" s="316"/>
      <c r="G1862" s="316"/>
      <c r="H1862" s="316"/>
    </row>
    <row r="1863" spans="1:8" s="80" customFormat="1" ht="31.5">
      <c r="A1863" s="133" t="s">
        <v>558</v>
      </c>
      <c r="B1863" s="159" t="s">
        <v>559</v>
      </c>
      <c r="C1863" s="134" t="s">
        <v>297</v>
      </c>
      <c r="D1863" s="256">
        <v>4.0851300000000004</v>
      </c>
      <c r="E1863" s="134" t="s">
        <v>562</v>
      </c>
      <c r="F1863" s="316"/>
      <c r="G1863" s="316"/>
      <c r="H1863" s="316"/>
    </row>
    <row r="1864" spans="1:8" s="80" customFormat="1" ht="31.5">
      <c r="A1864" s="133" t="s">
        <v>358</v>
      </c>
      <c r="B1864" s="159" t="s">
        <v>560</v>
      </c>
      <c r="C1864" s="134" t="s">
        <v>297</v>
      </c>
      <c r="D1864" s="256">
        <v>195.81998999999999</v>
      </c>
      <c r="E1864" s="134" t="s">
        <v>563</v>
      </c>
      <c r="F1864" s="316"/>
      <c r="G1864" s="316"/>
      <c r="H1864" s="316"/>
    </row>
    <row r="1865" spans="1:8" s="80" customFormat="1" ht="31.5">
      <c r="A1865" s="133" t="s">
        <v>358</v>
      </c>
      <c r="B1865" s="159" t="s">
        <v>560</v>
      </c>
      <c r="C1865" s="134" t="s">
        <v>297</v>
      </c>
      <c r="D1865" s="256">
        <v>4.08786</v>
      </c>
      <c r="E1865" s="134" t="s">
        <v>562</v>
      </c>
      <c r="F1865" s="316"/>
      <c r="G1865" s="316"/>
      <c r="H1865" s="316"/>
    </row>
    <row r="1866" spans="1:8" s="80" customFormat="1" ht="47.25">
      <c r="A1866" s="133" t="s">
        <v>1730</v>
      </c>
      <c r="B1866" s="159" t="s">
        <v>1731</v>
      </c>
      <c r="C1866" s="134" t="s">
        <v>297</v>
      </c>
      <c r="D1866" s="256">
        <v>58.71349</v>
      </c>
      <c r="E1866" s="134" t="s">
        <v>563</v>
      </c>
      <c r="F1866" s="316"/>
      <c r="G1866" s="316"/>
      <c r="H1866" s="316"/>
    </row>
    <row r="1867" spans="1:8" s="80" customFormat="1" ht="47.25">
      <c r="A1867" s="133" t="s">
        <v>1730</v>
      </c>
      <c r="B1867" s="159" t="s">
        <v>1731</v>
      </c>
      <c r="C1867" s="134" t="s">
        <v>297</v>
      </c>
      <c r="D1867" s="256">
        <v>1.22814</v>
      </c>
      <c r="E1867" s="134" t="s">
        <v>562</v>
      </c>
      <c r="F1867" s="316"/>
      <c r="G1867" s="316"/>
      <c r="H1867" s="316"/>
    </row>
    <row r="1868" spans="1:8" s="80" customFormat="1" ht="31.5">
      <c r="A1868" s="133" t="s">
        <v>1732</v>
      </c>
      <c r="B1868" s="159" t="s">
        <v>1733</v>
      </c>
      <c r="C1868" s="134" t="s">
        <v>297</v>
      </c>
      <c r="D1868" s="256">
        <v>194.49216999999999</v>
      </c>
      <c r="E1868" s="134" t="s">
        <v>563</v>
      </c>
      <c r="F1868" s="316"/>
      <c r="G1868" s="316"/>
      <c r="H1868" s="316"/>
    </row>
    <row r="1869" spans="1:8" s="80" customFormat="1" ht="31.5">
      <c r="A1869" s="133" t="s">
        <v>1732</v>
      </c>
      <c r="B1869" s="159" t="s">
        <v>1733</v>
      </c>
      <c r="C1869" s="134" t="s">
        <v>297</v>
      </c>
      <c r="D1869" s="256">
        <v>4.0594700000000001</v>
      </c>
      <c r="E1869" s="134" t="s">
        <v>562</v>
      </c>
      <c r="F1869" s="316"/>
      <c r="G1869" s="316"/>
      <c r="H1869" s="316"/>
    </row>
    <row r="1870" spans="1:8" s="80" customFormat="1" ht="31.5">
      <c r="A1870" s="133" t="s">
        <v>1734</v>
      </c>
      <c r="B1870" s="159" t="s">
        <v>1735</v>
      </c>
      <c r="C1870" s="134" t="s">
        <v>297</v>
      </c>
      <c r="D1870" s="256">
        <v>8.77806</v>
      </c>
      <c r="E1870" s="134" t="s">
        <v>563</v>
      </c>
      <c r="F1870" s="316"/>
      <c r="G1870" s="316"/>
      <c r="H1870" s="316"/>
    </row>
    <row r="1871" spans="1:8" s="80" customFormat="1" ht="31.5">
      <c r="A1871" s="133" t="s">
        <v>1734</v>
      </c>
      <c r="B1871" s="159" t="s">
        <v>1735</v>
      </c>
      <c r="C1871" s="134" t="s">
        <v>297</v>
      </c>
      <c r="D1871" s="256">
        <v>0.18331</v>
      </c>
      <c r="E1871" s="134" t="s">
        <v>562</v>
      </c>
      <c r="F1871" s="316"/>
      <c r="G1871" s="316"/>
      <c r="H1871" s="316"/>
    </row>
    <row r="1872" spans="1:8" s="80" customFormat="1" ht="31.5">
      <c r="A1872" s="133" t="s">
        <v>1736</v>
      </c>
      <c r="B1872" s="159" t="s">
        <v>1737</v>
      </c>
      <c r="C1872" s="134" t="s">
        <v>297</v>
      </c>
      <c r="D1872" s="256">
        <v>195.50156000000001</v>
      </c>
      <c r="E1872" s="134" t="s">
        <v>563</v>
      </c>
      <c r="F1872" s="316"/>
      <c r="G1872" s="316"/>
      <c r="H1872" s="316"/>
    </row>
    <row r="1873" spans="1:8" s="80" customFormat="1" ht="31.5">
      <c r="A1873" s="133" t="s">
        <v>1736</v>
      </c>
      <c r="B1873" s="159" t="s">
        <v>1737</v>
      </c>
      <c r="C1873" s="134" t="s">
        <v>297</v>
      </c>
      <c r="D1873" s="256">
        <v>4.0805300000000004</v>
      </c>
      <c r="E1873" s="134" t="s">
        <v>562</v>
      </c>
      <c r="F1873" s="316"/>
      <c r="G1873" s="316"/>
      <c r="H1873" s="316"/>
    </row>
    <row r="1874" spans="1:8" s="80" customFormat="1" ht="31.5">
      <c r="A1874" s="133" t="s">
        <v>1738</v>
      </c>
      <c r="B1874" s="159" t="s">
        <v>1739</v>
      </c>
      <c r="C1874" s="134" t="s">
        <v>297</v>
      </c>
      <c r="D1874" s="256">
        <v>193.75166999999999</v>
      </c>
      <c r="E1874" s="134" t="s">
        <v>563</v>
      </c>
      <c r="F1874" s="316"/>
      <c r="G1874" s="316"/>
      <c r="H1874" s="316"/>
    </row>
    <row r="1875" spans="1:8" s="80" customFormat="1" ht="31.5">
      <c r="A1875" s="133" t="s">
        <v>1738</v>
      </c>
      <c r="B1875" s="159" t="s">
        <v>1739</v>
      </c>
      <c r="C1875" s="134" t="s">
        <v>297</v>
      </c>
      <c r="D1875" s="256">
        <v>4.04352</v>
      </c>
      <c r="E1875" s="134" t="s">
        <v>566</v>
      </c>
      <c r="F1875" s="316"/>
      <c r="G1875" s="316"/>
      <c r="H1875" s="316"/>
    </row>
    <row r="1876" spans="1:8" s="80" customFormat="1" ht="31.5">
      <c r="A1876" s="133" t="s">
        <v>1740</v>
      </c>
      <c r="B1876" s="159" t="s">
        <v>1741</v>
      </c>
      <c r="C1876" s="134" t="s">
        <v>297</v>
      </c>
      <c r="D1876" s="256">
        <v>64.758520000000004</v>
      </c>
      <c r="E1876" s="134" t="s">
        <v>1742</v>
      </c>
      <c r="F1876" s="316"/>
      <c r="G1876" s="316"/>
      <c r="H1876" s="316"/>
    </row>
    <row r="1877" spans="1:8" s="80" customFormat="1" ht="31.5">
      <c r="A1877" s="133" t="s">
        <v>1740</v>
      </c>
      <c r="B1877" s="159" t="s">
        <v>1741</v>
      </c>
      <c r="C1877" s="134" t="s">
        <v>297</v>
      </c>
      <c r="D1877" s="256">
        <v>1.35148</v>
      </c>
      <c r="E1877" s="134" t="s">
        <v>566</v>
      </c>
      <c r="F1877" s="316"/>
      <c r="G1877" s="316"/>
      <c r="H1877" s="316"/>
    </row>
    <row r="1878" spans="1:8" s="80" customFormat="1" ht="31.5">
      <c r="A1878" s="133" t="s">
        <v>1743</v>
      </c>
      <c r="B1878" s="159" t="s">
        <v>1744</v>
      </c>
      <c r="C1878" s="134" t="s">
        <v>297</v>
      </c>
      <c r="D1878" s="256">
        <v>28.616849999999999</v>
      </c>
      <c r="E1878" s="134" t="s">
        <v>1742</v>
      </c>
      <c r="F1878" s="316"/>
      <c r="G1878" s="316"/>
      <c r="H1878" s="316"/>
    </row>
    <row r="1879" spans="1:8" s="80" customFormat="1" ht="32.25" thickBot="1">
      <c r="A1879" s="133" t="s">
        <v>1743</v>
      </c>
      <c r="B1879" s="159" t="s">
        <v>1744</v>
      </c>
      <c r="C1879" s="134" t="s">
        <v>297</v>
      </c>
      <c r="D1879" s="256">
        <v>0.58084000000000002</v>
      </c>
      <c r="E1879" s="134" t="s">
        <v>566</v>
      </c>
      <c r="F1879" s="316"/>
      <c r="G1879" s="316"/>
      <c r="H1879" s="316"/>
    </row>
    <row r="1880" spans="1:8" ht="16.5" thickBot="1">
      <c r="A1880" s="307"/>
      <c r="B1880" s="308" t="s">
        <v>1</v>
      </c>
      <c r="C1880" s="309" t="s">
        <v>6</v>
      </c>
      <c r="D1880" s="310">
        <f>SUM(D1717:D1879)</f>
        <v>8032.1608000000042</v>
      </c>
      <c r="E1880" s="239" t="s">
        <v>6</v>
      </c>
    </row>
    <row r="1881" spans="1:8">
      <c r="A1881" s="783" t="s">
        <v>3722</v>
      </c>
      <c r="B1881" s="784"/>
      <c r="C1881" s="784"/>
      <c r="D1881" s="784"/>
      <c r="E1881" s="785"/>
    </row>
    <row r="1882" spans="1:8" ht="31.5">
      <c r="A1882" s="133" t="s">
        <v>3723</v>
      </c>
      <c r="B1882" s="159" t="s">
        <v>3724</v>
      </c>
      <c r="C1882" s="133" t="s">
        <v>3725</v>
      </c>
      <c r="D1882" s="256">
        <v>26.152000000000001</v>
      </c>
      <c r="E1882" s="134" t="s">
        <v>90</v>
      </c>
    </row>
    <row r="1883" spans="1:8" ht="31.5">
      <c r="A1883" s="133" t="s">
        <v>3726</v>
      </c>
      <c r="B1883" s="159" t="s">
        <v>3727</v>
      </c>
      <c r="C1883" s="133" t="s">
        <v>3725</v>
      </c>
      <c r="D1883" s="256">
        <v>65.114999999999995</v>
      </c>
      <c r="E1883" s="134" t="s">
        <v>90</v>
      </c>
    </row>
    <row r="1884" spans="1:8" ht="31.5">
      <c r="A1884" s="133" t="s">
        <v>4056</v>
      </c>
      <c r="B1884" s="159" t="s">
        <v>3728</v>
      </c>
      <c r="C1884" s="133" t="s">
        <v>3725</v>
      </c>
      <c r="D1884" s="256">
        <v>82.765000000000001</v>
      </c>
      <c r="E1884" s="134" t="s">
        <v>90</v>
      </c>
    </row>
    <row r="1885" spans="1:8" ht="31.5">
      <c r="A1885" s="133" t="s">
        <v>3729</v>
      </c>
      <c r="B1885" s="159" t="s">
        <v>3730</v>
      </c>
      <c r="C1885" s="133" t="s">
        <v>3725</v>
      </c>
      <c r="D1885" s="256">
        <v>22.853999999999999</v>
      </c>
      <c r="E1885" s="134" t="s">
        <v>90</v>
      </c>
    </row>
    <row r="1886" spans="1:8" ht="31.5">
      <c r="A1886" s="133" t="s">
        <v>3731</v>
      </c>
      <c r="B1886" s="159" t="s">
        <v>3732</v>
      </c>
      <c r="C1886" s="133" t="s">
        <v>3733</v>
      </c>
      <c r="D1886" s="256">
        <v>14.481</v>
      </c>
      <c r="E1886" s="134" t="s">
        <v>3734</v>
      </c>
    </row>
    <row r="1887" spans="1:8" ht="31.5">
      <c r="A1887" s="133" t="s">
        <v>3735</v>
      </c>
      <c r="B1887" s="159" t="s">
        <v>3736</v>
      </c>
      <c r="C1887" s="133" t="s">
        <v>3733</v>
      </c>
      <c r="D1887" s="256">
        <v>31.978000000000002</v>
      </c>
      <c r="E1887" s="134" t="s">
        <v>3734</v>
      </c>
    </row>
    <row r="1888" spans="1:8">
      <c r="A1888" s="133" t="s">
        <v>3737</v>
      </c>
      <c r="B1888" s="159" t="s">
        <v>3738</v>
      </c>
      <c r="C1888" s="133" t="s">
        <v>3739</v>
      </c>
      <c r="D1888" s="256">
        <v>86.134</v>
      </c>
      <c r="E1888" s="134" t="s">
        <v>3740</v>
      </c>
    </row>
    <row r="1889" spans="1:5">
      <c r="A1889" s="133" t="s">
        <v>3741</v>
      </c>
      <c r="B1889" s="159" t="s">
        <v>3742</v>
      </c>
      <c r="C1889" s="133" t="s">
        <v>3739</v>
      </c>
      <c r="D1889" s="256">
        <v>23.504000000000001</v>
      </c>
      <c r="E1889" s="134" t="s">
        <v>628</v>
      </c>
    </row>
    <row r="1890" spans="1:5">
      <c r="A1890" s="133" t="s">
        <v>3743</v>
      </c>
      <c r="B1890" s="159" t="s">
        <v>3744</v>
      </c>
      <c r="C1890" s="133" t="s">
        <v>3739</v>
      </c>
      <c r="D1890" s="256">
        <v>27.620999999999999</v>
      </c>
      <c r="E1890" s="134" t="s">
        <v>628</v>
      </c>
    </row>
    <row r="1891" spans="1:5">
      <c r="A1891" s="133" t="s">
        <v>3745</v>
      </c>
      <c r="B1891" s="159" t="s">
        <v>3746</v>
      </c>
      <c r="C1891" s="133" t="s">
        <v>3739</v>
      </c>
      <c r="D1891" s="256">
        <v>25.326000000000001</v>
      </c>
      <c r="E1891" s="134" t="s">
        <v>628</v>
      </c>
    </row>
    <row r="1892" spans="1:5">
      <c r="A1892" s="133" t="s">
        <v>3747</v>
      </c>
      <c r="B1892" s="159" t="s">
        <v>3748</v>
      </c>
      <c r="C1892" s="133" t="s">
        <v>3739</v>
      </c>
      <c r="D1892" s="256">
        <v>23.091999999999999</v>
      </c>
      <c r="E1892" s="134" t="s">
        <v>628</v>
      </c>
    </row>
    <row r="1893" spans="1:5">
      <c r="A1893" s="133" t="s">
        <v>3749</v>
      </c>
      <c r="B1893" s="159" t="s">
        <v>3750</v>
      </c>
      <c r="C1893" s="133" t="s">
        <v>3739</v>
      </c>
      <c r="D1893" s="256">
        <v>36.084000000000003</v>
      </c>
      <c r="E1893" s="134" t="s">
        <v>628</v>
      </c>
    </row>
    <row r="1894" spans="1:5">
      <c r="A1894" s="133" t="s">
        <v>3751</v>
      </c>
      <c r="B1894" s="159" t="s">
        <v>3752</v>
      </c>
      <c r="C1894" s="133" t="s">
        <v>3739</v>
      </c>
      <c r="D1894" s="256">
        <v>26.297999999999998</v>
      </c>
      <c r="E1894" s="134" t="s">
        <v>628</v>
      </c>
    </row>
    <row r="1895" spans="1:5">
      <c r="A1895" s="133" t="s">
        <v>3753</v>
      </c>
      <c r="B1895" s="159" t="s">
        <v>3754</v>
      </c>
      <c r="C1895" s="133" t="s">
        <v>3739</v>
      </c>
      <c r="D1895" s="256">
        <v>21.33</v>
      </c>
      <c r="E1895" s="134" t="s">
        <v>628</v>
      </c>
    </row>
    <row r="1896" spans="1:5" ht="31.5">
      <c r="A1896" s="133" t="s">
        <v>3755</v>
      </c>
      <c r="B1896" s="159" t="s">
        <v>3756</v>
      </c>
      <c r="C1896" s="133" t="s">
        <v>3757</v>
      </c>
      <c r="D1896" s="256">
        <v>747.64400000000001</v>
      </c>
      <c r="E1896" s="134" t="s">
        <v>378</v>
      </c>
    </row>
    <row r="1897" spans="1:5">
      <c r="A1897" s="133" t="s">
        <v>3758</v>
      </c>
      <c r="B1897" s="159" t="s">
        <v>3759</v>
      </c>
      <c r="C1897" s="133" t="s">
        <v>3757</v>
      </c>
      <c r="D1897" s="256">
        <v>62.344999999999999</v>
      </c>
      <c r="E1897" s="134" t="s">
        <v>378</v>
      </c>
    </row>
    <row r="1898" spans="1:5">
      <c r="A1898" s="133" t="s">
        <v>3760</v>
      </c>
      <c r="B1898" s="159" t="s">
        <v>3761</v>
      </c>
      <c r="C1898" s="133" t="s">
        <v>3757</v>
      </c>
      <c r="D1898" s="256">
        <v>151.935</v>
      </c>
      <c r="E1898" s="134" t="s">
        <v>378</v>
      </c>
    </row>
    <row r="1899" spans="1:5">
      <c r="A1899" s="133" t="s">
        <v>3762</v>
      </c>
      <c r="B1899" s="159" t="s">
        <v>3763</v>
      </c>
      <c r="C1899" s="133" t="s">
        <v>3764</v>
      </c>
      <c r="D1899" s="256">
        <v>174.28700000000001</v>
      </c>
      <c r="E1899" s="134" t="s">
        <v>3765</v>
      </c>
    </row>
    <row r="1900" spans="1:5" ht="31.5">
      <c r="A1900" s="133" t="s">
        <v>3762</v>
      </c>
      <c r="B1900" s="159" t="s">
        <v>3766</v>
      </c>
      <c r="C1900" s="133" t="s">
        <v>3767</v>
      </c>
      <c r="D1900" s="256">
        <v>2.863</v>
      </c>
      <c r="E1900" s="134" t="s">
        <v>461</v>
      </c>
    </row>
    <row r="1901" spans="1:5" ht="31.5">
      <c r="A1901" s="133" t="s">
        <v>3768</v>
      </c>
      <c r="B1901" s="159" t="s">
        <v>3769</v>
      </c>
      <c r="C1901" s="133" t="s">
        <v>476</v>
      </c>
      <c r="D1901" s="256">
        <v>16.2</v>
      </c>
      <c r="E1901" s="134" t="s">
        <v>2324</v>
      </c>
    </row>
    <row r="1902" spans="1:5" ht="31.5">
      <c r="A1902" s="133" t="s">
        <v>3770</v>
      </c>
      <c r="B1902" s="159" t="s">
        <v>3771</v>
      </c>
      <c r="C1902" s="133" t="s">
        <v>476</v>
      </c>
      <c r="D1902" s="256">
        <v>23.22</v>
      </c>
      <c r="E1902" s="134" t="s">
        <v>2324</v>
      </c>
    </row>
    <row r="1903" spans="1:5" ht="47.25">
      <c r="A1903" s="133" t="s">
        <v>3772</v>
      </c>
      <c r="B1903" s="159" t="s">
        <v>3773</v>
      </c>
      <c r="C1903" s="133" t="s">
        <v>476</v>
      </c>
      <c r="D1903" s="256">
        <v>23.22</v>
      </c>
      <c r="E1903" s="134" t="s">
        <v>2324</v>
      </c>
    </row>
    <row r="1904" spans="1:5" ht="31.5">
      <c r="A1904" s="133" t="s">
        <v>3774</v>
      </c>
      <c r="B1904" s="159" t="s">
        <v>3775</v>
      </c>
      <c r="C1904" s="133" t="s">
        <v>476</v>
      </c>
      <c r="D1904" s="256">
        <v>16.2</v>
      </c>
      <c r="E1904" s="134" t="s">
        <v>2324</v>
      </c>
    </row>
    <row r="1905" spans="1:5" ht="31.5">
      <c r="A1905" s="133" t="s">
        <v>3776</v>
      </c>
      <c r="B1905" s="159" t="s">
        <v>3777</v>
      </c>
      <c r="C1905" s="133" t="s">
        <v>476</v>
      </c>
      <c r="D1905" s="256">
        <v>23.22</v>
      </c>
      <c r="E1905" s="134" t="s">
        <v>2324</v>
      </c>
    </row>
    <row r="1906" spans="1:5" ht="31.5">
      <c r="A1906" s="133" t="s">
        <v>3778</v>
      </c>
      <c r="B1906" s="159" t="s">
        <v>3779</v>
      </c>
      <c r="C1906" s="133" t="s">
        <v>476</v>
      </c>
      <c r="D1906" s="256">
        <v>23.22</v>
      </c>
      <c r="E1906" s="134" t="s">
        <v>2324</v>
      </c>
    </row>
    <row r="1907" spans="1:5" ht="47.25">
      <c r="A1907" s="133" t="s">
        <v>3780</v>
      </c>
      <c r="B1907" s="159" t="s">
        <v>3781</v>
      </c>
      <c r="C1907" s="133" t="s">
        <v>476</v>
      </c>
      <c r="D1907" s="256">
        <v>23.22</v>
      </c>
      <c r="E1907" s="134" t="s">
        <v>2324</v>
      </c>
    </row>
    <row r="1908" spans="1:5" ht="31.5">
      <c r="A1908" s="133" t="s">
        <v>3782</v>
      </c>
      <c r="B1908" s="159" t="s">
        <v>3783</v>
      </c>
      <c r="C1908" s="133" t="s">
        <v>2232</v>
      </c>
      <c r="D1908" s="256">
        <v>60.357999999999997</v>
      </c>
      <c r="E1908" s="134" t="s">
        <v>3784</v>
      </c>
    </row>
    <row r="1909" spans="1:5" ht="31.5">
      <c r="A1909" s="133" t="s">
        <v>3782</v>
      </c>
      <c r="B1909" s="159" t="s">
        <v>3785</v>
      </c>
      <c r="C1909" s="133" t="s">
        <v>3767</v>
      </c>
      <c r="D1909" s="256">
        <v>1.1180000000000001</v>
      </c>
      <c r="E1909" s="134" t="s">
        <v>3786</v>
      </c>
    </row>
    <row r="1910" spans="1:5" ht="31.5">
      <c r="A1910" s="133" t="s">
        <v>3787</v>
      </c>
      <c r="B1910" s="159" t="s">
        <v>3788</v>
      </c>
      <c r="C1910" s="133" t="s">
        <v>2232</v>
      </c>
      <c r="D1910" s="256">
        <v>153.46799999999999</v>
      </c>
      <c r="E1910" s="134" t="s">
        <v>3789</v>
      </c>
    </row>
    <row r="1911" spans="1:5" ht="31.5">
      <c r="A1911" s="133" t="s">
        <v>3787</v>
      </c>
      <c r="B1911" s="159" t="s">
        <v>3790</v>
      </c>
      <c r="C1911" s="133" t="s">
        <v>3767</v>
      </c>
      <c r="D1911" s="256">
        <v>2.4540000000000002</v>
      </c>
      <c r="E1911" s="134" t="s">
        <v>3791</v>
      </c>
    </row>
    <row r="1912" spans="1:5" ht="31.5">
      <c r="A1912" s="133" t="s">
        <v>3787</v>
      </c>
      <c r="B1912" s="159" t="s">
        <v>3792</v>
      </c>
      <c r="C1912" s="133" t="s">
        <v>2232</v>
      </c>
      <c r="D1912" s="256">
        <v>39.795999999999999</v>
      </c>
      <c r="E1912" s="134" t="s">
        <v>3793</v>
      </c>
    </row>
    <row r="1913" spans="1:5" ht="31.5">
      <c r="A1913" s="133" t="s">
        <v>3787</v>
      </c>
      <c r="B1913" s="159" t="s">
        <v>3794</v>
      </c>
      <c r="C1913" s="133" t="s">
        <v>3767</v>
      </c>
      <c r="D1913" s="256">
        <v>0.751</v>
      </c>
      <c r="E1913" s="134" t="s">
        <v>3791</v>
      </c>
    </row>
    <row r="1914" spans="1:5" ht="31.5">
      <c r="A1914" s="133" t="s">
        <v>3795</v>
      </c>
      <c r="B1914" s="159" t="s">
        <v>3796</v>
      </c>
      <c r="C1914" s="133" t="s">
        <v>476</v>
      </c>
      <c r="D1914" s="256">
        <v>49.78</v>
      </c>
      <c r="E1914" s="134" t="s">
        <v>3797</v>
      </c>
    </row>
    <row r="1915" spans="1:5" ht="31.5">
      <c r="A1915" s="133" t="s">
        <v>3798</v>
      </c>
      <c r="B1915" s="159" t="s">
        <v>3799</v>
      </c>
      <c r="C1915" s="133" t="s">
        <v>3733</v>
      </c>
      <c r="D1915" s="256">
        <v>57.116999999999997</v>
      </c>
      <c r="E1915" s="134" t="s">
        <v>628</v>
      </c>
    </row>
    <row r="1916" spans="1:5" ht="31.5">
      <c r="A1916" s="133" t="s">
        <v>3800</v>
      </c>
      <c r="B1916" s="159" t="s">
        <v>3801</v>
      </c>
      <c r="C1916" s="133" t="s">
        <v>3767</v>
      </c>
      <c r="D1916" s="256">
        <v>0.47599999999999998</v>
      </c>
      <c r="E1916" s="134" t="s">
        <v>3786</v>
      </c>
    </row>
    <row r="1917" spans="1:5" ht="31.5">
      <c r="A1917" s="133" t="s">
        <v>3802</v>
      </c>
      <c r="B1917" s="159" t="s">
        <v>3803</v>
      </c>
      <c r="C1917" s="133" t="s">
        <v>3767</v>
      </c>
      <c r="D1917" s="256">
        <v>0.45800000000000002</v>
      </c>
      <c r="E1917" s="134" t="s">
        <v>3786</v>
      </c>
    </row>
    <row r="1918" spans="1:5" ht="31.5">
      <c r="A1918" s="133" t="s">
        <v>3804</v>
      </c>
      <c r="B1918" s="159" t="s">
        <v>3805</v>
      </c>
      <c r="C1918" s="133" t="s">
        <v>3767</v>
      </c>
      <c r="D1918" s="256">
        <v>0.42599999999999999</v>
      </c>
      <c r="E1918" s="134" t="s">
        <v>3786</v>
      </c>
    </row>
    <row r="1919" spans="1:5" ht="31.5">
      <c r="A1919" s="133" t="s">
        <v>3806</v>
      </c>
      <c r="B1919" s="159" t="s">
        <v>3807</v>
      </c>
      <c r="C1919" s="133" t="s">
        <v>3767</v>
      </c>
      <c r="D1919" s="256">
        <v>0.502</v>
      </c>
      <c r="E1919" s="134" t="s">
        <v>3786</v>
      </c>
    </row>
    <row r="1920" spans="1:5" ht="31.5">
      <c r="A1920" s="133" t="s">
        <v>3808</v>
      </c>
      <c r="B1920" s="159" t="s">
        <v>3809</v>
      </c>
      <c r="C1920" s="133" t="s">
        <v>3767</v>
      </c>
      <c r="D1920" s="256">
        <v>0.65300000000000002</v>
      </c>
      <c r="E1920" s="134" t="s">
        <v>3786</v>
      </c>
    </row>
    <row r="1921" spans="1:5" ht="31.5">
      <c r="A1921" s="133" t="s">
        <v>3810</v>
      </c>
      <c r="B1921" s="159" t="s">
        <v>3811</v>
      </c>
      <c r="C1921" s="133" t="s">
        <v>3767</v>
      </c>
      <c r="D1921" s="256">
        <v>0.41799999999999998</v>
      </c>
      <c r="E1921" s="134" t="s">
        <v>3786</v>
      </c>
    </row>
    <row r="1922" spans="1:5" ht="31.5">
      <c r="A1922" s="133" t="s">
        <v>3798</v>
      </c>
      <c r="B1922" s="159" t="s">
        <v>3812</v>
      </c>
      <c r="C1922" s="133" t="s">
        <v>3767</v>
      </c>
      <c r="D1922" s="256">
        <v>1.0509999999999999</v>
      </c>
      <c r="E1922" s="134" t="s">
        <v>3786</v>
      </c>
    </row>
    <row r="1923" spans="1:5">
      <c r="A1923" s="133" t="s">
        <v>3813</v>
      </c>
      <c r="B1923" s="159" t="s">
        <v>3814</v>
      </c>
      <c r="C1923" s="133" t="s">
        <v>3739</v>
      </c>
      <c r="D1923" s="256">
        <v>25</v>
      </c>
      <c r="E1923" s="134" t="s">
        <v>628</v>
      </c>
    </row>
    <row r="1924" spans="1:5">
      <c r="A1924" s="133" t="s">
        <v>3815</v>
      </c>
      <c r="B1924" s="159" t="s">
        <v>3816</v>
      </c>
      <c r="C1924" s="133" t="s">
        <v>3739</v>
      </c>
      <c r="D1924" s="256">
        <v>20</v>
      </c>
      <c r="E1924" s="134" t="s">
        <v>628</v>
      </c>
    </row>
    <row r="1925" spans="1:5">
      <c r="A1925" s="133" t="s">
        <v>3817</v>
      </c>
      <c r="B1925" s="159" t="s">
        <v>3818</v>
      </c>
      <c r="C1925" s="133" t="s">
        <v>3739</v>
      </c>
      <c r="D1925" s="256">
        <v>29</v>
      </c>
      <c r="E1925" s="134" t="s">
        <v>628</v>
      </c>
    </row>
    <row r="1926" spans="1:5">
      <c r="A1926" s="133" t="s">
        <v>3819</v>
      </c>
      <c r="B1926" s="159" t="s">
        <v>3820</v>
      </c>
      <c r="C1926" s="133" t="s">
        <v>3739</v>
      </c>
      <c r="D1926" s="256">
        <v>29</v>
      </c>
      <c r="E1926" s="134" t="s">
        <v>628</v>
      </c>
    </row>
    <row r="1927" spans="1:5">
      <c r="A1927" s="133" t="s">
        <v>3821</v>
      </c>
      <c r="B1927" s="159" t="s">
        <v>3822</v>
      </c>
      <c r="C1927" s="133" t="s">
        <v>3739</v>
      </c>
      <c r="D1927" s="256">
        <v>25.994</v>
      </c>
      <c r="E1927" s="134" t="s">
        <v>628</v>
      </c>
    </row>
    <row r="1928" spans="1:5">
      <c r="A1928" s="133" t="s">
        <v>3804</v>
      </c>
      <c r="B1928" s="159" t="s">
        <v>3823</v>
      </c>
      <c r="C1928" s="133" t="s">
        <v>3824</v>
      </c>
      <c r="D1928" s="256">
        <v>14.412000000000001</v>
      </c>
      <c r="E1928" s="134" t="s">
        <v>3734</v>
      </c>
    </row>
    <row r="1929" spans="1:5" ht="31.5">
      <c r="A1929" s="133" t="s">
        <v>3825</v>
      </c>
      <c r="B1929" s="159" t="s">
        <v>3826</v>
      </c>
      <c r="C1929" s="133" t="s">
        <v>476</v>
      </c>
      <c r="D1929" s="256">
        <v>10.8</v>
      </c>
      <c r="E1929" s="134" t="s">
        <v>2324</v>
      </c>
    </row>
    <row r="1930" spans="1:5" ht="31.5">
      <c r="A1930" s="133" t="s">
        <v>3827</v>
      </c>
      <c r="B1930" s="159" t="s">
        <v>3828</v>
      </c>
      <c r="C1930" s="133" t="s">
        <v>3757</v>
      </c>
      <c r="D1930" s="256">
        <v>196.33699999999999</v>
      </c>
      <c r="E1930" s="134" t="s">
        <v>3829</v>
      </c>
    </row>
    <row r="1931" spans="1:5" ht="31.5">
      <c r="A1931" s="133" t="s">
        <v>3830</v>
      </c>
      <c r="B1931" s="159" t="s">
        <v>3831</v>
      </c>
      <c r="C1931" s="133" t="s">
        <v>3757</v>
      </c>
      <c r="D1931" s="256">
        <v>196.33699999999999</v>
      </c>
      <c r="E1931" s="134" t="s">
        <v>3829</v>
      </c>
    </row>
    <row r="1932" spans="1:5" ht="31.5">
      <c r="A1932" s="133" t="s">
        <v>3827</v>
      </c>
      <c r="B1932" s="159" t="s">
        <v>3832</v>
      </c>
      <c r="C1932" s="133" t="s">
        <v>3767</v>
      </c>
      <c r="D1932" s="256">
        <v>3.214</v>
      </c>
      <c r="E1932" s="134" t="s">
        <v>3791</v>
      </c>
    </row>
    <row r="1933" spans="1:5" ht="31.5">
      <c r="A1933" s="133" t="s">
        <v>3830</v>
      </c>
      <c r="B1933" s="159" t="s">
        <v>3833</v>
      </c>
      <c r="C1933" s="133" t="s">
        <v>3767</v>
      </c>
      <c r="D1933" s="256">
        <v>3.214</v>
      </c>
      <c r="E1933" s="134" t="s">
        <v>3791</v>
      </c>
    </row>
    <row r="1934" spans="1:5" ht="31.5">
      <c r="A1934" s="133" t="s">
        <v>3834</v>
      </c>
      <c r="B1934" s="159" t="s">
        <v>3835</v>
      </c>
      <c r="C1934" s="133" t="s">
        <v>476</v>
      </c>
      <c r="D1934" s="256">
        <v>23.22</v>
      </c>
      <c r="E1934" s="134" t="s">
        <v>2324</v>
      </c>
    </row>
    <row r="1935" spans="1:5" ht="47.25">
      <c r="A1935" s="133" t="s">
        <v>3836</v>
      </c>
      <c r="B1935" s="175" t="s">
        <v>3837</v>
      </c>
      <c r="C1935" s="133" t="s">
        <v>3838</v>
      </c>
      <c r="D1935" s="256">
        <v>38.179000000000002</v>
      </c>
      <c r="E1935" s="134" t="s">
        <v>628</v>
      </c>
    </row>
    <row r="1936" spans="1:5" ht="31.5">
      <c r="A1936" s="133" t="s">
        <v>3839</v>
      </c>
      <c r="B1936" s="176" t="s">
        <v>3840</v>
      </c>
      <c r="C1936" s="133" t="s">
        <v>3841</v>
      </c>
      <c r="D1936" s="256">
        <v>363.19099999999997</v>
      </c>
      <c r="E1936" s="134" t="s">
        <v>3829</v>
      </c>
    </row>
    <row r="1937" spans="1:5" ht="31.5">
      <c r="A1937" s="133" t="s">
        <v>3842</v>
      </c>
      <c r="B1937" s="176" t="s">
        <v>3843</v>
      </c>
      <c r="C1937" s="133" t="s">
        <v>3841</v>
      </c>
      <c r="D1937" s="256">
        <v>557.64700000000005</v>
      </c>
      <c r="E1937" s="134" t="s">
        <v>3829</v>
      </c>
    </row>
    <row r="1938" spans="1:5" ht="31.5">
      <c r="A1938" s="133" t="s">
        <v>3844</v>
      </c>
      <c r="B1938" s="176" t="s">
        <v>3845</v>
      </c>
      <c r="C1938" s="133" t="s">
        <v>3841</v>
      </c>
      <c r="D1938" s="256">
        <v>370.96699999999998</v>
      </c>
      <c r="E1938" s="134" t="s">
        <v>3829</v>
      </c>
    </row>
    <row r="1939" spans="1:5" ht="47.25">
      <c r="A1939" s="133" t="s">
        <v>3839</v>
      </c>
      <c r="B1939" s="176" t="s">
        <v>3846</v>
      </c>
      <c r="C1939" s="133" t="s">
        <v>3767</v>
      </c>
      <c r="D1939" s="256">
        <v>5.8490000000000002</v>
      </c>
      <c r="E1939" s="134" t="s">
        <v>2857</v>
      </c>
    </row>
    <row r="1940" spans="1:5" ht="47.25">
      <c r="A1940" s="133" t="s">
        <v>3844</v>
      </c>
      <c r="B1940" s="176" t="s">
        <v>3847</v>
      </c>
      <c r="C1940" s="133" t="s">
        <v>3767</v>
      </c>
      <c r="D1940" s="256">
        <v>5.9790000000000001</v>
      </c>
      <c r="E1940" s="134" t="s">
        <v>2857</v>
      </c>
    </row>
    <row r="1941" spans="1:5" ht="47.25">
      <c r="A1941" s="133" t="s">
        <v>3842</v>
      </c>
      <c r="B1941" s="176" t="s">
        <v>3848</v>
      </c>
      <c r="C1941" s="133" t="s">
        <v>3767</v>
      </c>
      <c r="D1941" s="256">
        <v>8.9909999999999997</v>
      </c>
      <c r="E1941" s="134" t="s">
        <v>2857</v>
      </c>
    </row>
    <row r="1942" spans="1:5" ht="31.5">
      <c r="A1942" s="133" t="s">
        <v>3849</v>
      </c>
      <c r="B1942" s="176" t="s">
        <v>3850</v>
      </c>
      <c r="C1942" s="133" t="s">
        <v>2232</v>
      </c>
      <c r="D1942" s="256">
        <v>68.284999999999997</v>
      </c>
      <c r="E1942" s="134" t="s">
        <v>3789</v>
      </c>
    </row>
    <row r="1943" spans="1:5" ht="31.5">
      <c r="A1943" s="133" t="s">
        <v>3851</v>
      </c>
      <c r="B1943" s="176" t="s">
        <v>3852</v>
      </c>
      <c r="C1943" s="133" t="s">
        <v>3841</v>
      </c>
      <c r="D1943" s="256">
        <v>123.982</v>
      </c>
      <c r="E1943" s="134" t="s">
        <v>3829</v>
      </c>
    </row>
    <row r="1944" spans="1:5" ht="31.5">
      <c r="A1944" s="133" t="s">
        <v>3853</v>
      </c>
      <c r="B1944" s="176" t="s">
        <v>3854</v>
      </c>
      <c r="C1944" s="133" t="s">
        <v>3841</v>
      </c>
      <c r="D1944" s="256">
        <v>169.71</v>
      </c>
      <c r="E1944" s="134" t="s">
        <v>3829</v>
      </c>
    </row>
    <row r="1945" spans="1:5" ht="31.5">
      <c r="A1945" s="133" t="s">
        <v>3855</v>
      </c>
      <c r="B1945" s="176" t="s">
        <v>3856</v>
      </c>
      <c r="C1945" s="133" t="s">
        <v>3841</v>
      </c>
      <c r="D1945" s="256">
        <v>196.946</v>
      </c>
      <c r="E1945" s="134" t="s">
        <v>3829</v>
      </c>
    </row>
    <row r="1946" spans="1:5" ht="31.5">
      <c r="A1946" s="133" t="s">
        <v>3857</v>
      </c>
      <c r="B1946" s="176" t="s">
        <v>3858</v>
      </c>
      <c r="C1946" s="133" t="s">
        <v>3841</v>
      </c>
      <c r="D1946" s="256">
        <v>159.221</v>
      </c>
      <c r="E1946" s="134" t="s">
        <v>3829</v>
      </c>
    </row>
    <row r="1947" spans="1:5" ht="31.5">
      <c r="A1947" s="133" t="s">
        <v>3859</v>
      </c>
      <c r="B1947" s="176" t="s">
        <v>3860</v>
      </c>
      <c r="C1947" s="133" t="s">
        <v>3841</v>
      </c>
      <c r="D1947" s="256">
        <v>138.6</v>
      </c>
      <c r="E1947" s="134" t="s">
        <v>3829</v>
      </c>
    </row>
    <row r="1948" spans="1:5" ht="31.5">
      <c r="A1948" s="133" t="s">
        <v>3861</v>
      </c>
      <c r="B1948" s="176" t="s">
        <v>3862</v>
      </c>
      <c r="C1948" s="133" t="s">
        <v>3841</v>
      </c>
      <c r="D1948" s="256">
        <v>196.89699999999999</v>
      </c>
      <c r="E1948" s="134" t="s">
        <v>3829</v>
      </c>
    </row>
    <row r="1949" spans="1:5" ht="47.25">
      <c r="A1949" s="133" t="s">
        <v>3857</v>
      </c>
      <c r="B1949" s="176" t="s">
        <v>3863</v>
      </c>
      <c r="C1949" s="133" t="s">
        <v>3767</v>
      </c>
      <c r="D1949" s="256">
        <v>2.0790000000000002</v>
      </c>
      <c r="E1949" s="134" t="s">
        <v>2857</v>
      </c>
    </row>
    <row r="1950" spans="1:5" ht="47.25">
      <c r="A1950" s="133" t="s">
        <v>3851</v>
      </c>
      <c r="B1950" s="176" t="s">
        <v>3864</v>
      </c>
      <c r="C1950" s="133" t="s">
        <v>3767</v>
      </c>
      <c r="D1950" s="256">
        <v>1.6140000000000001</v>
      </c>
      <c r="E1950" s="134" t="s">
        <v>2857</v>
      </c>
    </row>
    <row r="1951" spans="1:5" ht="47.25">
      <c r="A1951" s="133" t="s">
        <v>3853</v>
      </c>
      <c r="B1951" s="176" t="s">
        <v>3865</v>
      </c>
      <c r="C1951" s="133" t="s">
        <v>3767</v>
      </c>
      <c r="D1951" s="256">
        <v>2.2149999999999999</v>
      </c>
      <c r="E1951" s="134" t="s">
        <v>2857</v>
      </c>
    </row>
    <row r="1952" spans="1:5" ht="47.25">
      <c r="A1952" s="133" t="s">
        <v>3855</v>
      </c>
      <c r="B1952" s="176" t="s">
        <v>3866</v>
      </c>
      <c r="C1952" s="133" t="s">
        <v>3767</v>
      </c>
      <c r="D1952" s="256">
        <v>2.5640000000000001</v>
      </c>
      <c r="E1952" s="134" t="s">
        <v>2857</v>
      </c>
    </row>
    <row r="1953" spans="1:5" ht="47.25">
      <c r="A1953" s="133" t="s">
        <v>3861</v>
      </c>
      <c r="B1953" s="176" t="s">
        <v>3867</v>
      </c>
      <c r="C1953" s="133" t="s">
        <v>3767</v>
      </c>
      <c r="D1953" s="256">
        <v>2.569</v>
      </c>
      <c r="E1953" s="134" t="s">
        <v>2857</v>
      </c>
    </row>
    <row r="1954" spans="1:5" ht="47.25">
      <c r="A1954" s="133" t="s">
        <v>3859</v>
      </c>
      <c r="B1954" s="176" t="s">
        <v>3868</v>
      </c>
      <c r="C1954" s="133" t="s">
        <v>3767</v>
      </c>
      <c r="D1954" s="256">
        <v>1.804</v>
      </c>
      <c r="E1954" s="134" t="s">
        <v>2857</v>
      </c>
    </row>
    <row r="1955" spans="1:5" ht="31.5">
      <c r="A1955" s="133" t="s">
        <v>3849</v>
      </c>
      <c r="B1955" s="176" t="s">
        <v>3869</v>
      </c>
      <c r="C1955" s="133" t="s">
        <v>3767</v>
      </c>
      <c r="D1955" s="256">
        <v>1.115</v>
      </c>
      <c r="E1955" s="134" t="s">
        <v>3791</v>
      </c>
    </row>
    <row r="1956" spans="1:5" ht="31.5">
      <c r="A1956" s="133" t="s">
        <v>3870</v>
      </c>
      <c r="B1956" s="176" t="s">
        <v>3871</v>
      </c>
      <c r="C1956" s="133" t="s">
        <v>2232</v>
      </c>
      <c r="D1956" s="256">
        <v>192.423</v>
      </c>
      <c r="E1956" s="134" t="s">
        <v>3740</v>
      </c>
    </row>
    <row r="1957" spans="1:5" ht="31.5">
      <c r="A1957" s="133" t="s">
        <v>3870</v>
      </c>
      <c r="B1957" s="176" t="s">
        <v>3872</v>
      </c>
      <c r="C1957" s="133" t="s">
        <v>3767</v>
      </c>
      <c r="D1957" s="256">
        <v>3.5750000000000002</v>
      </c>
      <c r="E1957" s="134" t="s">
        <v>3791</v>
      </c>
    </row>
    <row r="1958" spans="1:5" ht="47.25">
      <c r="A1958" s="133" t="s">
        <v>3873</v>
      </c>
      <c r="B1958" s="176" t="s">
        <v>3874</v>
      </c>
      <c r="C1958" s="133" t="s">
        <v>3767</v>
      </c>
      <c r="D1958" s="256">
        <v>2.58</v>
      </c>
      <c r="E1958" s="134" t="s">
        <v>3875</v>
      </c>
    </row>
    <row r="1959" spans="1:5" ht="47.25">
      <c r="A1959" s="133" t="s">
        <v>3876</v>
      </c>
      <c r="B1959" s="176" t="s">
        <v>3877</v>
      </c>
      <c r="C1959" s="133" t="s">
        <v>3767</v>
      </c>
      <c r="D1959" s="256">
        <v>2.581</v>
      </c>
      <c r="E1959" s="134" t="s">
        <v>3875</v>
      </c>
    </row>
    <row r="1960" spans="1:5" ht="31.5">
      <c r="A1960" s="133" t="s">
        <v>3878</v>
      </c>
      <c r="B1960" s="176" t="s">
        <v>3879</v>
      </c>
      <c r="C1960" s="133" t="s">
        <v>3841</v>
      </c>
      <c r="D1960" s="256">
        <v>197.06200000000001</v>
      </c>
      <c r="E1960" s="134" t="s">
        <v>3829</v>
      </c>
    </row>
    <row r="1961" spans="1:5" ht="31.5">
      <c r="A1961" s="133" t="s">
        <v>3880</v>
      </c>
      <c r="B1961" s="176" t="s">
        <v>3881</v>
      </c>
      <c r="C1961" s="133" t="s">
        <v>3841</v>
      </c>
      <c r="D1961" s="256">
        <v>197.06200000000001</v>
      </c>
      <c r="E1961" s="134" t="s">
        <v>3829</v>
      </c>
    </row>
    <row r="1962" spans="1:5" ht="31.5">
      <c r="A1962" s="133" t="s">
        <v>3882</v>
      </c>
      <c r="B1962" s="176" t="s">
        <v>3883</v>
      </c>
      <c r="C1962" s="133" t="s">
        <v>3841</v>
      </c>
      <c r="D1962" s="256">
        <v>197.059</v>
      </c>
      <c r="E1962" s="134" t="s">
        <v>3829</v>
      </c>
    </row>
    <row r="1963" spans="1:5" ht="31.5">
      <c r="A1963" s="133" t="s">
        <v>3884</v>
      </c>
      <c r="B1963" s="176" t="s">
        <v>3885</v>
      </c>
      <c r="C1963" s="133" t="s">
        <v>3841</v>
      </c>
      <c r="D1963" s="256">
        <v>196.97900000000001</v>
      </c>
      <c r="E1963" s="134" t="s">
        <v>3829</v>
      </c>
    </row>
    <row r="1964" spans="1:5" ht="31.5">
      <c r="A1964" s="133" t="s">
        <v>3886</v>
      </c>
      <c r="B1964" s="176" t="s">
        <v>3887</v>
      </c>
      <c r="C1964" s="133" t="s">
        <v>3841</v>
      </c>
      <c r="D1964" s="256">
        <v>197.03399999999999</v>
      </c>
      <c r="E1964" s="134" t="s">
        <v>3829</v>
      </c>
    </row>
    <row r="1965" spans="1:5" ht="31.5">
      <c r="A1965" s="133" t="s">
        <v>3888</v>
      </c>
      <c r="B1965" s="176" t="s">
        <v>3889</v>
      </c>
      <c r="C1965" s="133" t="s">
        <v>2232</v>
      </c>
      <c r="D1965" s="256">
        <v>46.962000000000003</v>
      </c>
      <c r="E1965" s="134" t="s">
        <v>3740</v>
      </c>
    </row>
    <row r="1966" spans="1:5" ht="31.5">
      <c r="A1966" s="133" t="s">
        <v>3890</v>
      </c>
      <c r="B1966" s="176" t="s">
        <v>3891</v>
      </c>
      <c r="C1966" s="133" t="s">
        <v>2232</v>
      </c>
      <c r="D1966" s="256">
        <v>68.468999999999994</v>
      </c>
      <c r="E1966" s="134" t="s">
        <v>3740</v>
      </c>
    </row>
    <row r="1967" spans="1:5" ht="31.5">
      <c r="A1967" s="133" t="s">
        <v>3892</v>
      </c>
      <c r="B1967" s="176" t="s">
        <v>3893</v>
      </c>
      <c r="C1967" s="133" t="s">
        <v>2232</v>
      </c>
      <c r="D1967" s="256">
        <v>79.424000000000007</v>
      </c>
      <c r="E1967" s="134" t="s">
        <v>3740</v>
      </c>
    </row>
    <row r="1968" spans="1:5" ht="31.5">
      <c r="A1968" s="133" t="s">
        <v>3894</v>
      </c>
      <c r="B1968" s="176" t="s">
        <v>3895</v>
      </c>
      <c r="C1968" s="133" t="s">
        <v>2232</v>
      </c>
      <c r="D1968" s="256">
        <v>151.56</v>
      </c>
      <c r="E1968" s="134" t="s">
        <v>3789</v>
      </c>
    </row>
    <row r="1969" spans="1:5" ht="31.5">
      <c r="A1969" s="133" t="s">
        <v>3896</v>
      </c>
      <c r="B1969" s="176" t="s">
        <v>3897</v>
      </c>
      <c r="C1969" s="133" t="s">
        <v>2232</v>
      </c>
      <c r="D1969" s="256">
        <v>21.158000000000001</v>
      </c>
      <c r="E1969" s="134" t="s">
        <v>3829</v>
      </c>
    </row>
    <row r="1970" spans="1:5" ht="47.25">
      <c r="A1970" s="133" t="s">
        <v>3898</v>
      </c>
      <c r="B1970" s="176" t="s">
        <v>3899</v>
      </c>
      <c r="C1970" s="133" t="s">
        <v>3841</v>
      </c>
      <c r="D1970" s="256">
        <v>119.95399999999999</v>
      </c>
      <c r="E1970" s="134" t="s">
        <v>3829</v>
      </c>
    </row>
    <row r="1971" spans="1:5" ht="31.5">
      <c r="A1971" s="133" t="s">
        <v>3900</v>
      </c>
      <c r="B1971" s="176" t="s">
        <v>3901</v>
      </c>
      <c r="C1971" s="133" t="s">
        <v>3841</v>
      </c>
      <c r="D1971" s="256">
        <v>197.07400000000001</v>
      </c>
      <c r="E1971" s="134" t="s">
        <v>3829</v>
      </c>
    </row>
    <row r="1972" spans="1:5" ht="47.25">
      <c r="A1972" s="133" t="s">
        <v>3902</v>
      </c>
      <c r="B1972" s="176" t="s">
        <v>3903</v>
      </c>
      <c r="C1972" s="133" t="s">
        <v>3767</v>
      </c>
      <c r="D1972" s="256">
        <v>2.5649999999999999</v>
      </c>
      <c r="E1972" s="134" t="s">
        <v>2857</v>
      </c>
    </row>
    <row r="1973" spans="1:5" ht="31.5">
      <c r="A1973" s="133" t="s">
        <v>3904</v>
      </c>
      <c r="B1973" s="176" t="s">
        <v>3905</v>
      </c>
      <c r="C1973" s="133" t="s">
        <v>3841</v>
      </c>
      <c r="D1973" s="256">
        <v>113.78</v>
      </c>
      <c r="E1973" s="134" t="s">
        <v>3829</v>
      </c>
    </row>
    <row r="1974" spans="1:5" ht="47.25">
      <c r="A1974" s="133" t="s">
        <v>3906</v>
      </c>
      <c r="B1974" s="176" t="s">
        <v>3907</v>
      </c>
      <c r="C1974" s="133" t="s">
        <v>3767</v>
      </c>
      <c r="D1974" s="256">
        <v>1.4039999999999999</v>
      </c>
      <c r="E1974" s="134" t="s">
        <v>2857</v>
      </c>
    </row>
    <row r="1975" spans="1:5" ht="47.25">
      <c r="A1975" s="133" t="s">
        <v>3908</v>
      </c>
      <c r="B1975" s="176" t="s">
        <v>3909</v>
      </c>
      <c r="C1975" s="133" t="s">
        <v>3767</v>
      </c>
      <c r="D1975" s="256">
        <v>2.5750000000000002</v>
      </c>
      <c r="E1975" s="134" t="s">
        <v>2857</v>
      </c>
    </row>
    <row r="1976" spans="1:5" ht="47.25">
      <c r="A1976" s="133" t="s">
        <v>3910</v>
      </c>
      <c r="B1976" s="176" t="s">
        <v>3911</v>
      </c>
      <c r="C1976" s="133" t="s">
        <v>3767</v>
      </c>
      <c r="D1976" s="256">
        <v>2.5720000000000001</v>
      </c>
      <c r="E1976" s="134" t="s">
        <v>3875</v>
      </c>
    </row>
    <row r="1977" spans="1:5" ht="47.25">
      <c r="A1977" s="133" t="s">
        <v>3912</v>
      </c>
      <c r="B1977" s="176" t="s">
        <v>3913</v>
      </c>
      <c r="C1977" s="133" t="s">
        <v>3767</v>
      </c>
      <c r="D1977" s="256">
        <v>2.5750000000000002</v>
      </c>
      <c r="E1977" s="134" t="s">
        <v>2857</v>
      </c>
    </row>
    <row r="1978" spans="1:5" ht="47.25">
      <c r="A1978" s="133" t="s">
        <v>3914</v>
      </c>
      <c r="B1978" s="176" t="s">
        <v>3915</v>
      </c>
      <c r="C1978" s="133" t="s">
        <v>3841</v>
      </c>
      <c r="D1978" s="256">
        <v>149.68299999999999</v>
      </c>
      <c r="E1978" s="134" t="s">
        <v>3916</v>
      </c>
    </row>
    <row r="1979" spans="1:5" ht="47.25">
      <c r="A1979" s="133" t="s">
        <v>3917</v>
      </c>
      <c r="B1979" s="176" t="s">
        <v>3918</v>
      </c>
      <c r="C1979" s="133" t="s">
        <v>3767</v>
      </c>
      <c r="D1979" s="256">
        <v>1.256</v>
      </c>
      <c r="E1979" s="134" t="s">
        <v>461</v>
      </c>
    </row>
    <row r="1980" spans="1:5" ht="47.25">
      <c r="A1980" s="133" t="s">
        <v>3919</v>
      </c>
      <c r="B1980" s="176" t="s">
        <v>3920</v>
      </c>
      <c r="C1980" s="133" t="s">
        <v>3767</v>
      </c>
      <c r="D1980" s="256">
        <v>1.9550000000000001</v>
      </c>
      <c r="E1980" s="134" t="s">
        <v>461</v>
      </c>
    </row>
    <row r="1981" spans="1:5" ht="31.5">
      <c r="A1981" s="133" t="s">
        <v>3888</v>
      </c>
      <c r="B1981" s="176" t="s">
        <v>3921</v>
      </c>
      <c r="C1981" s="133" t="s">
        <v>3767</v>
      </c>
      <c r="D1981" s="256">
        <v>0.72799999999999998</v>
      </c>
      <c r="E1981" s="134" t="s">
        <v>3791</v>
      </c>
    </row>
    <row r="1982" spans="1:5" ht="31.5">
      <c r="A1982" s="133" t="s">
        <v>3922</v>
      </c>
      <c r="B1982" s="176" t="s">
        <v>3923</v>
      </c>
      <c r="C1982" s="133" t="s">
        <v>3767</v>
      </c>
      <c r="D1982" s="256">
        <v>1.07</v>
      </c>
      <c r="E1982" s="134" t="s">
        <v>3791</v>
      </c>
    </row>
    <row r="1983" spans="1:5" ht="31.5">
      <c r="A1983" s="133" t="s">
        <v>3924</v>
      </c>
      <c r="B1983" s="176" t="s">
        <v>3925</v>
      </c>
      <c r="C1983" s="133" t="s">
        <v>3767</v>
      </c>
      <c r="D1983" s="256">
        <v>2.5390000000000001</v>
      </c>
      <c r="E1983" s="134" t="s">
        <v>3791</v>
      </c>
    </row>
    <row r="1984" spans="1:5" ht="47.25">
      <c r="A1984" s="133" t="s">
        <v>3926</v>
      </c>
      <c r="B1984" s="176" t="s">
        <v>3927</v>
      </c>
      <c r="C1984" s="133" t="s">
        <v>3841</v>
      </c>
      <c r="D1984" s="256">
        <v>80.233999999999995</v>
      </c>
      <c r="E1984" s="134" t="s">
        <v>3829</v>
      </c>
    </row>
    <row r="1985" spans="1:5" ht="31.5">
      <c r="A1985" s="133" t="s">
        <v>3928</v>
      </c>
      <c r="B1985" s="176" t="s">
        <v>3929</v>
      </c>
      <c r="C1985" s="133" t="s">
        <v>3841</v>
      </c>
      <c r="D1985" s="256">
        <v>139.30699999999999</v>
      </c>
      <c r="E1985" s="134" t="s">
        <v>3829</v>
      </c>
    </row>
    <row r="1986" spans="1:5" ht="47.25">
      <c r="A1986" s="133" t="s">
        <v>3930</v>
      </c>
      <c r="B1986" s="176" t="s">
        <v>3931</v>
      </c>
      <c r="C1986" s="133" t="s">
        <v>3767</v>
      </c>
      <c r="D1986" s="256">
        <v>0.98199999999999998</v>
      </c>
      <c r="E1986" s="134" t="s">
        <v>2857</v>
      </c>
    </row>
    <row r="1987" spans="1:5" ht="47.25">
      <c r="A1987" s="133" t="s">
        <v>3932</v>
      </c>
      <c r="B1987" s="176" t="s">
        <v>3933</v>
      </c>
      <c r="C1987" s="133" t="s">
        <v>3767</v>
      </c>
      <c r="D1987" s="256">
        <v>2.1240000000000001</v>
      </c>
      <c r="E1987" s="134" t="s">
        <v>2857</v>
      </c>
    </row>
    <row r="1988" spans="1:5" ht="31.5">
      <c r="A1988" s="133" t="s">
        <v>3934</v>
      </c>
      <c r="B1988" s="176" t="s">
        <v>3935</v>
      </c>
      <c r="C1988" s="133" t="s">
        <v>3767</v>
      </c>
      <c r="D1988" s="256">
        <v>1.772</v>
      </c>
      <c r="E1988" s="134" t="s">
        <v>3791</v>
      </c>
    </row>
    <row r="1989" spans="1:5" ht="47.25">
      <c r="A1989" s="133" t="s">
        <v>3936</v>
      </c>
      <c r="B1989" s="176" t="s">
        <v>3937</v>
      </c>
      <c r="C1989" s="133" t="s">
        <v>3841</v>
      </c>
      <c r="D1989" s="256">
        <v>593.49599999999998</v>
      </c>
      <c r="E1989" s="134" t="s">
        <v>3916</v>
      </c>
    </row>
    <row r="1990" spans="1:5" ht="47.25">
      <c r="A1990" s="133" t="s">
        <v>3938</v>
      </c>
      <c r="B1990" s="176" t="s">
        <v>3939</v>
      </c>
      <c r="C1990" s="133" t="s">
        <v>3841</v>
      </c>
      <c r="D1990" s="256">
        <v>96.456000000000003</v>
      </c>
      <c r="E1990" s="134" t="s">
        <v>3916</v>
      </c>
    </row>
    <row r="1991" spans="1:5" ht="31.5">
      <c r="A1991" s="133" t="s">
        <v>3940</v>
      </c>
      <c r="B1991" s="176" t="s">
        <v>3941</v>
      </c>
      <c r="C1991" s="133" t="s">
        <v>3841</v>
      </c>
      <c r="D1991" s="256">
        <v>95.843000000000004</v>
      </c>
      <c r="E1991" s="134" t="s">
        <v>3789</v>
      </c>
    </row>
    <row r="1992" spans="1:5" ht="31.5">
      <c r="A1992" s="133" t="s">
        <v>3942</v>
      </c>
      <c r="B1992" s="176" t="s">
        <v>3943</v>
      </c>
      <c r="C1992" s="133" t="s">
        <v>3841</v>
      </c>
      <c r="D1992" s="256">
        <v>75.236000000000004</v>
      </c>
      <c r="E1992" s="134" t="s">
        <v>3829</v>
      </c>
    </row>
    <row r="1993" spans="1:5" ht="47.25">
      <c r="A1993" s="133" t="s">
        <v>3944</v>
      </c>
      <c r="B1993" s="176" t="s">
        <v>3945</v>
      </c>
      <c r="C1993" s="133" t="s">
        <v>3767</v>
      </c>
      <c r="D1993" s="256">
        <v>1.863</v>
      </c>
      <c r="E1993" s="134" t="s">
        <v>2857</v>
      </c>
    </row>
    <row r="1994" spans="1:5" ht="31.5">
      <c r="A1994" s="133" t="s">
        <v>3946</v>
      </c>
      <c r="B1994" s="176" t="s">
        <v>3947</v>
      </c>
      <c r="C1994" s="133" t="s">
        <v>3841</v>
      </c>
      <c r="D1994" s="256">
        <v>150.762</v>
      </c>
      <c r="E1994" s="134" t="s">
        <v>3829</v>
      </c>
    </row>
    <row r="1995" spans="1:5" ht="47.25">
      <c r="A1995" s="133" t="s">
        <v>3948</v>
      </c>
      <c r="B1995" s="176" t="s">
        <v>3949</v>
      </c>
      <c r="C1995" s="133" t="s">
        <v>3767</v>
      </c>
      <c r="D1995" s="256">
        <v>0.72</v>
      </c>
      <c r="E1995" s="134" t="s">
        <v>2857</v>
      </c>
    </row>
    <row r="1996" spans="1:5" ht="47.25">
      <c r="A1996" s="133" t="s">
        <v>3950</v>
      </c>
      <c r="B1996" s="176" t="s">
        <v>3951</v>
      </c>
      <c r="C1996" s="133" t="s">
        <v>3767</v>
      </c>
      <c r="D1996" s="256">
        <v>1.958</v>
      </c>
      <c r="E1996" s="134" t="s">
        <v>2857</v>
      </c>
    </row>
    <row r="1997" spans="1:5" ht="47.25">
      <c r="A1997" s="133" t="s">
        <v>3952</v>
      </c>
      <c r="B1997" s="176" t="s">
        <v>3953</v>
      </c>
      <c r="C1997" s="133" t="s">
        <v>3767</v>
      </c>
      <c r="D1997" s="256">
        <v>1.2430000000000001</v>
      </c>
      <c r="E1997" s="134" t="s">
        <v>3791</v>
      </c>
    </row>
    <row r="1998" spans="1:5" ht="47.25">
      <c r="A1998" s="133" t="s">
        <v>3954</v>
      </c>
      <c r="B1998" s="176" t="s">
        <v>3955</v>
      </c>
      <c r="C1998" s="133" t="s">
        <v>3767</v>
      </c>
      <c r="D1998" s="256">
        <v>1.8160000000000001</v>
      </c>
      <c r="E1998" s="134" t="s">
        <v>3875</v>
      </c>
    </row>
    <row r="1999" spans="1:5" ht="47.25">
      <c r="A1999" s="133" t="s">
        <v>3956</v>
      </c>
      <c r="B1999" s="176" t="s">
        <v>3957</v>
      </c>
      <c r="C1999" s="133" t="s">
        <v>3767</v>
      </c>
      <c r="D1999" s="256">
        <v>1.5620000000000001</v>
      </c>
      <c r="E1999" s="134" t="s">
        <v>3875</v>
      </c>
    </row>
    <row r="2000" spans="1:5" ht="47.25">
      <c r="A2000" s="133" t="s">
        <v>3958</v>
      </c>
      <c r="B2000" s="176" t="s">
        <v>3959</v>
      </c>
      <c r="C2000" s="133" t="s">
        <v>3767</v>
      </c>
      <c r="D2000" s="256">
        <v>1.0449999999999999</v>
      </c>
      <c r="E2000" s="134" t="s">
        <v>3875</v>
      </c>
    </row>
    <row r="2001" spans="1:5" ht="47.25">
      <c r="A2001" s="133" t="s">
        <v>3960</v>
      </c>
      <c r="B2001" s="176" t="s">
        <v>3961</v>
      </c>
      <c r="C2001" s="133" t="s">
        <v>3767</v>
      </c>
      <c r="D2001" s="256">
        <v>0.27400000000000002</v>
      </c>
      <c r="E2001" s="134" t="s">
        <v>3875</v>
      </c>
    </row>
    <row r="2002" spans="1:5" ht="47.25">
      <c r="A2002" s="133" t="s">
        <v>3962</v>
      </c>
      <c r="B2002" s="176" t="s">
        <v>3963</v>
      </c>
      <c r="C2002" s="133" t="s">
        <v>3767</v>
      </c>
      <c r="D2002" s="256">
        <v>0.26</v>
      </c>
      <c r="E2002" s="134" t="s">
        <v>3791</v>
      </c>
    </row>
    <row r="2003" spans="1:5" ht="47.25">
      <c r="A2003" s="133" t="s">
        <v>3964</v>
      </c>
      <c r="B2003" s="176" t="s">
        <v>3965</v>
      </c>
      <c r="C2003" s="133" t="s">
        <v>3966</v>
      </c>
      <c r="D2003" s="256">
        <v>21.574999999999999</v>
      </c>
      <c r="E2003" s="134" t="s">
        <v>3967</v>
      </c>
    </row>
    <row r="2004" spans="1:5" ht="31.5">
      <c r="A2004" s="133" t="s">
        <v>3968</v>
      </c>
      <c r="B2004" s="176" t="s">
        <v>3969</v>
      </c>
      <c r="C2004" s="133" t="s">
        <v>3966</v>
      </c>
      <c r="D2004" s="256">
        <v>8.3309999999999995</v>
      </c>
      <c r="E2004" s="134" t="s">
        <v>3967</v>
      </c>
    </row>
    <row r="2005" spans="1:5" ht="47.25">
      <c r="A2005" s="133" t="s">
        <v>3970</v>
      </c>
      <c r="B2005" s="176" t="s">
        <v>3971</v>
      </c>
      <c r="C2005" s="133" t="s">
        <v>3972</v>
      </c>
      <c r="D2005" s="256">
        <v>161.857</v>
      </c>
      <c r="E2005" s="134" t="s">
        <v>3793</v>
      </c>
    </row>
    <row r="2006" spans="1:5" ht="31.5">
      <c r="A2006" s="133" t="s">
        <v>3973</v>
      </c>
      <c r="B2006" s="176" t="s">
        <v>3974</v>
      </c>
      <c r="C2006" s="133" t="s">
        <v>3767</v>
      </c>
      <c r="D2006" s="256">
        <v>0.52500000000000002</v>
      </c>
      <c r="E2006" s="134" t="s">
        <v>3786</v>
      </c>
    </row>
    <row r="2007" spans="1:5" ht="47.25">
      <c r="A2007" s="133" t="s">
        <v>3975</v>
      </c>
      <c r="B2007" s="176" t="s">
        <v>3976</v>
      </c>
      <c r="C2007" s="133" t="s">
        <v>3767</v>
      </c>
      <c r="D2007" s="256">
        <v>0.45200000000000001</v>
      </c>
      <c r="E2007" s="134" t="s">
        <v>3786</v>
      </c>
    </row>
    <row r="2008" spans="1:5" ht="47.25">
      <c r="A2008" s="133" t="s">
        <v>3977</v>
      </c>
      <c r="B2008" s="176" t="s">
        <v>3978</v>
      </c>
      <c r="C2008" s="133" t="s">
        <v>3767</v>
      </c>
      <c r="D2008" s="256">
        <v>0.46899999999999997</v>
      </c>
      <c r="E2008" s="134" t="s">
        <v>3786</v>
      </c>
    </row>
    <row r="2009" spans="1:5" ht="31.5">
      <c r="A2009" s="133" t="s">
        <v>3979</v>
      </c>
      <c r="B2009" s="176" t="s">
        <v>3980</v>
      </c>
      <c r="C2009" s="133" t="s">
        <v>2248</v>
      </c>
      <c r="D2009" s="256">
        <v>196.321</v>
      </c>
      <c r="E2009" s="134" t="s">
        <v>3829</v>
      </c>
    </row>
    <row r="2010" spans="1:5" ht="47.25">
      <c r="A2010" s="133" t="s">
        <v>3981</v>
      </c>
      <c r="B2010" s="176" t="s">
        <v>3982</v>
      </c>
      <c r="C2010" s="133" t="s">
        <v>3767</v>
      </c>
      <c r="D2010" s="256">
        <v>0.52500000000000002</v>
      </c>
      <c r="E2010" s="134" t="s">
        <v>3786</v>
      </c>
    </row>
    <row r="2011" spans="1:5" ht="31.5">
      <c r="A2011" s="133" t="s">
        <v>3983</v>
      </c>
      <c r="B2011" s="176" t="s">
        <v>3984</v>
      </c>
      <c r="C2011" s="133" t="s">
        <v>2248</v>
      </c>
      <c r="D2011" s="256">
        <v>196.32300000000001</v>
      </c>
      <c r="E2011" s="134" t="s">
        <v>3829</v>
      </c>
    </row>
    <row r="2012" spans="1:5" ht="31.5">
      <c r="A2012" s="133" t="s">
        <v>3985</v>
      </c>
      <c r="B2012" s="176" t="s">
        <v>3986</v>
      </c>
      <c r="C2012" s="133" t="s">
        <v>2680</v>
      </c>
      <c r="D2012" s="256">
        <v>27.602</v>
      </c>
      <c r="E2012" s="134" t="s">
        <v>3740</v>
      </c>
    </row>
    <row r="2013" spans="1:5" ht="31.5">
      <c r="A2013" s="133" t="s">
        <v>3987</v>
      </c>
      <c r="B2013" s="176" t="s">
        <v>3988</v>
      </c>
      <c r="C2013" s="133" t="s">
        <v>2248</v>
      </c>
      <c r="D2013" s="256">
        <v>196.363</v>
      </c>
      <c r="E2013" s="134" t="s">
        <v>3829</v>
      </c>
    </row>
    <row r="2014" spans="1:5" ht="31.5">
      <c r="A2014" s="133" t="s">
        <v>3983</v>
      </c>
      <c r="B2014" s="176" t="s">
        <v>3989</v>
      </c>
      <c r="C2014" s="133" t="s">
        <v>3767</v>
      </c>
      <c r="D2014" s="256">
        <v>3.149</v>
      </c>
      <c r="E2014" s="134" t="s">
        <v>3791</v>
      </c>
    </row>
    <row r="2015" spans="1:5" ht="31.5">
      <c r="A2015" s="133" t="s">
        <v>3990</v>
      </c>
      <c r="B2015" s="176" t="s">
        <v>3991</v>
      </c>
      <c r="C2015" s="133" t="s">
        <v>3767</v>
      </c>
      <c r="D2015" s="256">
        <v>3.149</v>
      </c>
      <c r="E2015" s="134" t="s">
        <v>3791</v>
      </c>
    </row>
    <row r="2016" spans="1:5" ht="31.5">
      <c r="A2016" s="133" t="s">
        <v>3992</v>
      </c>
      <c r="B2016" s="176" t="s">
        <v>3993</v>
      </c>
      <c r="C2016" s="133" t="s">
        <v>3767</v>
      </c>
      <c r="D2016" s="256">
        <v>3.17</v>
      </c>
      <c r="E2016" s="134" t="s">
        <v>3791</v>
      </c>
    </row>
    <row r="2017" spans="1:5" ht="31.5">
      <c r="A2017" s="133" t="s">
        <v>3994</v>
      </c>
      <c r="B2017" s="176" t="s">
        <v>3995</v>
      </c>
      <c r="C2017" s="133" t="s">
        <v>3767</v>
      </c>
      <c r="D2017" s="256">
        <v>3.149</v>
      </c>
      <c r="E2017" s="134" t="s">
        <v>3791</v>
      </c>
    </row>
    <row r="2018" spans="1:5" ht="31.5">
      <c r="A2018" s="133" t="s">
        <v>3996</v>
      </c>
      <c r="B2018" s="176" t="s">
        <v>3997</v>
      </c>
      <c r="C2018" s="133" t="s">
        <v>2248</v>
      </c>
      <c r="D2018" s="256">
        <v>189.274</v>
      </c>
      <c r="E2018" s="134" t="s">
        <v>3829</v>
      </c>
    </row>
    <row r="2019" spans="1:5" ht="31.5">
      <c r="A2019" s="133" t="s">
        <v>3994</v>
      </c>
      <c r="B2019" s="176" t="s">
        <v>3998</v>
      </c>
      <c r="C2019" s="133" t="s">
        <v>2248</v>
      </c>
      <c r="D2019" s="256">
        <v>196.363</v>
      </c>
      <c r="E2019" s="134" t="s">
        <v>3829</v>
      </c>
    </row>
    <row r="2020" spans="1:5" ht="47.25">
      <c r="A2020" s="133" t="s">
        <v>3999</v>
      </c>
      <c r="B2020" s="176" t="s">
        <v>4000</v>
      </c>
      <c r="C2020" s="133" t="s">
        <v>3767</v>
      </c>
      <c r="D2020" s="256">
        <v>3.089</v>
      </c>
      <c r="E2020" s="134" t="s">
        <v>3791</v>
      </c>
    </row>
    <row r="2021" spans="1:5" ht="31.5">
      <c r="A2021" s="133" t="s">
        <v>3996</v>
      </c>
      <c r="B2021" s="176" t="s">
        <v>4001</v>
      </c>
      <c r="C2021" s="133" t="s">
        <v>3767</v>
      </c>
      <c r="D2021" s="256">
        <v>3.04</v>
      </c>
      <c r="E2021" s="134" t="s">
        <v>3791</v>
      </c>
    </row>
    <row r="2022" spans="1:5" ht="47.25">
      <c r="A2022" s="133" t="s">
        <v>4002</v>
      </c>
      <c r="B2022" s="176" t="s">
        <v>4003</v>
      </c>
      <c r="C2022" s="133" t="s">
        <v>3767</v>
      </c>
      <c r="D2022" s="256">
        <v>0.51900000000000002</v>
      </c>
      <c r="E2022" s="134" t="s">
        <v>3791</v>
      </c>
    </row>
    <row r="2023" spans="1:5" ht="47.25">
      <c r="A2023" s="133" t="s">
        <v>4004</v>
      </c>
      <c r="B2023" s="176" t="s">
        <v>4005</v>
      </c>
      <c r="C2023" s="133" t="s">
        <v>3767</v>
      </c>
      <c r="D2023" s="256">
        <v>0.36099999999999999</v>
      </c>
      <c r="E2023" s="134" t="s">
        <v>3786</v>
      </c>
    </row>
    <row r="2024" spans="1:5" ht="31.5">
      <c r="A2024" s="133" t="s">
        <v>4006</v>
      </c>
      <c r="B2024" s="176" t="s">
        <v>4007</v>
      </c>
      <c r="C2024" s="133" t="s">
        <v>2680</v>
      </c>
      <c r="D2024" s="256">
        <v>15.582000000000001</v>
      </c>
      <c r="E2024" s="134" t="s">
        <v>628</v>
      </c>
    </row>
    <row r="2025" spans="1:5" ht="31.5">
      <c r="A2025" s="133" t="s">
        <v>4008</v>
      </c>
      <c r="B2025" s="176" t="s">
        <v>4009</v>
      </c>
      <c r="C2025" s="133" t="s">
        <v>2680</v>
      </c>
      <c r="D2025" s="256">
        <v>15.582000000000001</v>
      </c>
      <c r="E2025" s="134" t="s">
        <v>628</v>
      </c>
    </row>
    <row r="2026" spans="1:5" ht="31.5">
      <c r="A2026" s="133" t="s">
        <v>4010</v>
      </c>
      <c r="B2026" s="176" t="s">
        <v>4011</v>
      </c>
      <c r="C2026" s="133" t="s">
        <v>2680</v>
      </c>
      <c r="D2026" s="256">
        <v>12.052</v>
      </c>
      <c r="E2026" s="134" t="s">
        <v>628</v>
      </c>
    </row>
    <row r="2027" spans="1:5" ht="31.5">
      <c r="A2027" s="133" t="s">
        <v>4012</v>
      </c>
      <c r="B2027" s="176" t="s">
        <v>4013</v>
      </c>
      <c r="C2027" s="133" t="s">
        <v>2680</v>
      </c>
      <c r="D2027" s="256">
        <v>31.82</v>
      </c>
      <c r="E2027" s="134" t="s">
        <v>628</v>
      </c>
    </row>
    <row r="2028" spans="1:5" ht="31.5">
      <c r="A2028" s="133" t="s">
        <v>4014</v>
      </c>
      <c r="B2028" s="176" t="s">
        <v>4015</v>
      </c>
      <c r="C2028" s="133" t="s">
        <v>3824</v>
      </c>
      <c r="D2028" s="256">
        <v>17.727</v>
      </c>
      <c r="E2028" s="134" t="s">
        <v>3967</v>
      </c>
    </row>
    <row r="2029" spans="1:5" ht="31.5">
      <c r="A2029" s="133" t="s">
        <v>4016</v>
      </c>
      <c r="B2029" s="176" t="s">
        <v>4017</v>
      </c>
      <c r="C2029" s="133" t="s">
        <v>3824</v>
      </c>
      <c r="D2029" s="256">
        <v>0.94699999999999995</v>
      </c>
      <c r="E2029" s="134" t="s">
        <v>3967</v>
      </c>
    </row>
    <row r="2030" spans="1:5" ht="31.5">
      <c r="A2030" s="133" t="s">
        <v>4018</v>
      </c>
      <c r="B2030" s="176" t="s">
        <v>4019</v>
      </c>
      <c r="C2030" s="133" t="s">
        <v>3767</v>
      </c>
      <c r="D2030" s="256">
        <v>0.57999999999999996</v>
      </c>
      <c r="E2030" s="134" t="s">
        <v>3786</v>
      </c>
    </row>
    <row r="2031" spans="1:5" ht="47.25">
      <c r="A2031" s="133" t="s">
        <v>4020</v>
      </c>
      <c r="B2031" s="176" t="s">
        <v>4021</v>
      </c>
      <c r="C2031" s="133" t="s">
        <v>3767</v>
      </c>
      <c r="D2031" s="256">
        <v>0.22600000000000001</v>
      </c>
      <c r="E2031" s="134" t="s">
        <v>3786</v>
      </c>
    </row>
    <row r="2032" spans="1:5" ht="47.25">
      <c r="A2032" s="133" t="s">
        <v>4022</v>
      </c>
      <c r="B2032" s="176" t="s">
        <v>4023</v>
      </c>
      <c r="C2032" s="133" t="s">
        <v>3767</v>
      </c>
      <c r="D2032" s="256">
        <v>0.22600000000000001</v>
      </c>
      <c r="E2032" s="134" t="s">
        <v>3786</v>
      </c>
    </row>
    <row r="2033" spans="1:5" ht="31.5">
      <c r="A2033" s="133" t="s">
        <v>3968</v>
      </c>
      <c r="B2033" s="176" t="s">
        <v>4024</v>
      </c>
      <c r="C2033" s="133" t="s">
        <v>3767</v>
      </c>
      <c r="D2033" s="256">
        <v>0.14799999999999999</v>
      </c>
      <c r="E2033" s="134" t="s">
        <v>3791</v>
      </c>
    </row>
    <row r="2034" spans="1:5" ht="47.25">
      <c r="A2034" s="133" t="s">
        <v>4025</v>
      </c>
      <c r="B2034" s="176" t="s">
        <v>4026</v>
      </c>
      <c r="C2034" s="133" t="s">
        <v>3767</v>
      </c>
      <c r="D2034" s="256">
        <v>0.25</v>
      </c>
      <c r="E2034" s="134" t="s">
        <v>3791</v>
      </c>
    </row>
    <row r="2035" spans="1:5" ht="47.25">
      <c r="A2035" s="133" t="s">
        <v>4027</v>
      </c>
      <c r="B2035" s="176" t="s">
        <v>4028</v>
      </c>
      <c r="C2035" s="133" t="s">
        <v>3767</v>
      </c>
      <c r="D2035" s="256">
        <v>1.7999999999999999E-2</v>
      </c>
      <c r="E2035" s="134" t="s">
        <v>3791</v>
      </c>
    </row>
    <row r="2036" spans="1:5" ht="47.25">
      <c r="A2036" s="133" t="s">
        <v>4029</v>
      </c>
      <c r="B2036" s="176" t="s">
        <v>4030</v>
      </c>
      <c r="C2036" s="133" t="s">
        <v>3767</v>
      </c>
      <c r="D2036" s="256">
        <v>0.375</v>
      </c>
      <c r="E2036" s="134" t="s">
        <v>3786</v>
      </c>
    </row>
    <row r="2037" spans="1:5" ht="31.5">
      <c r="A2037" s="133" t="s">
        <v>4031</v>
      </c>
      <c r="B2037" s="176" t="s">
        <v>4032</v>
      </c>
      <c r="C2037" s="133" t="s">
        <v>2723</v>
      </c>
      <c r="D2037" s="256">
        <v>44.186</v>
      </c>
      <c r="E2037" s="134" t="s">
        <v>3829</v>
      </c>
    </row>
    <row r="2038" spans="1:5" ht="31.5">
      <c r="A2038" s="133" t="s">
        <v>4033</v>
      </c>
      <c r="B2038" s="176" t="s">
        <v>4034</v>
      </c>
      <c r="C2038" s="133" t="s">
        <v>2723</v>
      </c>
      <c r="D2038" s="256">
        <v>62.603000000000002</v>
      </c>
      <c r="E2038" s="134" t="s">
        <v>3829</v>
      </c>
    </row>
    <row r="2039" spans="1:5" ht="31.5">
      <c r="A2039" s="133" t="s">
        <v>4035</v>
      </c>
      <c r="B2039" s="176" t="s">
        <v>4036</v>
      </c>
      <c r="C2039" s="133" t="s">
        <v>2723</v>
      </c>
      <c r="D2039" s="256">
        <v>14.672000000000001</v>
      </c>
      <c r="E2039" s="134" t="s">
        <v>3829</v>
      </c>
    </row>
    <row r="2040" spans="1:5" ht="31.5">
      <c r="A2040" s="133" t="s">
        <v>4037</v>
      </c>
      <c r="B2040" s="176" t="s">
        <v>4038</v>
      </c>
      <c r="C2040" s="133" t="s">
        <v>2723</v>
      </c>
      <c r="D2040" s="256">
        <v>196.375</v>
      </c>
      <c r="E2040" s="134" t="s">
        <v>3829</v>
      </c>
    </row>
    <row r="2041" spans="1:5" ht="31.5">
      <c r="A2041" s="133" t="s">
        <v>4033</v>
      </c>
      <c r="B2041" s="176" t="s">
        <v>4039</v>
      </c>
      <c r="C2041" s="133" t="s">
        <v>3767</v>
      </c>
      <c r="D2041" s="256">
        <v>0.81499999999999995</v>
      </c>
      <c r="E2041" s="134" t="s">
        <v>3875</v>
      </c>
    </row>
    <row r="2042" spans="1:5" ht="31.5">
      <c r="A2042" s="133" t="s">
        <v>4040</v>
      </c>
      <c r="B2042" s="176" t="s">
        <v>4041</v>
      </c>
      <c r="C2042" s="133" t="s">
        <v>3767</v>
      </c>
      <c r="D2042" s="256">
        <v>2.5270000000000001</v>
      </c>
      <c r="E2042" s="134" t="s">
        <v>3875</v>
      </c>
    </row>
    <row r="2043" spans="1:5" ht="47.25">
      <c r="A2043" s="133" t="s">
        <v>4042</v>
      </c>
      <c r="B2043" s="176" t="s">
        <v>4043</v>
      </c>
      <c r="C2043" s="133" t="s">
        <v>3767</v>
      </c>
      <c r="D2043" s="256">
        <v>0.189</v>
      </c>
      <c r="E2043" s="134" t="s">
        <v>3875</v>
      </c>
    </row>
    <row r="2044" spans="1:5" ht="31.5">
      <c r="A2044" s="133" t="s">
        <v>4044</v>
      </c>
      <c r="B2044" s="176" t="s">
        <v>4045</v>
      </c>
      <c r="C2044" s="133" t="s">
        <v>3767</v>
      </c>
      <c r="D2044" s="256">
        <v>0.56799999999999995</v>
      </c>
      <c r="E2044" s="134" t="s">
        <v>3875</v>
      </c>
    </row>
    <row r="2045" spans="1:5" ht="31.5">
      <c r="A2045" s="133" t="s">
        <v>4046</v>
      </c>
      <c r="B2045" s="176" t="s">
        <v>4047</v>
      </c>
      <c r="C2045" s="133" t="s">
        <v>2723</v>
      </c>
      <c r="D2045" s="256">
        <v>46.835000000000001</v>
      </c>
      <c r="E2045" s="134" t="s">
        <v>3829</v>
      </c>
    </row>
    <row r="2046" spans="1:5" ht="47.25">
      <c r="A2046" s="133" t="s">
        <v>4048</v>
      </c>
      <c r="B2046" s="176" t="s">
        <v>4049</v>
      </c>
      <c r="C2046" s="133" t="s">
        <v>3767</v>
      </c>
      <c r="D2046" s="256">
        <v>0.60199999999999998</v>
      </c>
      <c r="E2046" s="134" t="s">
        <v>3875</v>
      </c>
    </row>
    <row r="2047" spans="1:5" ht="31.5">
      <c r="A2047" s="133" t="s">
        <v>4050</v>
      </c>
      <c r="B2047" s="176" t="s">
        <v>4051</v>
      </c>
      <c r="C2047" s="133" t="s">
        <v>4052</v>
      </c>
      <c r="D2047" s="256">
        <v>10.8</v>
      </c>
      <c r="E2047" s="134" t="s">
        <v>2324</v>
      </c>
    </row>
    <row r="2048" spans="1:5" ht="47.25">
      <c r="A2048" s="133" t="s">
        <v>4053</v>
      </c>
      <c r="B2048" s="176" t="s">
        <v>4054</v>
      </c>
      <c r="C2048" s="133" t="s">
        <v>4055</v>
      </c>
      <c r="D2048" s="256">
        <v>127.26300000000001</v>
      </c>
      <c r="E2048" s="134" t="s">
        <v>628</v>
      </c>
    </row>
    <row r="2049" spans="1:5">
      <c r="A2049" s="133"/>
      <c r="B2049" s="311" t="s">
        <v>1</v>
      </c>
      <c r="C2049" s="136" t="s">
        <v>6</v>
      </c>
      <c r="D2049" s="312">
        <f>SUM(D1882:D1948)</f>
        <v>5150.1060000000007</v>
      </c>
      <c r="E2049" s="136" t="s">
        <v>6</v>
      </c>
    </row>
  </sheetData>
  <customSheetViews>
    <customSheetView guid="{C431141F-117F-49C7-B3E7-D4961D1E781E}" showPageBreaks="1" fitToPage="1" view="pageBreakPreview">
      <pane ySplit="4" topLeftCell="A1461" activePane="bottomLeft" state="frozen"/>
      <selection pane="bottomLeft" activeCell="A1381" sqref="A1381:XFD1476"/>
      <pageMargins left="0.70866141732283472" right="0.70866141732283472" top="0.74803149606299213" bottom="0.74803149606299213" header="0.31496062992125984" footer="0.31496062992125984"/>
      <pageSetup paperSize="9" scale="47" fitToHeight="100" orientation="landscape" r:id="rId1"/>
    </customSheetView>
    <customSheetView guid="{6C4C0A1E-9F55-46A5-9256-CBEA636F78CA}" fitToPage="1">
      <pane ySplit="4" topLeftCell="A74" activePane="bottomLeft" state="frozen"/>
      <selection pane="bottomLeft" activeCell="A1417" sqref="A1417:XFD1417"/>
      <pageMargins left="0.70866141732283472" right="0.70866141732283472" top="0.74803149606299213" bottom="0.74803149606299213" header="0.31496062992125984" footer="0.31496062992125984"/>
      <pageSetup paperSize="9" scale="12" fitToHeight="25" orientation="landscape" r:id="rId2"/>
    </customSheetView>
    <customSheetView guid="{EED4C4C4-2768-4906-8D20-11DE2EB8B1AD}" showPageBreaks="1" fitToPage="1">
      <pane ySplit="4" topLeftCell="A1406" activePane="bottomLeft" state="frozen"/>
      <selection pane="bottomLeft" activeCell="D1417" sqref="D1417"/>
      <pageMargins left="0.70866141732283472" right="0.70866141732283472" top="0.74803149606299213" bottom="0.74803149606299213" header="0.31496062992125984" footer="0.31496062992125984"/>
      <pageSetup paperSize="9" scale="12" fitToHeight="25" orientation="landscape" r:id="rId3"/>
    </customSheetView>
    <customSheetView guid="{C08C5C12-FFBC-4F4C-9138-5D34ADCEB223}" fitToPage="1">
      <pane ySplit="4" topLeftCell="A1666" activePane="bottomLeft" state="frozen"/>
      <selection pane="bottomLeft" activeCell="E1417" sqref="E1417"/>
      <pageMargins left="0.70866141732283472" right="0.70866141732283472" top="0.74803149606299213" bottom="0.74803149606299213" header="0.31496062992125984" footer="0.31496062992125984"/>
      <pageSetup paperSize="9" fitToHeight="25" orientation="landscape" r:id="rId4"/>
    </customSheetView>
    <customSheetView guid="{63624039-79B7-4B53-8C9B-62AEAD1FE854}" fitToPage="1">
      <pane ySplit="4" topLeftCell="A389" activePane="bottomLeft" state="frozen"/>
      <selection pane="bottomLeft" activeCell="G391" sqref="G391"/>
      <pageMargins left="0.70866141732283472" right="0.70866141732283472" top="0.74803149606299213" bottom="0.74803149606299213" header="0.31496062992125984" footer="0.31496062992125984"/>
      <pageSetup paperSize="9" fitToHeight="25" orientation="landscape" r:id="rId5"/>
    </customSheetView>
    <customSheetView guid="{237E48EE-855D-4E22-A215-D7BA155C0632}" fitToPage="1">
      <pane ySplit="4" topLeftCell="A361" activePane="bottomLeft" state="frozen"/>
      <selection pane="bottomLeft" activeCell="D362" sqref="D362"/>
      <pageMargins left="0.70866141732283472" right="0.70866141732283472" top="0.74803149606299213" bottom="0.74803149606299213" header="0.31496062992125984" footer="0.31496062992125984"/>
      <pageSetup paperSize="9" fitToHeight="25" orientation="landscape" r:id="rId6"/>
    </customSheetView>
    <customSheetView guid="{0807BC37-3C63-4F33-8764-08C0EDADAA6D}" fitToPage="1">
      <pane ySplit="4" topLeftCell="A1666" activePane="bottomLeft" state="frozen"/>
      <selection pane="bottomLeft" activeCell="E1417" sqref="E1417"/>
      <pageMargins left="0.70866141732283472" right="0.70866141732283472" top="0.74803149606299213" bottom="0.74803149606299213" header="0.31496062992125984" footer="0.31496062992125984"/>
      <pageSetup paperSize="9" fitToHeight="25" orientation="landscape" r:id="rId7"/>
    </customSheetView>
  </customSheetViews>
  <mergeCells count="157">
    <mergeCell ref="A1881:E1881"/>
    <mergeCell ref="A1427:E1427"/>
    <mergeCell ref="A1424:E1424"/>
    <mergeCell ref="A1428:A1429"/>
    <mergeCell ref="B1428:B1429"/>
    <mergeCell ref="A363:E363"/>
    <mergeCell ref="A385:E385"/>
    <mergeCell ref="A390:E390"/>
    <mergeCell ref="A1441:E1441"/>
    <mergeCell ref="A1444:E1444"/>
    <mergeCell ref="A1438:E1438"/>
    <mergeCell ref="A421:E421"/>
    <mergeCell ref="A1419:E1419"/>
    <mergeCell ref="A1431:E1431"/>
    <mergeCell ref="A364:A369"/>
    <mergeCell ref="B365:B366"/>
    <mergeCell ref="B367:B368"/>
    <mergeCell ref="B369:B370"/>
    <mergeCell ref="A371:A373"/>
    <mergeCell ref="B371:B372"/>
    <mergeCell ref="A378:E378"/>
    <mergeCell ref="A374:E374"/>
    <mergeCell ref="A376:E376"/>
    <mergeCell ref="A1593:E1593"/>
    <mergeCell ref="A1716:E1716"/>
    <mergeCell ref="A1447:E1447"/>
    <mergeCell ref="A1464:A1465"/>
    <mergeCell ref="B1464:B1465"/>
    <mergeCell ref="A1466:A1467"/>
    <mergeCell ref="B1466:B1467"/>
    <mergeCell ref="A1468:A1469"/>
    <mergeCell ref="B1468:B1469"/>
    <mergeCell ref="A1470:A1471"/>
    <mergeCell ref="B1470:B1471"/>
    <mergeCell ref="A1472:A1473"/>
    <mergeCell ref="B1472:B1473"/>
    <mergeCell ref="A1453:E1453"/>
    <mergeCell ref="A1450:E1450"/>
    <mergeCell ref="A1454:A1455"/>
    <mergeCell ref="B1454:B1455"/>
    <mergeCell ref="A1456:A1457"/>
    <mergeCell ref="B1456:B1457"/>
    <mergeCell ref="A1458:A1459"/>
    <mergeCell ref="B1458:B1459"/>
    <mergeCell ref="A1460:A1461"/>
    <mergeCell ref="C1464:C1465"/>
    <mergeCell ref="C1466:C1467"/>
    <mergeCell ref="C1468:C1469"/>
    <mergeCell ref="C1470:C1471"/>
    <mergeCell ref="C1472:C1473"/>
    <mergeCell ref="A15:E15"/>
    <mergeCell ref="A334:E334"/>
    <mergeCell ref="A1:E1"/>
    <mergeCell ref="A2:E2"/>
    <mergeCell ref="A3:A4"/>
    <mergeCell ref="B3:B4"/>
    <mergeCell ref="C3:C4"/>
    <mergeCell ref="E3:E4"/>
    <mergeCell ref="D3:D4"/>
    <mergeCell ref="A5:E5"/>
    <mergeCell ref="C1454:C1455"/>
    <mergeCell ref="C1456:C1457"/>
    <mergeCell ref="C1458:C1459"/>
    <mergeCell ref="C1460:C1461"/>
    <mergeCell ref="C1462:C1463"/>
    <mergeCell ref="A1422:E1422"/>
    <mergeCell ref="B1460:B1461"/>
    <mergeCell ref="A1462:A1463"/>
    <mergeCell ref="B1462:B1463"/>
    <mergeCell ref="C1494:C1495"/>
    <mergeCell ref="A1496:A1497"/>
    <mergeCell ref="B1496:B1497"/>
    <mergeCell ref="C1496:C1497"/>
    <mergeCell ref="A1498:A1499"/>
    <mergeCell ref="B1498:B1499"/>
    <mergeCell ref="C1498:C1499"/>
    <mergeCell ref="A1474:A1475"/>
    <mergeCell ref="B1474:B1475"/>
    <mergeCell ref="C1474:C1475"/>
    <mergeCell ref="A1476:A1477"/>
    <mergeCell ref="B1476:B1477"/>
    <mergeCell ref="C1476:C1477"/>
    <mergeCell ref="A1494:A1495"/>
    <mergeCell ref="B1494:B1495"/>
    <mergeCell ref="A1504:A1505"/>
    <mergeCell ref="B1504:B1505"/>
    <mergeCell ref="C1504:C1505"/>
    <mergeCell ref="A1506:A1507"/>
    <mergeCell ref="B1506:B1507"/>
    <mergeCell ref="C1506:C1507"/>
    <mergeCell ref="A1500:A1501"/>
    <mergeCell ref="B1500:B1501"/>
    <mergeCell ref="C1500:C1501"/>
    <mergeCell ref="A1502:A1503"/>
    <mergeCell ref="B1502:B1503"/>
    <mergeCell ref="C1502:C1503"/>
    <mergeCell ref="A1512:A1513"/>
    <mergeCell ref="B1512:B1513"/>
    <mergeCell ref="C1512:C1513"/>
    <mergeCell ref="A1514:A1515"/>
    <mergeCell ref="B1514:B1515"/>
    <mergeCell ref="C1514:C1515"/>
    <mergeCell ref="A1508:A1509"/>
    <mergeCell ref="B1508:B1509"/>
    <mergeCell ref="C1508:C1509"/>
    <mergeCell ref="A1510:A1511"/>
    <mergeCell ref="B1510:B1511"/>
    <mergeCell ref="C1510:C1511"/>
    <mergeCell ref="A1520:A1521"/>
    <mergeCell ref="B1520:B1521"/>
    <mergeCell ref="A1523:A1524"/>
    <mergeCell ref="B1523:B1524"/>
    <mergeCell ref="A1525:A1526"/>
    <mergeCell ref="B1525:B1526"/>
    <mergeCell ref="A1516:A1517"/>
    <mergeCell ref="B1516:B1517"/>
    <mergeCell ref="C1516:C1517"/>
    <mergeCell ref="A1518:A1519"/>
    <mergeCell ref="B1518:B1519"/>
    <mergeCell ref="C1518:C1519"/>
    <mergeCell ref="A1534:A1535"/>
    <mergeCell ref="B1534:B1535"/>
    <mergeCell ref="A1536:A1537"/>
    <mergeCell ref="B1536:B1537"/>
    <mergeCell ref="A1538:A1539"/>
    <mergeCell ref="B1538:B1539"/>
    <mergeCell ref="A1527:A1528"/>
    <mergeCell ref="B1527:B1528"/>
    <mergeCell ref="A1530:A1531"/>
    <mergeCell ref="B1530:B1531"/>
    <mergeCell ref="A1532:A1533"/>
    <mergeCell ref="B1532:B1533"/>
    <mergeCell ref="A1546:A1547"/>
    <mergeCell ref="B1546:B1547"/>
    <mergeCell ref="A1548:A1549"/>
    <mergeCell ref="B1548:B1549"/>
    <mergeCell ref="A1550:A1551"/>
    <mergeCell ref="B1550:B1551"/>
    <mergeCell ref="A1540:A1541"/>
    <mergeCell ref="B1540:B1541"/>
    <mergeCell ref="A1542:A1543"/>
    <mergeCell ref="B1542:B1543"/>
    <mergeCell ref="A1544:A1545"/>
    <mergeCell ref="B1544:B1545"/>
    <mergeCell ref="A1590:A1591"/>
    <mergeCell ref="B1590:B1591"/>
    <mergeCell ref="A1583:A1585"/>
    <mergeCell ref="B1583:B1585"/>
    <mergeCell ref="C1583:C1585"/>
    <mergeCell ref="A1586:A1589"/>
    <mergeCell ref="B1586:B1589"/>
    <mergeCell ref="C1586:C1589"/>
    <mergeCell ref="A1575:A1576"/>
    <mergeCell ref="B1575:B1576"/>
    <mergeCell ref="A1578:A1582"/>
    <mergeCell ref="B1578:B1582"/>
    <mergeCell ref="C1578:C1582"/>
  </mergeCells>
  <hyperlinks>
    <hyperlink ref="E377" r:id="rId8" display="https://www.dzo.com.ua/tenders/2259288/bid/cfcd208495d565ef66e7dff9f98764da/info"/>
    <hyperlink ref="E375" r:id="rId9" display="https://www.dzo.com.ua/tenders/2259288/bid/cfcd208495d565ef66e7dff9f98764da/info"/>
    <hyperlink ref="E382" r:id="rId10" display="https://www.dzo.com.ua/tenders/2259288/bid/cfcd208495d565ef66e7dff9f98764da/info"/>
    <hyperlink ref="E379" r:id="rId11" display="https://www.dzo.com.ua/tenders/2259288/bid/cfcd208495d565ef66e7dff9f98764da/info"/>
    <hyperlink ref="E383" r:id="rId12" display="https://www.dzo.com.ua/tenders/2259288/bid/cfcd208495d565ef66e7dff9f98764da/info"/>
    <hyperlink ref="E381" r:id="rId13" display="https://www.dzo.com.ua/tenders/2259288/bid/cfcd208495d565ef66e7dff9f98764da/info"/>
    <hyperlink ref="E380" r:id="rId14" display="https://www.dzo.com.ua/tenders/2259288/bid/cfcd208495d565ef66e7dff9f98764da/info"/>
  </hyperlinks>
  <pageMargins left="0.70866141732283472" right="0.70866141732283472" top="0.74803149606299213" bottom="0.74803149606299213" header="0.31496062992125984" footer="0.31496062992125984"/>
  <pageSetup paperSize="9" scale="47" fitToHeight="10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4"/>
  <sheetViews>
    <sheetView view="pageBreakPreview" zoomScale="60" zoomScaleNormal="110" workbookViewId="0">
      <pane ySplit="3" topLeftCell="A4" activePane="bottomLeft" state="frozen"/>
      <selection pane="bottomLeft" activeCell="G13" sqref="G13"/>
    </sheetView>
  </sheetViews>
  <sheetFormatPr defaultColWidth="9.140625" defaultRowHeight="15.75"/>
  <cols>
    <col min="1" max="1" width="63.42578125" style="314" customWidth="1"/>
    <col min="2" max="2" width="51" style="79" customWidth="1"/>
    <col min="3" max="3" width="47.7109375" style="79" customWidth="1"/>
    <col min="4" max="6" width="15.28515625" style="530" customWidth="1"/>
    <col min="7" max="7" width="21" style="79" customWidth="1"/>
    <col min="8" max="16384" width="9.140625" style="79"/>
  </cols>
  <sheetData>
    <row r="1" spans="1:7" ht="45" customHeight="1" thickBot="1">
      <c r="A1" s="786" t="s">
        <v>1651</v>
      </c>
      <c r="B1" s="786"/>
      <c r="C1" s="786"/>
      <c r="D1" s="786"/>
      <c r="E1" s="786"/>
      <c r="F1" s="786"/>
      <c r="G1" s="786"/>
    </row>
    <row r="2" spans="1:7">
      <c r="A2" s="847" t="s">
        <v>2</v>
      </c>
      <c r="B2" s="847" t="s">
        <v>0</v>
      </c>
      <c r="C2" s="847" t="s">
        <v>3</v>
      </c>
      <c r="D2" s="849" t="s">
        <v>4</v>
      </c>
      <c r="E2" s="849"/>
      <c r="F2" s="849"/>
      <c r="G2" s="847" t="s">
        <v>7</v>
      </c>
    </row>
    <row r="3" spans="1:7" ht="78.75">
      <c r="A3" s="848"/>
      <c r="B3" s="848"/>
      <c r="C3" s="848"/>
      <c r="D3" s="320" t="s">
        <v>15</v>
      </c>
      <c r="E3" s="320" t="s">
        <v>14</v>
      </c>
      <c r="F3" s="320" t="s">
        <v>5</v>
      </c>
      <c r="G3" s="848"/>
    </row>
    <row r="4" spans="1:7" s="314" customFormat="1">
      <c r="A4" s="782" t="s">
        <v>359</v>
      </c>
      <c r="B4" s="782"/>
      <c r="C4" s="782"/>
      <c r="D4" s="782"/>
      <c r="E4" s="782"/>
      <c r="F4" s="782"/>
      <c r="G4" s="782"/>
    </row>
    <row r="5" spans="1:7" s="314" customFormat="1" ht="47.25">
      <c r="A5" s="81" t="s">
        <v>2384</v>
      </c>
      <c r="B5" s="11" t="s">
        <v>327</v>
      </c>
      <c r="C5" s="139" t="s">
        <v>2385</v>
      </c>
      <c r="D5" s="198">
        <v>134.113</v>
      </c>
      <c r="E5" s="198">
        <v>134.113</v>
      </c>
      <c r="F5" s="198">
        <v>134.113</v>
      </c>
      <c r="G5" s="139" t="s">
        <v>2386</v>
      </c>
    </row>
    <row r="6" spans="1:7" s="314" customFormat="1" ht="47.25">
      <c r="A6" s="81" t="s">
        <v>2384</v>
      </c>
      <c r="B6" s="11" t="s">
        <v>327</v>
      </c>
      <c r="C6" s="139" t="s">
        <v>2387</v>
      </c>
      <c r="D6" s="198">
        <v>2.0179999999999998</v>
      </c>
      <c r="E6" s="198">
        <v>2.0179999999999998</v>
      </c>
      <c r="F6" s="198">
        <v>2.0179999999999998</v>
      </c>
      <c r="G6" s="139" t="s">
        <v>2388</v>
      </c>
    </row>
    <row r="7" spans="1:7" s="314" customFormat="1" ht="31.5">
      <c r="A7" s="81" t="s">
        <v>2384</v>
      </c>
      <c r="B7" s="11" t="s">
        <v>327</v>
      </c>
      <c r="C7" s="139" t="s">
        <v>2389</v>
      </c>
      <c r="D7" s="198">
        <v>285.55900000000003</v>
      </c>
      <c r="E7" s="198">
        <v>285.55900000000003</v>
      </c>
      <c r="F7" s="198">
        <v>285.55900000000003</v>
      </c>
      <c r="G7" s="139" t="s">
        <v>2386</v>
      </c>
    </row>
    <row r="8" spans="1:7" s="314" customFormat="1" ht="31.5">
      <c r="A8" s="81" t="s">
        <v>2384</v>
      </c>
      <c r="B8" s="11" t="s">
        <v>327</v>
      </c>
      <c r="C8" s="139" t="s">
        <v>2390</v>
      </c>
      <c r="D8" s="198">
        <v>4.2359999999999998</v>
      </c>
      <c r="E8" s="198">
        <v>4.2359999999999998</v>
      </c>
      <c r="F8" s="198">
        <v>4.2359999999999998</v>
      </c>
      <c r="G8" s="139" t="s">
        <v>2388</v>
      </c>
    </row>
    <row r="9" spans="1:7" s="314" customFormat="1" ht="31.5">
      <c r="A9" s="81" t="s">
        <v>2384</v>
      </c>
      <c r="B9" s="11" t="s">
        <v>327</v>
      </c>
      <c r="C9" s="139" t="s">
        <v>2391</v>
      </c>
      <c r="D9" s="198">
        <v>179.976</v>
      </c>
      <c r="E9" s="198">
        <v>179.976</v>
      </c>
      <c r="F9" s="198">
        <v>179.976</v>
      </c>
      <c r="G9" s="139" t="s">
        <v>2392</v>
      </c>
    </row>
    <row r="10" spans="1:7" s="314" customFormat="1" ht="31.5">
      <c r="A10" s="81" t="s">
        <v>2384</v>
      </c>
      <c r="B10" s="11" t="s">
        <v>327</v>
      </c>
      <c r="C10" s="139" t="s">
        <v>2393</v>
      </c>
      <c r="D10" s="198">
        <v>3.4060000000000001</v>
      </c>
      <c r="E10" s="198">
        <v>3.4060000000000001</v>
      </c>
      <c r="F10" s="198">
        <v>3.4060000000000001</v>
      </c>
      <c r="G10" s="139" t="s">
        <v>2388</v>
      </c>
    </row>
    <row r="11" spans="1:7" s="314" customFormat="1" ht="31.5">
      <c r="A11" s="81" t="s">
        <v>2384</v>
      </c>
      <c r="B11" s="11" t="s">
        <v>327</v>
      </c>
      <c r="C11" s="139" t="s">
        <v>2391</v>
      </c>
      <c r="D11" s="199">
        <v>444.45</v>
      </c>
      <c r="E11" s="199">
        <v>444.45</v>
      </c>
      <c r="F11" s="199">
        <v>444.45</v>
      </c>
      <c r="G11" s="139" t="s">
        <v>2386</v>
      </c>
    </row>
    <row r="12" spans="1:7" s="314" customFormat="1" ht="31.5">
      <c r="A12" s="81" t="s">
        <v>2384</v>
      </c>
      <c r="B12" s="11" t="s">
        <v>327</v>
      </c>
      <c r="C12" s="139" t="s">
        <v>2393</v>
      </c>
      <c r="D12" s="198">
        <v>8.2119999999999997</v>
      </c>
      <c r="E12" s="198">
        <v>8.2119999999999997</v>
      </c>
      <c r="F12" s="198">
        <v>8.2119999999999997</v>
      </c>
      <c r="G12" s="139" t="s">
        <v>2388</v>
      </c>
    </row>
    <row r="13" spans="1:7" s="314" customFormat="1" ht="47.25">
      <c r="A13" s="81" t="s">
        <v>2384</v>
      </c>
      <c r="B13" s="11" t="s">
        <v>327</v>
      </c>
      <c r="C13" s="139" t="s">
        <v>2394</v>
      </c>
      <c r="D13" s="198">
        <v>59.975999999999999</v>
      </c>
      <c r="E13" s="198">
        <v>59.975999999999999</v>
      </c>
      <c r="F13" s="198">
        <v>59.975999999999999</v>
      </c>
      <c r="G13" s="139" t="s">
        <v>2395</v>
      </c>
    </row>
    <row r="14" spans="1:7" s="314" customFormat="1" ht="31.5">
      <c r="A14" s="81" t="s">
        <v>2384</v>
      </c>
      <c r="B14" s="11" t="s">
        <v>327</v>
      </c>
      <c r="C14" s="139" t="s">
        <v>2396</v>
      </c>
      <c r="D14" s="198">
        <v>2.4620000000000002</v>
      </c>
      <c r="E14" s="198">
        <v>2.4620000000000002</v>
      </c>
      <c r="F14" s="198">
        <v>2.4620000000000002</v>
      </c>
      <c r="G14" s="139" t="s">
        <v>2395</v>
      </c>
    </row>
    <row r="15" spans="1:7" s="314" customFormat="1" ht="47.25">
      <c r="A15" s="81" t="s">
        <v>2384</v>
      </c>
      <c r="B15" s="11" t="s">
        <v>327</v>
      </c>
      <c r="C15" s="139" t="s">
        <v>2397</v>
      </c>
      <c r="D15" s="199">
        <v>3.56</v>
      </c>
      <c r="E15" s="199">
        <v>3.56</v>
      </c>
      <c r="F15" s="199">
        <v>3.56</v>
      </c>
      <c r="G15" s="139" t="s">
        <v>2398</v>
      </c>
    </row>
    <row r="16" spans="1:7" s="314" customFormat="1" ht="31.5">
      <c r="A16" s="81"/>
      <c r="B16" s="11" t="s">
        <v>327</v>
      </c>
      <c r="C16" s="139" t="s">
        <v>2399</v>
      </c>
      <c r="D16" s="199">
        <v>68.8</v>
      </c>
      <c r="E16" s="199">
        <v>68.8</v>
      </c>
      <c r="F16" s="199">
        <v>68.8</v>
      </c>
      <c r="G16" s="139" t="s">
        <v>2400</v>
      </c>
    </row>
    <row r="17" spans="1:7" s="314" customFormat="1" ht="31.5">
      <c r="A17" s="81" t="s">
        <v>2384</v>
      </c>
      <c r="B17" s="11" t="s">
        <v>327</v>
      </c>
      <c r="C17" s="13" t="s">
        <v>2401</v>
      </c>
      <c r="D17" s="192">
        <v>2.052</v>
      </c>
      <c r="E17" s="192">
        <v>2.052</v>
      </c>
      <c r="F17" s="192">
        <v>2.052</v>
      </c>
      <c r="G17" s="90" t="s">
        <v>2402</v>
      </c>
    </row>
    <row r="18" spans="1:7" s="314" customFormat="1">
      <c r="A18" s="323"/>
      <c r="B18" s="242" t="s">
        <v>1</v>
      </c>
      <c r="C18" s="531" t="s">
        <v>6</v>
      </c>
      <c r="D18" s="532">
        <f>SUM(D5:D17)</f>
        <v>1198.8199999999997</v>
      </c>
      <c r="E18" s="532">
        <f>SUM(E5:E17)</f>
        <v>1198.8199999999997</v>
      </c>
      <c r="F18" s="532">
        <f>SUM(F5:F17)</f>
        <v>1198.8199999999997</v>
      </c>
      <c r="G18" s="531" t="s">
        <v>6</v>
      </c>
    </row>
    <row r="19" spans="1:7" s="101" customFormat="1">
      <c r="A19" s="782" t="s">
        <v>17</v>
      </c>
      <c r="B19" s="782"/>
      <c r="C19" s="782"/>
      <c r="D19" s="782"/>
      <c r="E19" s="782"/>
      <c r="F19" s="782"/>
      <c r="G19" s="782"/>
    </row>
    <row r="20" spans="1:7" s="101" customFormat="1" ht="31.5">
      <c r="A20" s="850" t="s">
        <v>3335</v>
      </c>
      <c r="B20" s="850" t="s">
        <v>3145</v>
      </c>
      <c r="C20" s="8" t="s">
        <v>3336</v>
      </c>
      <c r="D20" s="852">
        <v>591.62699999999995</v>
      </c>
      <c r="E20" s="852">
        <v>591.62699999999995</v>
      </c>
      <c r="F20" s="8">
        <f>268.123+167.781+100.342</f>
        <v>536.24599999999998</v>
      </c>
      <c r="G20" s="16" t="s">
        <v>3183</v>
      </c>
    </row>
    <row r="21" spans="1:7" s="101" customFormat="1" ht="63">
      <c r="A21" s="851"/>
      <c r="B21" s="851"/>
      <c r="C21" s="8" t="s">
        <v>3337</v>
      </c>
      <c r="D21" s="853"/>
      <c r="E21" s="853"/>
      <c r="F21" s="8">
        <f>9.25906+2.02912</f>
        <v>11.288180000000001</v>
      </c>
      <c r="G21" s="16" t="s">
        <v>3338</v>
      </c>
    </row>
    <row r="22" spans="1:7" s="101" customFormat="1" ht="63">
      <c r="A22" s="850" t="s">
        <v>3339</v>
      </c>
      <c r="B22" s="850" t="s">
        <v>3340</v>
      </c>
      <c r="C22" s="8" t="s">
        <v>3341</v>
      </c>
      <c r="D22" s="852">
        <v>6206.4530000000004</v>
      </c>
      <c r="E22" s="852">
        <v>6206.4530000000004</v>
      </c>
      <c r="F22" s="8">
        <f>330.44939+2324.06219+2591.54875</f>
        <v>5246.0603300000002</v>
      </c>
      <c r="G22" s="16" t="s">
        <v>3342</v>
      </c>
    </row>
    <row r="23" spans="1:7" s="101" customFormat="1" ht="63">
      <c r="A23" s="851"/>
      <c r="B23" s="851"/>
      <c r="C23" s="8" t="s">
        <v>3343</v>
      </c>
      <c r="D23" s="853"/>
      <c r="E23" s="853"/>
      <c r="F23" s="8">
        <f>6.4782+101.94412</f>
        <v>108.42232</v>
      </c>
      <c r="G23" s="16" t="s">
        <v>262</v>
      </c>
    </row>
    <row r="24" spans="1:7" s="101" customFormat="1" ht="47.25">
      <c r="A24" s="850" t="s">
        <v>3344</v>
      </c>
      <c r="B24" s="850" t="s">
        <v>2923</v>
      </c>
      <c r="C24" s="8" t="s">
        <v>3345</v>
      </c>
      <c r="D24" s="852">
        <v>123.01300000000001</v>
      </c>
      <c r="E24" s="852">
        <v>123.01300000000001</v>
      </c>
      <c r="F24" s="8">
        <f>94.74759</f>
        <v>94.747590000000002</v>
      </c>
      <c r="G24" s="16" t="s">
        <v>3346</v>
      </c>
    </row>
    <row r="25" spans="1:7" s="101" customFormat="1" ht="47.25">
      <c r="A25" s="851"/>
      <c r="B25" s="851"/>
      <c r="C25" s="8" t="s">
        <v>3345</v>
      </c>
      <c r="D25" s="853"/>
      <c r="E25" s="853"/>
      <c r="F25" s="8">
        <f>23.21798+0.69654</f>
        <v>23.91452</v>
      </c>
      <c r="G25" s="16" t="s">
        <v>3346</v>
      </c>
    </row>
    <row r="26" spans="1:7" s="101" customFormat="1" ht="47.25">
      <c r="A26" s="850" t="s">
        <v>3347</v>
      </c>
      <c r="B26" s="850" t="s">
        <v>3348</v>
      </c>
      <c r="C26" s="8" t="s">
        <v>3349</v>
      </c>
      <c r="D26" s="852">
        <v>8159.027</v>
      </c>
      <c r="E26" s="852">
        <v>8159.027</v>
      </c>
      <c r="F26" s="8">
        <f>681.03389+658.42998</f>
        <v>1339.46387</v>
      </c>
      <c r="G26" s="16" t="s">
        <v>1188</v>
      </c>
    </row>
    <row r="27" spans="1:7" s="101" customFormat="1" ht="63">
      <c r="A27" s="851"/>
      <c r="B27" s="851"/>
      <c r="C27" s="8" t="s">
        <v>3350</v>
      </c>
      <c r="D27" s="853"/>
      <c r="E27" s="853"/>
      <c r="F27" s="8">
        <f>14.28152+13.73952</f>
        <v>28.021039999999999</v>
      </c>
      <c r="G27" s="16" t="s">
        <v>262</v>
      </c>
    </row>
    <row r="28" spans="1:7" s="101" customFormat="1" ht="31.5">
      <c r="A28" s="850" t="s">
        <v>1180</v>
      </c>
      <c r="B28" s="850" t="s">
        <v>3172</v>
      </c>
      <c r="C28" s="8" t="s">
        <v>1181</v>
      </c>
      <c r="D28" s="852">
        <v>4190</v>
      </c>
      <c r="E28" s="852">
        <v>4190</v>
      </c>
      <c r="F28" s="8">
        <f>800+58.90378+779.58762</f>
        <v>1638.4913999999999</v>
      </c>
      <c r="G28" s="17" t="s">
        <v>38</v>
      </c>
    </row>
    <row r="29" spans="1:7" s="101" customFormat="1" ht="63">
      <c r="A29" s="877"/>
      <c r="B29" s="877"/>
      <c r="C29" s="8" t="s">
        <v>1182</v>
      </c>
      <c r="D29" s="878"/>
      <c r="E29" s="878"/>
      <c r="F29" s="8">
        <f>18.07832+16.45139+21.1144</f>
        <v>55.644109999999998</v>
      </c>
      <c r="G29" s="16" t="s">
        <v>262</v>
      </c>
    </row>
    <row r="30" spans="1:7" s="101" customFormat="1" ht="47.25">
      <c r="A30" s="877"/>
      <c r="B30" s="877"/>
      <c r="C30" s="8" t="s">
        <v>1181</v>
      </c>
      <c r="D30" s="878"/>
      <c r="E30" s="878"/>
      <c r="F30" s="8">
        <f>1000</f>
        <v>1000</v>
      </c>
      <c r="G30" s="16" t="s">
        <v>3342</v>
      </c>
    </row>
    <row r="31" spans="1:7" s="101" customFormat="1" ht="47.25">
      <c r="A31" s="851"/>
      <c r="B31" s="851"/>
      <c r="C31" s="8" t="s">
        <v>3351</v>
      </c>
      <c r="D31" s="853"/>
      <c r="E31" s="853"/>
      <c r="F31" s="8">
        <f>60.0538</f>
        <v>60.053800000000003</v>
      </c>
      <c r="G31" s="16" t="s">
        <v>3352</v>
      </c>
    </row>
    <row r="32" spans="1:7" s="101" customFormat="1" ht="63">
      <c r="A32" s="15" t="s">
        <v>1176</v>
      </c>
      <c r="B32" s="7" t="s">
        <v>3353</v>
      </c>
      <c r="C32" s="8" t="s">
        <v>39</v>
      </c>
      <c r="D32" s="16">
        <v>2000</v>
      </c>
      <c r="E32" s="16">
        <v>2000</v>
      </c>
      <c r="F32" s="8">
        <v>2000</v>
      </c>
      <c r="G32" s="17" t="s">
        <v>1177</v>
      </c>
    </row>
    <row r="33" spans="1:7" s="101" customFormat="1" ht="47.25">
      <c r="A33" s="850" t="s">
        <v>3354</v>
      </c>
      <c r="B33" s="850" t="s">
        <v>3355</v>
      </c>
      <c r="C33" s="8" t="s">
        <v>1183</v>
      </c>
      <c r="D33" s="852">
        <v>994.56100000000004</v>
      </c>
      <c r="E33" s="852">
        <v>994.56100000000004</v>
      </c>
      <c r="F33" s="8">
        <f>485.759+359.45478-171.21966+50.32206+201.06324+46.11745</f>
        <v>971.49686999999994</v>
      </c>
      <c r="G33" s="8" t="s">
        <v>40</v>
      </c>
    </row>
    <row r="34" spans="1:7" s="101" customFormat="1" ht="63">
      <c r="A34" s="877"/>
      <c r="B34" s="877"/>
      <c r="C34" s="8" t="s">
        <v>1184</v>
      </c>
      <c r="D34" s="878"/>
      <c r="E34" s="878"/>
      <c r="F34" s="8">
        <f>7.5438+6.62484+1.06849+4.23851+0.93896</f>
        <v>20.4146</v>
      </c>
      <c r="G34" s="16" t="s">
        <v>262</v>
      </c>
    </row>
    <row r="35" spans="1:7" s="101" customFormat="1" ht="47.25">
      <c r="A35" s="851"/>
      <c r="B35" s="851"/>
      <c r="C35" s="8" t="s">
        <v>3356</v>
      </c>
      <c r="D35" s="853"/>
      <c r="E35" s="853"/>
      <c r="F35" s="8">
        <f>2.565</f>
        <v>2.5649999999999999</v>
      </c>
      <c r="G35" s="16" t="s">
        <v>3357</v>
      </c>
    </row>
    <row r="36" spans="1:7" s="101" customFormat="1" ht="31.5">
      <c r="A36" s="850" t="s">
        <v>3358</v>
      </c>
      <c r="B36" s="850" t="s">
        <v>3359</v>
      </c>
      <c r="C36" s="8" t="s">
        <v>3360</v>
      </c>
      <c r="D36" s="852">
        <v>203.04300000000001</v>
      </c>
      <c r="E36" s="852">
        <v>203.04300000000001</v>
      </c>
      <c r="F36" s="8">
        <f>99.44243+87.40455</f>
        <v>186.84698</v>
      </c>
      <c r="G36" s="16" t="s">
        <v>43</v>
      </c>
    </row>
    <row r="37" spans="1:7" s="101" customFormat="1" ht="63">
      <c r="A37" s="851"/>
      <c r="B37" s="851"/>
      <c r="C37" s="8" t="s">
        <v>3361</v>
      </c>
      <c r="D37" s="853"/>
      <c r="E37" s="853"/>
      <c r="F37" s="8">
        <f>3.92304</f>
        <v>3.9230399999999999</v>
      </c>
      <c r="G37" s="16" t="s">
        <v>262</v>
      </c>
    </row>
    <row r="38" spans="1:7" s="101" customFormat="1" ht="31.5">
      <c r="A38" s="850" t="s">
        <v>1185</v>
      </c>
      <c r="B38" s="850" t="s">
        <v>3362</v>
      </c>
      <c r="C38" s="8" t="s">
        <v>1187</v>
      </c>
      <c r="D38" s="852">
        <v>1348.1089999999999</v>
      </c>
      <c r="E38" s="852">
        <v>1348.1089999999999</v>
      </c>
      <c r="F38" s="8">
        <f>330.275+109.91386+159.39482+26.56153+108.47687</f>
        <v>734.62207999999987</v>
      </c>
      <c r="G38" s="16" t="s">
        <v>1188</v>
      </c>
    </row>
    <row r="39" spans="1:7" s="101" customFormat="1" ht="63">
      <c r="A39" s="877"/>
      <c r="B39" s="877"/>
      <c r="C39" s="8" t="s">
        <v>3363</v>
      </c>
      <c r="D39" s="878"/>
      <c r="E39" s="878"/>
      <c r="F39" s="8">
        <f>2.27098+2.53567+2.10649+2.28193+3.31374+0.55219</f>
        <v>13.061</v>
      </c>
      <c r="G39" s="16" t="s">
        <v>262</v>
      </c>
    </row>
    <row r="40" spans="1:7" s="101" customFormat="1" ht="63">
      <c r="A40" s="851"/>
      <c r="B40" s="851"/>
      <c r="C40" s="8" t="s">
        <v>3363</v>
      </c>
      <c r="D40" s="853"/>
      <c r="E40" s="853"/>
      <c r="F40" s="8">
        <f>3.37493</f>
        <v>3.37493</v>
      </c>
      <c r="G40" s="16" t="s">
        <v>262</v>
      </c>
    </row>
    <row r="41" spans="1:7" s="101" customFormat="1" ht="31.5">
      <c r="A41" s="850" t="s">
        <v>1144</v>
      </c>
      <c r="B41" s="850" t="s">
        <v>3364</v>
      </c>
      <c r="C41" s="8" t="s">
        <v>3365</v>
      </c>
      <c r="D41" s="852">
        <v>4200</v>
      </c>
      <c r="E41" s="852">
        <v>4200</v>
      </c>
      <c r="F41" s="8">
        <f>1479.19593+379.43633+593.77932+334.75222+1323.09174</f>
        <v>4110.2555400000001</v>
      </c>
      <c r="G41" s="16" t="s">
        <v>3366</v>
      </c>
    </row>
    <row r="42" spans="1:7" s="101" customFormat="1" ht="63">
      <c r="A42" s="877"/>
      <c r="B42" s="877"/>
      <c r="C42" s="8" t="s">
        <v>3367</v>
      </c>
      <c r="D42" s="878"/>
      <c r="E42" s="878"/>
      <c r="F42" s="8">
        <f>38.63045+12.38021+6.95722+21.34201</f>
        <v>79.309889999999996</v>
      </c>
      <c r="G42" s="16" t="s">
        <v>262</v>
      </c>
    </row>
    <row r="43" spans="1:7" s="101" customFormat="1" ht="47.25">
      <c r="A43" s="851"/>
      <c r="B43" s="851"/>
      <c r="C43" s="8" t="s">
        <v>3368</v>
      </c>
      <c r="D43" s="853"/>
      <c r="E43" s="853"/>
      <c r="F43" s="8">
        <v>5.4</v>
      </c>
      <c r="G43" s="16" t="s">
        <v>3369</v>
      </c>
    </row>
    <row r="44" spans="1:7" s="101" customFormat="1" ht="31.5">
      <c r="A44" s="850" t="s">
        <v>1178</v>
      </c>
      <c r="B44" s="850" t="s">
        <v>3370</v>
      </c>
      <c r="C44" s="8" t="s">
        <v>3371</v>
      </c>
      <c r="D44" s="852">
        <v>13113.800999999999</v>
      </c>
      <c r="E44" s="852">
        <v>13113.800999999999</v>
      </c>
      <c r="F44" s="8">
        <f>4000+2217.38611+1783.42757+2890+1839.79624</f>
        <v>12730.609919999999</v>
      </c>
      <c r="G44" s="17" t="s">
        <v>1177</v>
      </c>
    </row>
    <row r="45" spans="1:7" s="101" customFormat="1" ht="63">
      <c r="A45" s="877"/>
      <c r="B45" s="877"/>
      <c r="C45" s="78" t="s">
        <v>1179</v>
      </c>
      <c r="D45" s="878"/>
      <c r="E45" s="878"/>
      <c r="F45" s="78">
        <f>46.79983+82.38362+36.13268+99.09738+1.18949</f>
        <v>265.60299999999995</v>
      </c>
      <c r="G45" s="16" t="s">
        <v>262</v>
      </c>
    </row>
    <row r="46" spans="1:7" s="101" customFormat="1" ht="31.5">
      <c r="A46" s="877"/>
      <c r="B46" s="877"/>
      <c r="C46" s="8" t="s">
        <v>3372</v>
      </c>
      <c r="D46" s="878"/>
      <c r="E46" s="878"/>
      <c r="F46" s="8">
        <f>57.06966</f>
        <v>57.069659999999999</v>
      </c>
      <c r="G46" s="16" t="s">
        <v>3373</v>
      </c>
    </row>
    <row r="47" spans="1:7" s="101" customFormat="1" ht="47.25">
      <c r="A47" s="851"/>
      <c r="B47" s="851"/>
      <c r="C47" s="8" t="s">
        <v>3374</v>
      </c>
      <c r="D47" s="853"/>
      <c r="E47" s="853"/>
      <c r="F47" s="8">
        <v>60.5184</v>
      </c>
      <c r="G47" s="16" t="s">
        <v>3375</v>
      </c>
    </row>
    <row r="48" spans="1:7" s="101" customFormat="1" ht="31.5">
      <c r="A48" s="850" t="s">
        <v>1189</v>
      </c>
      <c r="B48" s="850" t="s">
        <v>3376</v>
      </c>
      <c r="C48" s="8" t="s">
        <v>1190</v>
      </c>
      <c r="D48" s="852">
        <v>1900.7560000000001</v>
      </c>
      <c r="E48" s="852">
        <v>1900.7560000000001</v>
      </c>
      <c r="F48" s="8">
        <f>514.72492+196.04454+318.68039+252.151+252.151</f>
        <v>1533.7518500000001</v>
      </c>
      <c r="G48" s="16" t="s">
        <v>1191</v>
      </c>
    </row>
    <row r="49" spans="1:7" s="101" customFormat="1" ht="63">
      <c r="A49" s="851"/>
      <c r="B49" s="851"/>
      <c r="C49" s="8" t="s">
        <v>3377</v>
      </c>
      <c r="D49" s="853"/>
      <c r="E49" s="853"/>
      <c r="F49" s="8">
        <f>16.67083+7.25828+11.93862</f>
        <v>35.867729999999995</v>
      </c>
      <c r="G49" s="16" t="s">
        <v>262</v>
      </c>
    </row>
    <row r="50" spans="1:7" s="101" customFormat="1" ht="31.5">
      <c r="A50" s="850" t="s">
        <v>3378</v>
      </c>
      <c r="B50" s="850" t="s">
        <v>3379</v>
      </c>
      <c r="C50" s="8" t="s">
        <v>3380</v>
      </c>
      <c r="D50" s="852">
        <v>1992.6310000000001</v>
      </c>
      <c r="E50" s="852">
        <v>1992.6310000000001</v>
      </c>
      <c r="F50" s="8">
        <f>155.21148+154.74227+602.51618</f>
        <v>912.46992999999998</v>
      </c>
      <c r="G50" s="16" t="s">
        <v>3283</v>
      </c>
    </row>
    <row r="51" spans="1:7" s="101" customFormat="1" ht="63">
      <c r="A51" s="877"/>
      <c r="B51" s="877"/>
      <c r="C51" s="8" t="s">
        <v>3381</v>
      </c>
      <c r="D51" s="878"/>
      <c r="E51" s="878"/>
      <c r="F51" s="8">
        <f>3.18644+3.23412+12.47759+3.22052</f>
        <v>22.118670000000002</v>
      </c>
      <c r="G51" s="16" t="s">
        <v>262</v>
      </c>
    </row>
    <row r="52" spans="1:7" s="101" customFormat="1" ht="47.25">
      <c r="A52" s="877"/>
      <c r="B52" s="877"/>
      <c r="C52" s="8" t="s">
        <v>3382</v>
      </c>
      <c r="D52" s="878"/>
      <c r="E52" s="878"/>
      <c r="F52" s="8">
        <f>6.75+21.6</f>
        <v>28.35</v>
      </c>
      <c r="G52" s="16" t="s">
        <v>703</v>
      </c>
    </row>
    <row r="53" spans="1:7" s="101" customFormat="1" ht="47.25">
      <c r="A53" s="851"/>
      <c r="B53" s="851"/>
      <c r="C53" s="8" t="s">
        <v>3383</v>
      </c>
      <c r="D53" s="853"/>
      <c r="E53" s="853"/>
      <c r="F53" s="8">
        <v>71.423699999999997</v>
      </c>
      <c r="G53" s="16" t="s">
        <v>703</v>
      </c>
    </row>
    <row r="54" spans="1:7" s="101" customFormat="1" ht="31.5">
      <c r="A54" s="850" t="s">
        <v>3384</v>
      </c>
      <c r="B54" s="850" t="s">
        <v>3385</v>
      </c>
      <c r="C54" s="8" t="s">
        <v>3386</v>
      </c>
      <c r="D54" s="852">
        <v>910.51</v>
      </c>
      <c r="E54" s="852">
        <v>910.51</v>
      </c>
      <c r="F54" s="8">
        <f>361.1982+316.62914+44.56906+83.18193</f>
        <v>805.57833000000005</v>
      </c>
      <c r="G54" s="16" t="s">
        <v>1188</v>
      </c>
    </row>
    <row r="55" spans="1:7" s="101" customFormat="1" ht="63">
      <c r="A55" s="851"/>
      <c r="B55" s="851"/>
      <c r="C55" s="8" t="s">
        <v>3387</v>
      </c>
      <c r="D55" s="853"/>
      <c r="E55" s="853"/>
      <c r="F55" s="8">
        <f>6.6405+2.3999+1.48996+4.58507+1.70056</f>
        <v>16.815989999999999</v>
      </c>
      <c r="G55" s="16" t="s">
        <v>262</v>
      </c>
    </row>
    <row r="56" spans="1:7" s="101" customFormat="1" ht="63">
      <c r="A56" s="850" t="s">
        <v>3388</v>
      </c>
      <c r="B56" s="850" t="s">
        <v>3389</v>
      </c>
      <c r="C56" s="8" t="s">
        <v>3390</v>
      </c>
      <c r="D56" s="852">
        <v>2096.502</v>
      </c>
      <c r="E56" s="852">
        <v>2096.502</v>
      </c>
      <c r="F56" s="8">
        <f>17.9758+22.96948</f>
        <v>40.945279999999997</v>
      </c>
      <c r="G56" s="16" t="s">
        <v>262</v>
      </c>
    </row>
    <row r="57" spans="1:7" s="101" customFormat="1" ht="47.25">
      <c r="A57" s="851"/>
      <c r="B57" s="851"/>
      <c r="C57" s="8" t="s">
        <v>3391</v>
      </c>
      <c r="D57" s="878"/>
      <c r="E57" s="878"/>
      <c r="F57" s="8">
        <f>868.08498+1115.58816</f>
        <v>1983.6731399999999</v>
      </c>
      <c r="G57" s="16" t="s">
        <v>3342</v>
      </c>
    </row>
    <row r="58" spans="1:7" s="101" customFormat="1" ht="31.5">
      <c r="A58" s="850" t="s">
        <v>3185</v>
      </c>
      <c r="B58" s="850" t="s">
        <v>3186</v>
      </c>
      <c r="C58" s="8" t="s">
        <v>3392</v>
      </c>
      <c r="D58" s="852">
        <v>1700</v>
      </c>
      <c r="E58" s="852">
        <v>1700</v>
      </c>
      <c r="F58" s="8">
        <v>79.318200000000004</v>
      </c>
      <c r="G58" s="16" t="s">
        <v>3369</v>
      </c>
    </row>
    <row r="59" spans="1:7" s="101" customFormat="1" ht="31.5">
      <c r="A59" s="877"/>
      <c r="B59" s="877"/>
      <c r="C59" s="8" t="s">
        <v>3393</v>
      </c>
      <c r="D59" s="878"/>
      <c r="E59" s="878"/>
      <c r="F59" s="8">
        <f>730+672.85458+52.82824+44.30818</f>
        <v>1499.9910000000002</v>
      </c>
      <c r="G59" s="16" t="s">
        <v>3366</v>
      </c>
    </row>
    <row r="60" spans="1:7" s="101" customFormat="1" ht="47.25">
      <c r="A60" s="877"/>
      <c r="B60" s="877"/>
      <c r="C60" s="8" t="s">
        <v>3394</v>
      </c>
      <c r="D60" s="878"/>
      <c r="E60" s="878"/>
      <c r="F60" s="8">
        <f>4.617</f>
        <v>4.617</v>
      </c>
      <c r="G60" s="16" t="s">
        <v>3369</v>
      </c>
    </row>
    <row r="61" spans="1:7" s="101" customFormat="1" ht="63">
      <c r="A61" s="851"/>
      <c r="B61" s="851"/>
      <c r="C61" s="8" t="s">
        <v>3395</v>
      </c>
      <c r="D61" s="853"/>
      <c r="E61" s="853"/>
      <c r="F61" s="8">
        <f>1.05+0.93414</f>
        <v>1.98414</v>
      </c>
      <c r="G61" s="16" t="s">
        <v>262</v>
      </c>
    </row>
    <row r="62" spans="1:7" s="101" customFormat="1" ht="47.25">
      <c r="A62" s="850" t="s">
        <v>1192</v>
      </c>
      <c r="B62" s="850" t="s">
        <v>3396</v>
      </c>
      <c r="C62" s="8" t="s">
        <v>1194</v>
      </c>
      <c r="D62" s="852">
        <v>4453.2610000000004</v>
      </c>
      <c r="E62" s="852">
        <v>4453.2610000000004</v>
      </c>
      <c r="F62" s="8">
        <f>30.97428+71.62725</f>
        <v>102.60153</v>
      </c>
      <c r="G62" s="16" t="s">
        <v>189</v>
      </c>
    </row>
    <row r="63" spans="1:7" s="101" customFormat="1" ht="47.25">
      <c r="A63" s="877"/>
      <c r="B63" s="877"/>
      <c r="C63" s="8" t="s">
        <v>3397</v>
      </c>
      <c r="D63" s="878"/>
      <c r="E63" s="878"/>
      <c r="F63" s="8">
        <f>2124.77465+1250.98062+721.3236</f>
        <v>4097.0788699999994</v>
      </c>
      <c r="G63" s="16" t="s">
        <v>3342</v>
      </c>
    </row>
    <row r="64" spans="1:7" s="101" customFormat="1" ht="63">
      <c r="A64" s="877"/>
      <c r="B64" s="877"/>
      <c r="C64" s="8" t="s">
        <v>3398</v>
      </c>
      <c r="D64" s="878"/>
      <c r="E64" s="878"/>
      <c r="F64" s="8">
        <f>26.56565+15.24839+45.0024</f>
        <v>86.81644</v>
      </c>
      <c r="G64" s="16" t="s">
        <v>262</v>
      </c>
    </row>
    <row r="65" spans="1:7" s="101" customFormat="1" ht="47.25">
      <c r="A65" s="851"/>
      <c r="B65" s="851"/>
      <c r="C65" s="8" t="s">
        <v>3399</v>
      </c>
      <c r="D65" s="853"/>
      <c r="E65" s="853"/>
      <c r="F65" s="8">
        <f>10.05961</f>
        <v>10.059609999999999</v>
      </c>
      <c r="G65" s="16" t="s">
        <v>189</v>
      </c>
    </row>
    <row r="66" spans="1:7" s="101" customFormat="1" ht="47.25">
      <c r="A66" s="850" t="s">
        <v>3168</v>
      </c>
      <c r="B66" s="850" t="s">
        <v>3169</v>
      </c>
      <c r="C66" s="8" t="s">
        <v>3400</v>
      </c>
      <c r="D66" s="852">
        <v>2654.21</v>
      </c>
      <c r="E66" s="852">
        <v>2654.21</v>
      </c>
      <c r="F66" s="8">
        <f>438.8814+71.70942+367.17199+1207.12804</f>
        <v>2084.8908499999998</v>
      </c>
      <c r="G66" s="16" t="s">
        <v>38</v>
      </c>
    </row>
    <row r="67" spans="1:7" s="101" customFormat="1" ht="47.25">
      <c r="A67" s="877"/>
      <c r="B67" s="877"/>
      <c r="C67" s="8" t="s">
        <v>3401</v>
      </c>
      <c r="D67" s="878"/>
      <c r="E67" s="878"/>
      <c r="F67" s="8">
        <f>60+49.6958</f>
        <v>109.69579999999999</v>
      </c>
      <c r="G67" s="16" t="s">
        <v>3402</v>
      </c>
    </row>
    <row r="68" spans="1:7" s="101" customFormat="1" ht="63">
      <c r="A68" s="851"/>
      <c r="B68" s="851"/>
      <c r="C68" s="8" t="s">
        <v>3403</v>
      </c>
      <c r="D68" s="853"/>
      <c r="E68" s="853"/>
      <c r="F68" s="8">
        <f>10.77324+7.46766+25.36998+3.83069</f>
        <v>47.441569999999999</v>
      </c>
      <c r="G68" s="16" t="s">
        <v>262</v>
      </c>
    </row>
    <row r="69" spans="1:7" s="101" customFormat="1" ht="47.25">
      <c r="A69" s="850" t="s">
        <v>1066</v>
      </c>
      <c r="B69" s="850" t="s">
        <v>1067</v>
      </c>
      <c r="C69" s="8" t="s">
        <v>3404</v>
      </c>
      <c r="D69" s="852">
        <v>1086.134</v>
      </c>
      <c r="E69" s="852">
        <v>1086.134</v>
      </c>
      <c r="F69" s="8">
        <f>31.2426</f>
        <v>31.242599999999999</v>
      </c>
      <c r="G69" s="16" t="s">
        <v>997</v>
      </c>
    </row>
    <row r="70" spans="1:7" s="101" customFormat="1" ht="47.25">
      <c r="A70" s="877"/>
      <c r="B70" s="877"/>
      <c r="C70" s="8" t="s">
        <v>3405</v>
      </c>
      <c r="D70" s="878"/>
      <c r="E70" s="878"/>
      <c r="F70" s="8">
        <f>475.7328+475.7328</f>
        <v>951.46559999999999</v>
      </c>
      <c r="G70" s="16" t="s">
        <v>38</v>
      </c>
    </row>
    <row r="71" spans="1:7" s="101" customFormat="1" ht="47.25">
      <c r="A71" s="877"/>
      <c r="B71" s="877"/>
      <c r="C71" s="8" t="s">
        <v>3406</v>
      </c>
      <c r="D71" s="878"/>
      <c r="E71" s="878"/>
      <c r="F71" s="8">
        <f>8.721</f>
        <v>8.7210000000000001</v>
      </c>
      <c r="G71" s="16" t="s">
        <v>997</v>
      </c>
    </row>
    <row r="72" spans="1:7" s="101" customFormat="1" ht="63">
      <c r="A72" s="851"/>
      <c r="B72" s="851"/>
      <c r="C72" s="8" t="s">
        <v>3407</v>
      </c>
      <c r="D72" s="853"/>
      <c r="E72" s="853"/>
      <c r="F72" s="8">
        <v>19.76276</v>
      </c>
      <c r="G72" s="16" t="s">
        <v>262</v>
      </c>
    </row>
    <row r="73" spans="1:7" s="101" customFormat="1" ht="31.5">
      <c r="A73" s="850" t="s">
        <v>3408</v>
      </c>
      <c r="B73" s="850" t="s">
        <v>3409</v>
      </c>
      <c r="C73" s="8" t="s">
        <v>3410</v>
      </c>
      <c r="D73" s="852">
        <v>424.96699999999998</v>
      </c>
      <c r="E73" s="852">
        <v>424.96699999999998</v>
      </c>
      <c r="F73" s="8">
        <f>174.775+3.02905+48.13884</f>
        <v>225.94289000000003</v>
      </c>
      <c r="G73" s="16" t="s">
        <v>43</v>
      </c>
    </row>
    <row r="74" spans="1:7" s="101" customFormat="1" ht="47.25">
      <c r="A74" s="877"/>
      <c r="B74" s="877"/>
      <c r="C74" s="8" t="s">
        <v>3411</v>
      </c>
      <c r="D74" s="878"/>
      <c r="E74" s="878"/>
      <c r="F74" s="8">
        <v>1.026</v>
      </c>
      <c r="G74" s="16" t="s">
        <v>997</v>
      </c>
    </row>
    <row r="75" spans="1:7" s="101" customFormat="1" ht="63">
      <c r="A75" s="851"/>
      <c r="B75" s="851"/>
      <c r="C75" s="8" t="s">
        <v>3412</v>
      </c>
      <c r="D75" s="853"/>
      <c r="E75" s="853"/>
      <c r="F75" s="8">
        <v>4.70939</v>
      </c>
      <c r="G75" s="16" t="s">
        <v>262</v>
      </c>
    </row>
    <row r="76" spans="1:7" s="101" customFormat="1" ht="47.25">
      <c r="A76" s="14" t="s">
        <v>1178</v>
      </c>
      <c r="B76" s="14" t="s">
        <v>3370</v>
      </c>
      <c r="C76" s="18" t="s">
        <v>3413</v>
      </c>
      <c r="D76" s="19">
        <v>19598.39</v>
      </c>
      <c r="E76" s="19">
        <v>19598.39</v>
      </c>
      <c r="F76" s="8">
        <v>16383.436</v>
      </c>
      <c r="G76" s="16" t="s">
        <v>3414</v>
      </c>
    </row>
    <row r="77" spans="1:7" s="101" customFormat="1" ht="63">
      <c r="A77" s="14" t="s">
        <v>3415</v>
      </c>
      <c r="B77" s="14" t="s">
        <v>3416</v>
      </c>
      <c r="C77" s="18" t="s">
        <v>3417</v>
      </c>
      <c r="D77" s="19">
        <v>1982.912</v>
      </c>
      <c r="E77" s="19">
        <v>1982.912</v>
      </c>
      <c r="F77" s="8">
        <v>552.03499999999997</v>
      </c>
      <c r="G77" s="16" t="s">
        <v>3418</v>
      </c>
    </row>
    <row r="78" spans="1:7" s="101" customFormat="1" ht="63">
      <c r="A78" s="14" t="s">
        <v>3378</v>
      </c>
      <c r="B78" s="14" t="s">
        <v>3379</v>
      </c>
      <c r="C78" s="18" t="s">
        <v>3419</v>
      </c>
      <c r="D78" s="16">
        <v>1671.346</v>
      </c>
      <c r="E78" s="16">
        <v>1671.346</v>
      </c>
      <c r="F78" s="8">
        <v>875.37599999999998</v>
      </c>
      <c r="G78" s="16" t="s">
        <v>3420</v>
      </c>
    </row>
    <row r="79" spans="1:7" s="101" customFormat="1" ht="63">
      <c r="A79" s="14" t="s">
        <v>3421</v>
      </c>
      <c r="B79" s="14" t="s">
        <v>3422</v>
      </c>
      <c r="C79" s="18" t="s">
        <v>3423</v>
      </c>
      <c r="D79" s="19">
        <v>605.36400000000003</v>
      </c>
      <c r="E79" s="19">
        <v>605.36400000000003</v>
      </c>
      <c r="F79" s="8">
        <v>605.04499999999996</v>
      </c>
      <c r="G79" s="16" t="s">
        <v>3424</v>
      </c>
    </row>
    <row r="80" spans="1:7" s="101" customFormat="1" ht="94.5">
      <c r="A80" s="14" t="s">
        <v>3425</v>
      </c>
      <c r="B80" s="14" t="s">
        <v>3125</v>
      </c>
      <c r="C80" s="18" t="s">
        <v>3426</v>
      </c>
      <c r="D80" s="16">
        <v>4015.143</v>
      </c>
      <c r="E80" s="16">
        <v>4015.143</v>
      </c>
      <c r="F80" s="8">
        <v>1117.221</v>
      </c>
      <c r="G80" s="16" t="s">
        <v>3420</v>
      </c>
    </row>
    <row r="81" spans="1:7" s="101" customFormat="1" ht="94.5">
      <c r="A81" s="14" t="s">
        <v>3425</v>
      </c>
      <c r="B81" s="14" t="s">
        <v>3125</v>
      </c>
      <c r="C81" s="18" t="s">
        <v>3427</v>
      </c>
      <c r="D81" s="16">
        <v>825.38099999999997</v>
      </c>
      <c r="E81" s="16">
        <v>825.38099999999997</v>
      </c>
      <c r="F81" s="8">
        <v>742.03</v>
      </c>
      <c r="G81" s="16" t="s">
        <v>3428</v>
      </c>
    </row>
    <row r="82" spans="1:7" s="101" customFormat="1" ht="63">
      <c r="A82" s="850" t="s">
        <v>3429</v>
      </c>
      <c r="B82" s="850" t="s">
        <v>3430</v>
      </c>
      <c r="C82" s="18" t="s">
        <v>3431</v>
      </c>
      <c r="D82" s="852">
        <v>784.89599999999996</v>
      </c>
      <c r="E82" s="852">
        <v>784.89599999999996</v>
      </c>
      <c r="F82" s="8">
        <f>258.28-F83-F84</f>
        <v>213.33399999999997</v>
      </c>
      <c r="G82" s="16" t="s">
        <v>3432</v>
      </c>
    </row>
    <row r="83" spans="1:7" s="101" customFormat="1" ht="78.75">
      <c r="A83" s="877"/>
      <c r="B83" s="877"/>
      <c r="C83" s="18" t="s">
        <v>3433</v>
      </c>
      <c r="D83" s="878"/>
      <c r="E83" s="878"/>
      <c r="F83" s="8">
        <v>42.238</v>
      </c>
      <c r="G83" s="16" t="s">
        <v>703</v>
      </c>
    </row>
    <row r="84" spans="1:7" s="101" customFormat="1" ht="78.75">
      <c r="A84" s="851"/>
      <c r="B84" s="851"/>
      <c r="C84" s="18" t="s">
        <v>3434</v>
      </c>
      <c r="D84" s="853"/>
      <c r="E84" s="853"/>
      <c r="F84" s="8">
        <v>2.7080000000000002</v>
      </c>
      <c r="G84" s="16" t="s">
        <v>703</v>
      </c>
    </row>
    <row r="85" spans="1:7" s="101" customFormat="1" ht="78.75">
      <c r="A85" s="850" t="s">
        <v>3435</v>
      </c>
      <c r="B85" s="850" t="s">
        <v>3436</v>
      </c>
      <c r="C85" s="18" t="s">
        <v>3437</v>
      </c>
      <c r="D85" s="852">
        <v>999.98500000000001</v>
      </c>
      <c r="E85" s="852">
        <v>999.98500000000001</v>
      </c>
      <c r="F85" s="8">
        <f>313.834-F86-F87</f>
        <v>258</v>
      </c>
      <c r="G85" s="16" t="s">
        <v>3432</v>
      </c>
    </row>
    <row r="86" spans="1:7" s="101" customFormat="1" ht="78.75">
      <c r="A86" s="877"/>
      <c r="B86" s="877"/>
      <c r="C86" s="18" t="s">
        <v>3438</v>
      </c>
      <c r="D86" s="878"/>
      <c r="E86" s="878"/>
      <c r="F86" s="8">
        <v>3.5640000000000001</v>
      </c>
      <c r="G86" s="16" t="s">
        <v>703</v>
      </c>
    </row>
    <row r="87" spans="1:7" s="101" customFormat="1" ht="78.75">
      <c r="A87" s="851"/>
      <c r="B87" s="851"/>
      <c r="C87" s="18" t="s">
        <v>3439</v>
      </c>
      <c r="D87" s="853"/>
      <c r="E87" s="853"/>
      <c r="F87" s="8">
        <v>52.27</v>
      </c>
      <c r="G87" s="16" t="s">
        <v>703</v>
      </c>
    </row>
    <row r="88" spans="1:7" s="101" customFormat="1" ht="110.25">
      <c r="A88" s="850" t="s">
        <v>3440</v>
      </c>
      <c r="B88" s="850" t="s">
        <v>3441</v>
      </c>
      <c r="C88" s="18" t="s">
        <v>3442</v>
      </c>
      <c r="D88" s="852">
        <v>999.42</v>
      </c>
      <c r="E88" s="852">
        <v>999.42</v>
      </c>
      <c r="F88" s="8">
        <v>274.44819999999999</v>
      </c>
      <c r="G88" s="16" t="s">
        <v>3443</v>
      </c>
    </row>
    <row r="89" spans="1:7" s="101" customFormat="1" ht="126">
      <c r="A89" s="877"/>
      <c r="B89" s="877"/>
      <c r="C89" s="18" t="s">
        <v>3444</v>
      </c>
      <c r="D89" s="878"/>
      <c r="E89" s="878"/>
      <c r="F89" s="8">
        <v>1.5389999999999999</v>
      </c>
      <c r="G89" s="16" t="s">
        <v>3445</v>
      </c>
    </row>
    <row r="90" spans="1:7" s="101" customFormat="1" ht="126">
      <c r="A90" s="877"/>
      <c r="B90" s="877"/>
      <c r="C90" s="18" t="s">
        <v>3446</v>
      </c>
      <c r="D90" s="878"/>
      <c r="E90" s="878"/>
      <c r="F90" s="8">
        <v>4.9729999999999999</v>
      </c>
      <c r="G90" s="16" t="s">
        <v>262</v>
      </c>
    </row>
    <row r="91" spans="1:7" s="101" customFormat="1" ht="126">
      <c r="A91" s="877"/>
      <c r="B91" s="877"/>
      <c r="C91" s="18" t="s">
        <v>3447</v>
      </c>
      <c r="D91" s="878"/>
      <c r="E91" s="878"/>
      <c r="F91" s="8">
        <v>3.74</v>
      </c>
      <c r="G91" s="16" t="s">
        <v>3445</v>
      </c>
    </row>
    <row r="92" spans="1:7" s="101" customFormat="1" ht="94.5">
      <c r="A92" s="851"/>
      <c r="B92" s="851"/>
      <c r="C92" s="18" t="s">
        <v>3448</v>
      </c>
      <c r="D92" s="853"/>
      <c r="E92" s="853"/>
      <c r="F92" s="8">
        <f>49.394+3.486</f>
        <v>52.879999999999995</v>
      </c>
      <c r="G92" s="16" t="s">
        <v>3445</v>
      </c>
    </row>
    <row r="93" spans="1:7" s="101" customFormat="1" ht="31.5">
      <c r="A93" s="14" t="s">
        <v>3449</v>
      </c>
      <c r="B93" s="14" t="s">
        <v>1088</v>
      </c>
      <c r="C93" s="8" t="s">
        <v>3450</v>
      </c>
      <c r="D93" s="16">
        <v>50.204999999999998</v>
      </c>
      <c r="E93" s="16">
        <v>50.204999999999998</v>
      </c>
      <c r="F93" s="8">
        <v>50.204999999999998</v>
      </c>
      <c r="G93" s="16" t="s">
        <v>189</v>
      </c>
    </row>
    <row r="94" spans="1:7" s="101" customFormat="1" ht="63">
      <c r="A94" s="14" t="s">
        <v>1185</v>
      </c>
      <c r="B94" s="14" t="s">
        <v>3362</v>
      </c>
      <c r="C94" s="8" t="s">
        <v>3451</v>
      </c>
      <c r="D94" s="16">
        <v>45</v>
      </c>
      <c r="E94" s="16">
        <v>45</v>
      </c>
      <c r="F94" s="8">
        <v>44.908999999999999</v>
      </c>
      <c r="G94" s="16" t="s">
        <v>3452</v>
      </c>
    </row>
    <row r="95" spans="1:7" s="101" customFormat="1" ht="63">
      <c r="A95" s="14" t="s">
        <v>3453</v>
      </c>
      <c r="B95" s="14" t="s">
        <v>3454</v>
      </c>
      <c r="C95" s="8" t="s">
        <v>3455</v>
      </c>
      <c r="D95" s="16">
        <v>9.35</v>
      </c>
      <c r="E95" s="16">
        <v>9.35</v>
      </c>
      <c r="F95" s="8">
        <v>9.3360800000000008</v>
      </c>
      <c r="G95" s="16" t="s">
        <v>262</v>
      </c>
    </row>
    <row r="96" spans="1:7" s="101" customFormat="1" ht="63">
      <c r="A96" s="14" t="s">
        <v>3456</v>
      </c>
      <c r="B96" s="14" t="s">
        <v>3457</v>
      </c>
      <c r="C96" s="8" t="s">
        <v>3458</v>
      </c>
      <c r="D96" s="852">
        <v>281.55500000000001</v>
      </c>
      <c r="E96" s="852">
        <v>281.55500000000001</v>
      </c>
      <c r="F96" s="8">
        <v>3.0850200000000001</v>
      </c>
      <c r="G96" s="16" t="s">
        <v>3338</v>
      </c>
    </row>
    <row r="97" spans="1:7" s="101" customFormat="1" ht="47.25">
      <c r="A97" s="14" t="s">
        <v>3456</v>
      </c>
      <c r="B97" s="14" t="s">
        <v>3457</v>
      </c>
      <c r="C97" s="8" t="s">
        <v>3459</v>
      </c>
      <c r="D97" s="878"/>
      <c r="E97" s="878"/>
      <c r="F97" s="8">
        <v>129.93199999999999</v>
      </c>
      <c r="G97" s="16" t="s">
        <v>1158</v>
      </c>
    </row>
    <row r="98" spans="1:7" s="101" customFormat="1" ht="47.25">
      <c r="A98" s="14" t="s">
        <v>3456</v>
      </c>
      <c r="B98" s="14" t="s">
        <v>3457</v>
      </c>
      <c r="C98" s="8" t="s">
        <v>3458</v>
      </c>
      <c r="D98" s="853"/>
      <c r="E98" s="853"/>
      <c r="F98" s="8">
        <v>41.1</v>
      </c>
      <c r="G98" s="16" t="s">
        <v>3402</v>
      </c>
    </row>
    <row r="99" spans="1:7" s="101" customFormat="1" ht="47.25">
      <c r="A99" s="14" t="s">
        <v>3460</v>
      </c>
      <c r="B99" s="14" t="s">
        <v>3461</v>
      </c>
      <c r="C99" s="8" t="s">
        <v>3462</v>
      </c>
      <c r="D99" s="16">
        <v>79</v>
      </c>
      <c r="E99" s="16">
        <v>79</v>
      </c>
      <c r="F99" s="8">
        <v>79</v>
      </c>
      <c r="G99" s="16" t="s">
        <v>3452</v>
      </c>
    </row>
    <row r="100" spans="1:7" s="101" customFormat="1">
      <c r="A100" s="20"/>
      <c r="B100" s="21" t="s">
        <v>1</v>
      </c>
      <c r="C100" s="22" t="s">
        <v>6</v>
      </c>
      <c r="D100" s="23">
        <f>SUM(D20:D99)</f>
        <v>90296.551999999981</v>
      </c>
      <c r="E100" s="23">
        <f>SUM(E20:E99)</f>
        <v>90296.551999999981</v>
      </c>
      <c r="F100" s="23">
        <f>SUM(F20:F99)</f>
        <v>67748.188240000003</v>
      </c>
      <c r="G100" s="22" t="s">
        <v>6</v>
      </c>
    </row>
    <row r="101" spans="1:7" s="101" customFormat="1">
      <c r="A101" s="783" t="s">
        <v>18</v>
      </c>
      <c r="B101" s="784"/>
      <c r="C101" s="784"/>
      <c r="D101" s="784"/>
      <c r="E101" s="784"/>
      <c r="F101" s="784"/>
      <c r="G101" s="785"/>
    </row>
    <row r="102" spans="1:7" s="101" customFormat="1" ht="63">
      <c r="A102" s="7" t="s">
        <v>751</v>
      </c>
      <c r="B102" s="7" t="s">
        <v>752</v>
      </c>
      <c r="C102" s="7" t="s">
        <v>753</v>
      </c>
      <c r="D102" s="78">
        <v>93.1</v>
      </c>
      <c r="E102" s="78">
        <v>93.1</v>
      </c>
      <c r="F102" s="78">
        <v>93.081950000000006</v>
      </c>
      <c r="G102" s="7" t="s">
        <v>754</v>
      </c>
    </row>
    <row r="103" spans="1:7" s="101" customFormat="1" ht="78.75">
      <c r="A103" s="7" t="s">
        <v>1847</v>
      </c>
      <c r="B103" s="7" t="s">
        <v>1877</v>
      </c>
      <c r="C103" s="7" t="s">
        <v>753</v>
      </c>
      <c r="D103" s="78">
        <v>897.19</v>
      </c>
      <c r="E103" s="78">
        <v>897.19</v>
      </c>
      <c r="F103" s="78">
        <v>869.29247999999995</v>
      </c>
      <c r="G103" s="7" t="s">
        <v>1878</v>
      </c>
    </row>
    <row r="104" spans="1:7" s="101" customFormat="1" ht="95.25" thickBot="1">
      <c r="A104" s="12" t="s">
        <v>55</v>
      </c>
      <c r="B104" s="84" t="s">
        <v>56</v>
      </c>
      <c r="C104" s="9" t="s">
        <v>57</v>
      </c>
      <c r="D104" s="9">
        <v>5258.5550000000003</v>
      </c>
      <c r="E104" s="9">
        <f>D104</f>
        <v>5258.5550000000003</v>
      </c>
      <c r="F104" s="9">
        <v>5197.9679599999999</v>
      </c>
      <c r="G104" s="9" t="s">
        <v>58</v>
      </c>
    </row>
    <row r="105" spans="1:7" s="101" customFormat="1" ht="78.75">
      <c r="A105" s="12" t="s">
        <v>59</v>
      </c>
      <c r="B105" s="84" t="s">
        <v>60</v>
      </c>
      <c r="C105" s="9" t="s">
        <v>755</v>
      </c>
      <c r="D105" s="321">
        <v>9296.0210000000006</v>
      </c>
      <c r="E105" s="9">
        <f>D105</f>
        <v>9296.0210000000006</v>
      </c>
      <c r="F105" s="9">
        <v>8244.2709599999998</v>
      </c>
      <c r="G105" s="9" t="s">
        <v>756</v>
      </c>
    </row>
    <row r="106" spans="1:7" s="101" customFormat="1" ht="63">
      <c r="A106" s="12" t="s">
        <v>61</v>
      </c>
      <c r="B106" s="11" t="s">
        <v>62</v>
      </c>
      <c r="C106" s="9" t="s">
        <v>57</v>
      </c>
      <c r="D106" s="9">
        <v>7767.0839999999998</v>
      </c>
      <c r="E106" s="9">
        <f>D106</f>
        <v>7767.0839999999998</v>
      </c>
      <c r="F106" s="9">
        <v>7753.4892600000003</v>
      </c>
      <c r="G106" s="56" t="s">
        <v>70</v>
      </c>
    </row>
    <row r="107" spans="1:7" s="101" customFormat="1" ht="78.75">
      <c r="A107" s="12" t="s">
        <v>1879</v>
      </c>
      <c r="B107" s="322" t="s">
        <v>1880</v>
      </c>
      <c r="C107" s="9" t="s">
        <v>57</v>
      </c>
      <c r="D107" s="9">
        <v>1519.3520000000001</v>
      </c>
      <c r="E107" s="9">
        <f>D107</f>
        <v>1519.3520000000001</v>
      </c>
      <c r="F107" s="9">
        <v>1278.92634</v>
      </c>
      <c r="G107" s="9" t="s">
        <v>1881</v>
      </c>
    </row>
    <row r="108" spans="1:7" s="314" customFormat="1">
      <c r="A108" s="323"/>
      <c r="B108" s="242" t="s">
        <v>1</v>
      </c>
      <c r="C108" s="531" t="s">
        <v>6</v>
      </c>
      <c r="D108" s="533">
        <f>SUM(D102:D107)</f>
        <v>24831.302</v>
      </c>
      <c r="E108" s="533">
        <f t="shared" ref="E108:F108" si="0">SUM(E102:E107)</f>
        <v>24831.302</v>
      </c>
      <c r="F108" s="533">
        <f t="shared" si="0"/>
        <v>23437.02895</v>
      </c>
      <c r="G108" s="531" t="s">
        <v>6</v>
      </c>
    </row>
    <row r="109" spans="1:7" s="314" customFormat="1">
      <c r="A109" s="783" t="s">
        <v>325</v>
      </c>
      <c r="B109" s="784"/>
      <c r="C109" s="784"/>
      <c r="D109" s="784"/>
      <c r="E109" s="784"/>
      <c r="F109" s="784"/>
      <c r="G109" s="785"/>
    </row>
    <row r="110" spans="1:7" s="314" customFormat="1" ht="31.5">
      <c r="A110" s="324" t="s">
        <v>1839</v>
      </c>
      <c r="B110" s="325" t="s">
        <v>1840</v>
      </c>
      <c r="C110" s="421" t="s">
        <v>298</v>
      </c>
      <c r="D110" s="534">
        <v>59.664999999999999</v>
      </c>
      <c r="E110" s="534">
        <v>59.664999999999999</v>
      </c>
      <c r="F110" s="534">
        <v>59.664999999999999</v>
      </c>
      <c r="G110" s="441" t="s">
        <v>1841</v>
      </c>
    </row>
    <row r="111" spans="1:7" s="314" customFormat="1">
      <c r="A111" s="324" t="s">
        <v>1842</v>
      </c>
      <c r="B111" s="326" t="s">
        <v>1843</v>
      </c>
      <c r="C111" s="421" t="s">
        <v>298</v>
      </c>
      <c r="D111" s="534">
        <v>21.934999999999999</v>
      </c>
      <c r="E111" s="534">
        <f>D111</f>
        <v>21.934999999999999</v>
      </c>
      <c r="F111" s="534">
        <v>21.853000000000002</v>
      </c>
      <c r="G111" s="441" t="s">
        <v>1844</v>
      </c>
    </row>
    <row r="112" spans="1:7" s="314" customFormat="1">
      <c r="A112" s="323"/>
      <c r="B112" s="242" t="s">
        <v>1</v>
      </c>
      <c r="C112" s="531" t="s">
        <v>6</v>
      </c>
      <c r="D112" s="533">
        <f>SUM(D110:D111)</f>
        <v>81.599999999999994</v>
      </c>
      <c r="E112" s="533">
        <f t="shared" ref="E112:F112" si="1">SUM(E110:E111)</f>
        <v>81.599999999999994</v>
      </c>
      <c r="F112" s="533">
        <f t="shared" si="1"/>
        <v>81.518000000000001</v>
      </c>
      <c r="G112" s="531" t="s">
        <v>6</v>
      </c>
    </row>
    <row r="113" spans="1:7" s="314" customFormat="1">
      <c r="A113" s="783" t="s">
        <v>19</v>
      </c>
      <c r="B113" s="784"/>
      <c r="C113" s="784"/>
      <c r="D113" s="784"/>
      <c r="E113" s="784"/>
      <c r="F113" s="784"/>
      <c r="G113" s="785"/>
    </row>
    <row r="114" spans="1:7" s="314" customFormat="1" ht="126">
      <c r="A114" s="327" t="s">
        <v>63</v>
      </c>
      <c r="B114" s="127" t="s">
        <v>64</v>
      </c>
      <c r="C114" s="328" t="s">
        <v>65</v>
      </c>
      <c r="D114" s="337">
        <v>3171</v>
      </c>
      <c r="E114" s="129">
        <v>3171</v>
      </c>
      <c r="F114" s="535">
        <v>3109.2660000000001</v>
      </c>
      <c r="G114" s="329" t="s">
        <v>66</v>
      </c>
    </row>
    <row r="115" spans="1:7" s="314" customFormat="1" ht="63">
      <c r="A115" s="330" t="s">
        <v>67</v>
      </c>
      <c r="B115" s="331" t="s">
        <v>68</v>
      </c>
      <c r="C115" s="328" t="s">
        <v>69</v>
      </c>
      <c r="D115" s="337">
        <v>25054.62</v>
      </c>
      <c r="E115" s="129">
        <v>25054.62</v>
      </c>
      <c r="F115" s="129">
        <v>22429.993999999999</v>
      </c>
      <c r="G115" s="332" t="s">
        <v>70</v>
      </c>
    </row>
    <row r="116" spans="1:7" s="314" customFormat="1" ht="78.75">
      <c r="A116" s="100" t="s">
        <v>671</v>
      </c>
      <c r="B116" s="126" t="s">
        <v>672</v>
      </c>
      <c r="C116" s="132" t="s">
        <v>673</v>
      </c>
      <c r="D116" s="129">
        <v>1394.278</v>
      </c>
      <c r="E116" s="129">
        <v>1394.278</v>
      </c>
      <c r="F116" s="129">
        <v>619.74699999999996</v>
      </c>
      <c r="G116" s="536" t="s">
        <v>674</v>
      </c>
    </row>
    <row r="117" spans="1:7" s="314" customFormat="1" ht="63">
      <c r="A117" s="100" t="s">
        <v>675</v>
      </c>
      <c r="B117" s="333" t="s">
        <v>676</v>
      </c>
      <c r="C117" s="132" t="s">
        <v>45</v>
      </c>
      <c r="D117" s="129">
        <v>100</v>
      </c>
      <c r="E117" s="129">
        <v>100</v>
      </c>
      <c r="F117" s="129">
        <v>100</v>
      </c>
      <c r="G117" s="536"/>
    </row>
    <row r="118" spans="1:7" s="314" customFormat="1" ht="63">
      <c r="A118" s="330" t="s">
        <v>71</v>
      </c>
      <c r="B118" s="331" t="s">
        <v>72</v>
      </c>
      <c r="C118" s="290" t="s">
        <v>73</v>
      </c>
      <c r="D118" s="337">
        <v>3274.22</v>
      </c>
      <c r="E118" s="129">
        <v>3274.22</v>
      </c>
      <c r="F118" s="129">
        <v>618.14700000000005</v>
      </c>
      <c r="G118" s="332" t="s">
        <v>74</v>
      </c>
    </row>
    <row r="119" spans="1:7" s="314" customFormat="1" ht="63">
      <c r="A119" s="330" t="s">
        <v>677</v>
      </c>
      <c r="B119" s="334" t="s">
        <v>678</v>
      </c>
      <c r="C119" s="328" t="s">
        <v>679</v>
      </c>
      <c r="D119" s="337">
        <v>1100</v>
      </c>
      <c r="E119" s="129">
        <v>1100</v>
      </c>
      <c r="F119" s="129">
        <v>1002.908</v>
      </c>
      <c r="G119" s="332" t="s">
        <v>40</v>
      </c>
    </row>
    <row r="120" spans="1:7" s="314" customFormat="1" ht="78.75">
      <c r="A120" s="330" t="s">
        <v>680</v>
      </c>
      <c r="B120" s="331" t="s">
        <v>681</v>
      </c>
      <c r="C120" s="331" t="s">
        <v>45</v>
      </c>
      <c r="D120" s="337">
        <v>60</v>
      </c>
      <c r="E120" s="129">
        <v>60</v>
      </c>
      <c r="F120" s="129">
        <v>59.738999999999997</v>
      </c>
      <c r="G120" s="332"/>
    </row>
    <row r="121" spans="1:7" s="314" customFormat="1" ht="78.75">
      <c r="A121" s="141" t="s">
        <v>682</v>
      </c>
      <c r="B121" s="127" t="s">
        <v>683</v>
      </c>
      <c r="C121" s="128" t="s">
        <v>684</v>
      </c>
      <c r="D121" s="337">
        <v>554</v>
      </c>
      <c r="E121" s="337">
        <v>554</v>
      </c>
      <c r="F121" s="129">
        <v>532.827</v>
      </c>
      <c r="G121" s="335" t="s">
        <v>2460</v>
      </c>
    </row>
    <row r="122" spans="1:7" s="314" customFormat="1" ht="63">
      <c r="A122" s="141" t="s">
        <v>682</v>
      </c>
      <c r="B122" s="127" t="s">
        <v>685</v>
      </c>
      <c r="C122" s="128" t="s">
        <v>686</v>
      </c>
      <c r="D122" s="337">
        <v>23.456</v>
      </c>
      <c r="E122" s="337">
        <v>23.456</v>
      </c>
      <c r="F122" s="129">
        <v>22.960889999999999</v>
      </c>
      <c r="G122" s="336" t="s">
        <v>687</v>
      </c>
    </row>
    <row r="123" spans="1:7" s="314" customFormat="1" ht="78.75">
      <c r="A123" s="141" t="s">
        <v>63</v>
      </c>
      <c r="B123" s="127" t="s">
        <v>75</v>
      </c>
      <c r="C123" s="331" t="s">
        <v>76</v>
      </c>
      <c r="D123" s="337">
        <v>0</v>
      </c>
      <c r="E123" s="337">
        <v>0</v>
      </c>
      <c r="F123" s="129">
        <v>0</v>
      </c>
      <c r="G123" s="338" t="s">
        <v>66</v>
      </c>
    </row>
    <row r="124" spans="1:7" s="314" customFormat="1" ht="78.75">
      <c r="A124" s="141" t="s">
        <v>63</v>
      </c>
      <c r="B124" s="127" t="s">
        <v>77</v>
      </c>
      <c r="C124" s="331" t="s">
        <v>76</v>
      </c>
      <c r="D124" s="337">
        <v>132.38800000000001</v>
      </c>
      <c r="E124" s="337">
        <v>132.38800000000001</v>
      </c>
      <c r="F124" s="129">
        <v>132.38800000000001</v>
      </c>
      <c r="G124" s="338" t="s">
        <v>66</v>
      </c>
    </row>
    <row r="125" spans="1:7" s="314" customFormat="1" ht="16.5" thickBot="1">
      <c r="A125" s="537"/>
      <c r="B125" s="538" t="s">
        <v>1</v>
      </c>
      <c r="C125" s="539" t="s">
        <v>6</v>
      </c>
      <c r="D125" s="540">
        <f>SUM(D114:D124)</f>
        <v>34863.961999999992</v>
      </c>
      <c r="E125" s="540">
        <f>SUM(E114:E124)</f>
        <v>34863.961999999992</v>
      </c>
      <c r="F125" s="540">
        <f>SUM(F114:F124)</f>
        <v>28627.976889999998</v>
      </c>
      <c r="G125" s="541" t="s">
        <v>6</v>
      </c>
    </row>
    <row r="126" spans="1:7" s="314" customFormat="1">
      <c r="A126" s="843" t="s">
        <v>20</v>
      </c>
      <c r="B126" s="844"/>
      <c r="C126" s="844"/>
      <c r="D126" s="844"/>
      <c r="E126" s="844"/>
      <c r="F126" s="844"/>
      <c r="G126" s="845"/>
    </row>
    <row r="127" spans="1:7" s="314" customFormat="1">
      <c r="A127" s="326" t="s">
        <v>1205</v>
      </c>
      <c r="B127" s="339" t="s">
        <v>1206</v>
      </c>
      <c r="C127" s="340" t="s">
        <v>1207</v>
      </c>
      <c r="D127" s="542">
        <v>104.765</v>
      </c>
      <c r="E127" s="542">
        <v>104.765</v>
      </c>
      <c r="F127" s="542"/>
      <c r="G127" s="340"/>
    </row>
    <row r="128" spans="1:7" s="314" customFormat="1" ht="78.75">
      <c r="A128" s="326" t="s">
        <v>1205</v>
      </c>
      <c r="B128" s="339" t="s">
        <v>1208</v>
      </c>
      <c r="C128" s="340" t="s">
        <v>1209</v>
      </c>
      <c r="D128" s="542">
        <v>1717.94</v>
      </c>
      <c r="E128" s="542">
        <v>1717.94</v>
      </c>
      <c r="F128" s="542">
        <v>1716.9559999999999</v>
      </c>
      <c r="G128" s="340" t="s">
        <v>2076</v>
      </c>
    </row>
    <row r="129" spans="1:7" s="314" customFormat="1" ht="47.25">
      <c r="A129" s="326" t="s">
        <v>1210</v>
      </c>
      <c r="B129" s="341" t="s">
        <v>1211</v>
      </c>
      <c r="C129" s="326" t="s">
        <v>1212</v>
      </c>
      <c r="D129" s="534">
        <v>528.97799999999995</v>
      </c>
      <c r="E129" s="534">
        <v>528.97799999999995</v>
      </c>
      <c r="F129" s="82">
        <f>462.725+66.253</f>
        <v>528.97800000000007</v>
      </c>
      <c r="G129" s="326" t="s">
        <v>2077</v>
      </c>
    </row>
    <row r="130" spans="1:7" s="314" customFormat="1" ht="31.5">
      <c r="A130" s="30" t="s">
        <v>2078</v>
      </c>
      <c r="B130" s="342" t="s">
        <v>2079</v>
      </c>
      <c r="C130" s="30" t="s">
        <v>2080</v>
      </c>
      <c r="D130" s="82">
        <v>300</v>
      </c>
      <c r="E130" s="82">
        <v>300</v>
      </c>
      <c r="F130" s="82">
        <v>288.09100000000001</v>
      </c>
      <c r="G130" s="30" t="s">
        <v>2081</v>
      </c>
    </row>
    <row r="131" spans="1:7" s="314" customFormat="1" ht="63">
      <c r="A131" s="326" t="s">
        <v>1213</v>
      </c>
      <c r="B131" s="340" t="s">
        <v>1214</v>
      </c>
      <c r="C131" s="340" t="s">
        <v>1215</v>
      </c>
      <c r="D131" s="542">
        <v>572.71400000000006</v>
      </c>
      <c r="E131" s="542">
        <v>572.71400000000006</v>
      </c>
      <c r="F131" s="542">
        <v>558.66700000000003</v>
      </c>
      <c r="G131" s="340" t="s">
        <v>2082</v>
      </c>
    </row>
    <row r="132" spans="1:7" s="314" customFormat="1" ht="31.5">
      <c r="A132" s="326" t="s">
        <v>1216</v>
      </c>
      <c r="B132" s="339" t="s">
        <v>1217</v>
      </c>
      <c r="C132" s="340" t="s">
        <v>1218</v>
      </c>
      <c r="D132" s="542">
        <v>178.36600000000001</v>
      </c>
      <c r="E132" s="542">
        <v>178.36600000000001</v>
      </c>
      <c r="F132" s="542">
        <v>177.774</v>
      </c>
      <c r="G132" s="340" t="s">
        <v>2083</v>
      </c>
    </row>
    <row r="133" spans="1:7" s="314" customFormat="1" ht="94.5">
      <c r="A133" s="326" t="s">
        <v>78</v>
      </c>
      <c r="B133" s="340" t="s">
        <v>79</v>
      </c>
      <c r="C133" s="340" t="s">
        <v>80</v>
      </c>
      <c r="D133" s="542">
        <v>2656.567</v>
      </c>
      <c r="E133" s="542">
        <v>2656.567</v>
      </c>
      <c r="F133" s="542">
        <v>1691.5260000000001</v>
      </c>
      <c r="G133" s="340" t="s">
        <v>81</v>
      </c>
    </row>
    <row r="134" spans="1:7" s="314" customFormat="1" ht="63">
      <c r="A134" s="326" t="s">
        <v>78</v>
      </c>
      <c r="B134" s="340" t="s">
        <v>82</v>
      </c>
      <c r="C134" s="340" t="s">
        <v>83</v>
      </c>
      <c r="D134" s="542">
        <f>120+193.4346</f>
        <v>313.43459999999999</v>
      </c>
      <c r="E134" s="542">
        <f>120+193.4346</f>
        <v>313.43459999999999</v>
      </c>
      <c r="F134" s="542">
        <v>80.784999999999997</v>
      </c>
      <c r="G134" s="340" t="s">
        <v>2084</v>
      </c>
    </row>
    <row r="135" spans="1:7" s="314" customFormat="1" ht="94.5">
      <c r="A135" s="326" t="s">
        <v>1219</v>
      </c>
      <c r="B135" s="339" t="s">
        <v>1220</v>
      </c>
      <c r="C135" s="340" t="s">
        <v>1221</v>
      </c>
      <c r="D135" s="542">
        <v>615.69500000000005</v>
      </c>
      <c r="E135" s="542">
        <v>615.69500000000005</v>
      </c>
      <c r="F135" s="542">
        <v>615.69500000000005</v>
      </c>
      <c r="G135" s="340" t="s">
        <v>2085</v>
      </c>
    </row>
    <row r="136" spans="1:7" s="314" customFormat="1" ht="94.5">
      <c r="A136" s="326" t="s">
        <v>78</v>
      </c>
      <c r="B136" s="343" t="s">
        <v>85</v>
      </c>
      <c r="C136" s="340" t="s">
        <v>1222</v>
      </c>
      <c r="D136" s="542">
        <v>17452.933000000001</v>
      </c>
      <c r="E136" s="542">
        <v>17452.933000000001</v>
      </c>
      <c r="F136" s="534">
        <v>17395.22</v>
      </c>
      <c r="G136" s="340" t="s">
        <v>86</v>
      </c>
    </row>
    <row r="137" spans="1:7" s="314" customFormat="1" ht="63">
      <c r="A137" s="326" t="s">
        <v>1223</v>
      </c>
      <c r="B137" s="64" t="s">
        <v>1224</v>
      </c>
      <c r="C137" s="64" t="s">
        <v>1225</v>
      </c>
      <c r="D137" s="344">
        <v>1059.212</v>
      </c>
      <c r="E137" s="344">
        <f>1059.212-30.893</f>
        <v>1028.319</v>
      </c>
      <c r="F137" s="86">
        <v>1028.319</v>
      </c>
      <c r="G137" s="64" t="s">
        <v>2086</v>
      </c>
    </row>
    <row r="138" spans="1:7" s="314" customFormat="1" ht="63">
      <c r="A138" s="326" t="s">
        <v>2087</v>
      </c>
      <c r="B138" s="345" t="s">
        <v>2088</v>
      </c>
      <c r="C138" s="64" t="s">
        <v>2089</v>
      </c>
      <c r="D138" s="344">
        <v>2000</v>
      </c>
      <c r="E138" s="344">
        <v>2000</v>
      </c>
      <c r="F138" s="86">
        <v>1063.884</v>
      </c>
      <c r="G138" s="64" t="s">
        <v>2090</v>
      </c>
    </row>
    <row r="139" spans="1:7" s="314" customFormat="1" ht="63">
      <c r="A139" s="326" t="s">
        <v>78</v>
      </c>
      <c r="B139" s="343" t="s">
        <v>2091</v>
      </c>
      <c r="C139" s="340" t="s">
        <v>84</v>
      </c>
      <c r="D139" s="542">
        <v>651.66399999999999</v>
      </c>
      <c r="E139" s="542">
        <v>651.66399999999999</v>
      </c>
      <c r="F139" s="534">
        <v>520.00400000000002</v>
      </c>
      <c r="G139" s="340" t="s">
        <v>2092</v>
      </c>
    </row>
    <row r="140" spans="1:7" s="314" customFormat="1">
      <c r="A140" s="346" t="s">
        <v>87</v>
      </c>
      <c r="B140" s="246"/>
      <c r="C140" s="543"/>
      <c r="D140" s="544">
        <f>SUM(D127:D139)</f>
        <v>28152.268599999999</v>
      </c>
      <c r="E140" s="544">
        <f t="shared" ref="E140:F140" si="2">SUM(E127:E139)</f>
        <v>28121.375599999999</v>
      </c>
      <c r="F140" s="544">
        <f t="shared" si="2"/>
        <v>25665.899000000005</v>
      </c>
      <c r="G140" s="543"/>
    </row>
    <row r="141" spans="1:7" s="314" customFormat="1">
      <c r="A141" s="846" t="s">
        <v>21</v>
      </c>
      <c r="B141" s="846"/>
      <c r="C141" s="846"/>
      <c r="D141" s="846"/>
      <c r="E141" s="846"/>
      <c r="F141" s="846"/>
      <c r="G141" s="846"/>
    </row>
    <row r="142" spans="1:7" s="314" customFormat="1" ht="47.25">
      <c r="A142" s="347" t="s">
        <v>1226</v>
      </c>
      <c r="B142" s="347" t="s">
        <v>1226</v>
      </c>
      <c r="C142" s="347" t="s">
        <v>1226</v>
      </c>
      <c r="D142" s="348"/>
      <c r="E142" s="340"/>
      <c r="F142" s="545">
        <v>381.06</v>
      </c>
      <c r="G142" s="154" t="s">
        <v>5373</v>
      </c>
    </row>
    <row r="143" spans="1:7" s="314" customFormat="1" ht="47.25">
      <c r="A143" s="347" t="s">
        <v>5374</v>
      </c>
      <c r="B143" s="347" t="s">
        <v>5374</v>
      </c>
      <c r="C143" s="347" t="s">
        <v>5374</v>
      </c>
      <c r="D143" s="348"/>
      <c r="E143" s="340"/>
      <c r="F143" s="546">
        <v>280.27100000000002</v>
      </c>
      <c r="G143" s="57" t="s">
        <v>5373</v>
      </c>
    </row>
    <row r="144" spans="1:7" s="314" customFormat="1" ht="47.25">
      <c r="A144" s="347" t="s">
        <v>5375</v>
      </c>
      <c r="B144" s="347" t="s">
        <v>5375</v>
      </c>
      <c r="C144" s="347" t="s">
        <v>5375</v>
      </c>
      <c r="D144" s="348"/>
      <c r="E144" s="340"/>
      <c r="F144" s="546">
        <v>116.006</v>
      </c>
      <c r="G144" s="154" t="s">
        <v>5373</v>
      </c>
    </row>
    <row r="145" spans="1:7" s="314" customFormat="1" ht="47.25">
      <c r="A145" s="347" t="s">
        <v>5376</v>
      </c>
      <c r="B145" s="347" t="s">
        <v>5376</v>
      </c>
      <c r="C145" s="347" t="s">
        <v>5376</v>
      </c>
      <c r="D145" s="348"/>
      <c r="E145" s="340"/>
      <c r="F145" s="546">
        <v>85.542000000000002</v>
      </c>
      <c r="G145" s="57" t="s">
        <v>5373</v>
      </c>
    </row>
    <row r="146" spans="1:7" s="314" customFormat="1" ht="47.25">
      <c r="A146" s="347" t="s">
        <v>5377</v>
      </c>
      <c r="B146" s="347" t="s">
        <v>5377</v>
      </c>
      <c r="C146" s="347" t="s">
        <v>5377</v>
      </c>
      <c r="D146" s="348"/>
      <c r="E146" s="340"/>
      <c r="F146" s="546">
        <v>164.94</v>
      </c>
      <c r="G146" s="154" t="s">
        <v>5373</v>
      </c>
    </row>
    <row r="147" spans="1:7" s="314" customFormat="1" ht="47.25">
      <c r="A147" s="347" t="s">
        <v>5378</v>
      </c>
      <c r="B147" s="347" t="s">
        <v>5378</v>
      </c>
      <c r="C147" s="347" t="s">
        <v>5378</v>
      </c>
      <c r="D147" s="348"/>
      <c r="E147" s="340"/>
      <c r="F147" s="546">
        <v>148.405</v>
      </c>
      <c r="G147" s="57" t="s">
        <v>5373</v>
      </c>
    </row>
    <row r="148" spans="1:7" s="314" customFormat="1" ht="47.25">
      <c r="A148" s="347" t="s">
        <v>5379</v>
      </c>
      <c r="B148" s="347" t="s">
        <v>5379</v>
      </c>
      <c r="C148" s="347" t="s">
        <v>5379</v>
      </c>
      <c r="D148" s="348"/>
      <c r="E148" s="340"/>
      <c r="F148" s="546">
        <v>282.46199999999999</v>
      </c>
      <c r="G148" s="154" t="s">
        <v>5373</v>
      </c>
    </row>
    <row r="149" spans="1:7" s="314" customFormat="1" ht="47.25">
      <c r="A149" s="347" t="s">
        <v>5380</v>
      </c>
      <c r="B149" s="347" t="s">
        <v>5380</v>
      </c>
      <c r="C149" s="347" t="s">
        <v>5380</v>
      </c>
      <c r="D149" s="348"/>
      <c r="E149" s="340"/>
      <c r="F149" s="546">
        <v>83.787000000000006</v>
      </c>
      <c r="G149" s="57" t="s">
        <v>5373</v>
      </c>
    </row>
    <row r="150" spans="1:7" s="314" customFormat="1" ht="47.25">
      <c r="A150" s="347" t="s">
        <v>5381</v>
      </c>
      <c r="B150" s="347" t="s">
        <v>5381</v>
      </c>
      <c r="C150" s="347" t="s">
        <v>5381</v>
      </c>
      <c r="D150" s="348"/>
      <c r="E150" s="340"/>
      <c r="F150" s="546">
        <v>50.189</v>
      </c>
      <c r="G150" s="154" t="s">
        <v>5373</v>
      </c>
    </row>
    <row r="151" spans="1:7" s="314" customFormat="1" ht="47.25">
      <c r="A151" s="347" t="s">
        <v>5382</v>
      </c>
      <c r="B151" s="347" t="s">
        <v>5382</v>
      </c>
      <c r="C151" s="347" t="s">
        <v>5382</v>
      </c>
      <c r="D151" s="348"/>
      <c r="E151" s="340"/>
      <c r="F151" s="546">
        <v>174.101</v>
      </c>
      <c r="G151" s="57" t="s">
        <v>5373</v>
      </c>
    </row>
    <row r="152" spans="1:7" s="314" customFormat="1" ht="47.25">
      <c r="A152" s="347" t="s">
        <v>5383</v>
      </c>
      <c r="B152" s="347" t="s">
        <v>5383</v>
      </c>
      <c r="C152" s="347" t="s">
        <v>5383</v>
      </c>
      <c r="D152" s="348"/>
      <c r="E152" s="340"/>
      <c r="F152" s="546">
        <v>176.82</v>
      </c>
      <c r="G152" s="154" t="s">
        <v>5373</v>
      </c>
    </row>
    <row r="153" spans="1:7" s="314" customFormat="1" ht="47.25">
      <c r="A153" s="347" t="s">
        <v>5384</v>
      </c>
      <c r="B153" s="347" t="s">
        <v>5384</v>
      </c>
      <c r="C153" s="347" t="s">
        <v>5384</v>
      </c>
      <c r="D153" s="348"/>
      <c r="E153" s="340"/>
      <c r="F153" s="546">
        <v>7.0730000000000004</v>
      </c>
      <c r="G153" s="57" t="s">
        <v>5373</v>
      </c>
    </row>
    <row r="154" spans="1:7" s="314" customFormat="1" ht="31.5">
      <c r="A154" s="349" t="s">
        <v>1248</v>
      </c>
      <c r="B154" s="349" t="s">
        <v>1248</v>
      </c>
      <c r="C154" s="349" t="s">
        <v>1248</v>
      </c>
      <c r="D154" s="348"/>
      <c r="E154" s="340"/>
      <c r="F154" s="546">
        <v>39.219000000000001</v>
      </c>
      <c r="G154" s="57" t="s">
        <v>5385</v>
      </c>
    </row>
    <row r="155" spans="1:7" s="314" customFormat="1" ht="31.5">
      <c r="A155" s="349" t="s">
        <v>5386</v>
      </c>
      <c r="B155" s="349" t="s">
        <v>5386</v>
      </c>
      <c r="C155" s="349" t="s">
        <v>5386</v>
      </c>
      <c r="D155" s="348"/>
      <c r="E155" s="340"/>
      <c r="F155" s="546">
        <v>54.045999999999999</v>
      </c>
      <c r="G155" s="57" t="s">
        <v>5385</v>
      </c>
    </row>
    <row r="156" spans="1:7" s="314" customFormat="1" ht="31.5">
      <c r="A156" s="349" t="s">
        <v>1249</v>
      </c>
      <c r="B156" s="349" t="s">
        <v>1249</v>
      </c>
      <c r="C156" s="349" t="s">
        <v>1249</v>
      </c>
      <c r="D156" s="348"/>
      <c r="E156" s="340"/>
      <c r="F156" s="546">
        <v>24.242999999999999</v>
      </c>
      <c r="G156" s="57" t="s">
        <v>5385</v>
      </c>
    </row>
    <row r="157" spans="1:7" s="314" customFormat="1" ht="31.5">
      <c r="A157" s="349" t="s">
        <v>1250</v>
      </c>
      <c r="B157" s="349" t="s">
        <v>1250</v>
      </c>
      <c r="C157" s="349" t="s">
        <v>1250</v>
      </c>
      <c r="D157" s="348"/>
      <c r="E157" s="340"/>
      <c r="F157" s="546">
        <v>15.379</v>
      </c>
      <c r="G157" s="57" t="s">
        <v>5385</v>
      </c>
    </row>
    <row r="158" spans="1:7" s="314" customFormat="1" ht="31.5">
      <c r="A158" s="349" t="s">
        <v>5387</v>
      </c>
      <c r="B158" s="349" t="s">
        <v>5387</v>
      </c>
      <c r="C158" s="349" t="s">
        <v>5387</v>
      </c>
      <c r="D158" s="348"/>
      <c r="E158" s="340"/>
      <c r="F158" s="546">
        <v>507.37900000000002</v>
      </c>
      <c r="G158" s="57" t="s">
        <v>5385</v>
      </c>
    </row>
    <row r="159" spans="1:7" s="314" customFormat="1" ht="31.5">
      <c r="A159" s="349" t="s">
        <v>5388</v>
      </c>
      <c r="B159" s="349" t="s">
        <v>5388</v>
      </c>
      <c r="C159" s="349" t="s">
        <v>5388</v>
      </c>
      <c r="D159" s="348"/>
      <c r="E159" s="340"/>
      <c r="F159" s="546">
        <v>98.382999999999996</v>
      </c>
      <c r="G159" s="57" t="s">
        <v>5385</v>
      </c>
    </row>
    <row r="160" spans="1:7" s="314" customFormat="1" ht="31.5">
      <c r="A160" s="349" t="s">
        <v>5389</v>
      </c>
      <c r="B160" s="349" t="s">
        <v>5389</v>
      </c>
      <c r="C160" s="349" t="s">
        <v>5389</v>
      </c>
      <c r="D160" s="348"/>
      <c r="E160" s="340"/>
      <c r="F160" s="546">
        <v>17.780999999999999</v>
      </c>
      <c r="G160" s="57" t="s">
        <v>5385</v>
      </c>
    </row>
    <row r="161" spans="1:7" s="314" customFormat="1" ht="31.5">
      <c r="A161" s="349" t="s">
        <v>5390</v>
      </c>
      <c r="B161" s="349" t="s">
        <v>5390</v>
      </c>
      <c r="C161" s="349" t="s">
        <v>5390</v>
      </c>
      <c r="D161" s="348"/>
      <c r="E161" s="340"/>
      <c r="F161" s="546">
        <v>14.872</v>
      </c>
      <c r="G161" s="57" t="s">
        <v>5385</v>
      </c>
    </row>
    <row r="162" spans="1:7" s="314" customFormat="1" ht="31.5">
      <c r="A162" s="349" t="s">
        <v>5391</v>
      </c>
      <c r="B162" s="349" t="s">
        <v>5391</v>
      </c>
      <c r="C162" s="349" t="s">
        <v>5391</v>
      </c>
      <c r="D162" s="348"/>
      <c r="E162" s="340"/>
      <c r="F162" s="546">
        <v>66.091999999999999</v>
      </c>
      <c r="G162" s="57" t="s">
        <v>5385</v>
      </c>
    </row>
    <row r="163" spans="1:7" s="314" customFormat="1" ht="31.5">
      <c r="A163" s="349" t="s">
        <v>5392</v>
      </c>
      <c r="B163" s="349" t="s">
        <v>5392</v>
      </c>
      <c r="C163" s="349" t="s">
        <v>5392</v>
      </c>
      <c r="D163" s="348"/>
      <c r="E163" s="340"/>
      <c r="F163" s="546">
        <v>126.361</v>
      </c>
      <c r="G163" s="57" t="s">
        <v>5385</v>
      </c>
    </row>
    <row r="164" spans="1:7" s="314" customFormat="1" ht="31.5">
      <c r="A164" s="349" t="s">
        <v>5393</v>
      </c>
      <c r="B164" s="349" t="s">
        <v>5393</v>
      </c>
      <c r="C164" s="349" t="s">
        <v>5393</v>
      </c>
      <c r="D164" s="348"/>
      <c r="E164" s="340"/>
      <c r="F164" s="546">
        <v>40.786000000000001</v>
      </c>
      <c r="G164" s="57" t="s">
        <v>5385</v>
      </c>
    </row>
    <row r="165" spans="1:7" s="314" customFormat="1" ht="31.5">
      <c r="A165" s="349" t="s">
        <v>5394</v>
      </c>
      <c r="B165" s="349" t="s">
        <v>5394</v>
      </c>
      <c r="C165" s="349" t="s">
        <v>5394</v>
      </c>
      <c r="D165" s="348"/>
      <c r="E165" s="340"/>
      <c r="F165" s="546">
        <v>63.67</v>
      </c>
      <c r="G165" s="57" t="s">
        <v>5385</v>
      </c>
    </row>
    <row r="166" spans="1:7" s="314" customFormat="1" ht="31.5">
      <c r="A166" s="349" t="s">
        <v>5395</v>
      </c>
      <c r="B166" s="349" t="s">
        <v>5395</v>
      </c>
      <c r="C166" s="349" t="s">
        <v>5395</v>
      </c>
      <c r="D166" s="348"/>
      <c r="E166" s="340"/>
      <c r="F166" s="546">
        <v>37.619999999999997</v>
      </c>
      <c r="G166" s="57" t="s">
        <v>5385</v>
      </c>
    </row>
    <row r="167" spans="1:7" s="314" customFormat="1" ht="31.5">
      <c r="A167" s="349" t="s">
        <v>5396</v>
      </c>
      <c r="B167" s="349" t="s">
        <v>5396</v>
      </c>
      <c r="C167" s="349" t="s">
        <v>5396</v>
      </c>
      <c r="D167" s="348"/>
      <c r="E167" s="340"/>
      <c r="F167" s="546">
        <v>50.45</v>
      </c>
      <c r="G167" s="57" t="s">
        <v>5385</v>
      </c>
    </row>
    <row r="168" spans="1:7" s="314" customFormat="1" ht="31.5">
      <c r="A168" s="349" t="s">
        <v>5397</v>
      </c>
      <c r="B168" s="349" t="s">
        <v>5397</v>
      </c>
      <c r="C168" s="349" t="s">
        <v>5397</v>
      </c>
      <c r="D168" s="348"/>
      <c r="E168" s="340"/>
      <c r="F168" s="546">
        <v>233.893</v>
      </c>
      <c r="G168" s="57" t="s">
        <v>5385</v>
      </c>
    </row>
    <row r="169" spans="1:7" s="314" customFormat="1" ht="31.5">
      <c r="A169" s="349" t="s">
        <v>1239</v>
      </c>
      <c r="B169" s="349" t="s">
        <v>1239</v>
      </c>
      <c r="C169" s="349" t="s">
        <v>1239</v>
      </c>
      <c r="D169" s="348"/>
      <c r="E169" s="340"/>
      <c r="F169" s="546">
        <v>1.026</v>
      </c>
      <c r="G169" s="57" t="s">
        <v>5398</v>
      </c>
    </row>
    <row r="170" spans="1:7" s="314" customFormat="1" ht="31.5">
      <c r="A170" s="350" t="s">
        <v>5399</v>
      </c>
      <c r="B170" s="350" t="s">
        <v>5399</v>
      </c>
      <c r="C170" s="350" t="s">
        <v>5399</v>
      </c>
      <c r="D170" s="348"/>
      <c r="E170" s="340"/>
      <c r="F170" s="546">
        <v>13.337999999999999</v>
      </c>
      <c r="G170" s="57" t="s">
        <v>5398</v>
      </c>
    </row>
    <row r="171" spans="1:7" s="314" customFormat="1" ht="31.5">
      <c r="A171" s="350" t="s">
        <v>5400</v>
      </c>
      <c r="B171" s="350" t="s">
        <v>5400</v>
      </c>
      <c r="C171" s="350" t="s">
        <v>5400</v>
      </c>
      <c r="D171" s="348"/>
      <c r="E171" s="340"/>
      <c r="F171" s="546">
        <v>5.6429999999999998</v>
      </c>
      <c r="G171" s="57" t="s">
        <v>5398</v>
      </c>
    </row>
    <row r="172" spans="1:7" s="314" customFormat="1" ht="31.5">
      <c r="A172" s="350" t="s">
        <v>5401</v>
      </c>
      <c r="B172" s="350" t="s">
        <v>5401</v>
      </c>
      <c r="C172" s="350" t="s">
        <v>5401</v>
      </c>
      <c r="D172" s="348"/>
      <c r="E172" s="340"/>
      <c r="F172" s="546">
        <v>1.026</v>
      </c>
      <c r="G172" s="57" t="s">
        <v>5398</v>
      </c>
    </row>
    <row r="173" spans="1:7" s="314" customFormat="1" ht="47.25">
      <c r="A173" s="350" t="s">
        <v>5402</v>
      </c>
      <c r="B173" s="350" t="s">
        <v>5402</v>
      </c>
      <c r="C173" s="350" t="s">
        <v>5402</v>
      </c>
      <c r="D173" s="348"/>
      <c r="E173" s="340"/>
      <c r="F173" s="546">
        <v>3.24</v>
      </c>
      <c r="G173" s="57" t="s">
        <v>5403</v>
      </c>
    </row>
    <row r="174" spans="1:7" s="314" customFormat="1" ht="47.25">
      <c r="A174" s="349" t="s">
        <v>5404</v>
      </c>
      <c r="B174" s="349" t="s">
        <v>5404</v>
      </c>
      <c r="C174" s="349" t="s">
        <v>5404</v>
      </c>
      <c r="D174" s="348"/>
      <c r="E174" s="340"/>
      <c r="F174" s="546">
        <v>200.15299999999999</v>
      </c>
      <c r="G174" s="57" t="s">
        <v>5405</v>
      </c>
    </row>
    <row r="175" spans="1:7" s="314" customFormat="1" ht="47.25">
      <c r="A175" s="349" t="s">
        <v>1229</v>
      </c>
      <c r="B175" s="349" t="s">
        <v>1229</v>
      </c>
      <c r="C175" s="349" t="s">
        <v>1229</v>
      </c>
      <c r="D175" s="348"/>
      <c r="E175" s="340"/>
      <c r="F175" s="546">
        <v>389.21</v>
      </c>
      <c r="G175" s="57" t="s">
        <v>5405</v>
      </c>
    </row>
    <row r="176" spans="1:7" s="314" customFormat="1" ht="31.5">
      <c r="A176" s="349" t="s">
        <v>1231</v>
      </c>
      <c r="B176" s="349" t="s">
        <v>1231</v>
      </c>
      <c r="C176" s="349" t="s">
        <v>1231</v>
      </c>
      <c r="D176" s="348"/>
      <c r="E176" s="340"/>
      <c r="F176" s="546">
        <v>17.978000000000002</v>
      </c>
      <c r="G176" s="351" t="s">
        <v>1230</v>
      </c>
    </row>
    <row r="177" spans="1:7" s="314" customFormat="1" ht="31.5">
      <c r="A177" s="349" t="s">
        <v>5406</v>
      </c>
      <c r="B177" s="349" t="s">
        <v>5406</v>
      </c>
      <c r="C177" s="349" t="s">
        <v>5406</v>
      </c>
      <c r="D177" s="348"/>
      <c r="E177" s="340"/>
      <c r="F177" s="546">
        <v>15.2</v>
      </c>
      <c r="G177" s="351" t="s">
        <v>1230</v>
      </c>
    </row>
    <row r="178" spans="1:7" s="314" customFormat="1" ht="31.5">
      <c r="A178" s="349" t="s">
        <v>5407</v>
      </c>
      <c r="B178" s="349" t="s">
        <v>5407</v>
      </c>
      <c r="C178" s="349" t="s">
        <v>5407</v>
      </c>
      <c r="D178" s="348"/>
      <c r="E178" s="340"/>
      <c r="F178" s="546">
        <v>24.276</v>
      </c>
      <c r="G178" s="351" t="s">
        <v>1230</v>
      </c>
    </row>
    <row r="179" spans="1:7" s="314" customFormat="1" ht="31.5">
      <c r="A179" s="57" t="s">
        <v>5408</v>
      </c>
      <c r="B179" s="57" t="s">
        <v>5408</v>
      </c>
      <c r="C179" s="57" t="s">
        <v>5408</v>
      </c>
      <c r="D179" s="348"/>
      <c r="E179" s="340"/>
      <c r="F179" s="546">
        <v>1.4</v>
      </c>
      <c r="G179" s="351" t="s">
        <v>1230</v>
      </c>
    </row>
    <row r="180" spans="1:7" s="314" customFormat="1" ht="31.5">
      <c r="A180" s="57" t="s">
        <v>5409</v>
      </c>
      <c r="B180" s="57" t="s">
        <v>5409</v>
      </c>
      <c r="C180" s="57" t="s">
        <v>5409</v>
      </c>
      <c r="D180" s="348"/>
      <c r="E180" s="340"/>
      <c r="F180" s="546">
        <v>1.077</v>
      </c>
      <c r="G180" s="351" t="s">
        <v>1230</v>
      </c>
    </row>
    <row r="181" spans="1:7" s="314" customFormat="1" ht="47.25">
      <c r="A181" s="349" t="s">
        <v>5410</v>
      </c>
      <c r="B181" s="349" t="s">
        <v>5410</v>
      </c>
      <c r="C181" s="349" t="s">
        <v>5410</v>
      </c>
      <c r="D181" s="348"/>
      <c r="E181" s="340"/>
      <c r="F181" s="546">
        <v>38.6</v>
      </c>
      <c r="G181" s="57" t="s">
        <v>5411</v>
      </c>
    </row>
    <row r="182" spans="1:7" s="314" customFormat="1" ht="47.25">
      <c r="A182" s="349" t="s">
        <v>5412</v>
      </c>
      <c r="B182" s="349" t="s">
        <v>5412</v>
      </c>
      <c r="C182" s="349" t="s">
        <v>5412</v>
      </c>
      <c r="D182" s="348"/>
      <c r="E182" s="340"/>
      <c r="F182" s="546">
        <v>30.812999999999999</v>
      </c>
      <c r="G182" s="57" t="s">
        <v>5411</v>
      </c>
    </row>
    <row r="183" spans="1:7" s="314" customFormat="1" ht="47.25">
      <c r="A183" s="349" t="s">
        <v>5413</v>
      </c>
      <c r="B183" s="349" t="s">
        <v>5413</v>
      </c>
      <c r="C183" s="349" t="s">
        <v>5413</v>
      </c>
      <c r="D183" s="348"/>
      <c r="E183" s="340"/>
      <c r="F183" s="546">
        <v>36.536999999999999</v>
      </c>
      <c r="G183" s="57" t="s">
        <v>5411</v>
      </c>
    </row>
    <row r="184" spans="1:7" s="314" customFormat="1" ht="47.25">
      <c r="A184" s="349" t="s">
        <v>5414</v>
      </c>
      <c r="B184" s="349" t="s">
        <v>5414</v>
      </c>
      <c r="C184" s="349" t="s">
        <v>5414</v>
      </c>
      <c r="D184" s="348"/>
      <c r="E184" s="340"/>
      <c r="F184" s="546">
        <v>13.233000000000001</v>
      </c>
      <c r="G184" s="57" t="s">
        <v>5411</v>
      </c>
    </row>
    <row r="185" spans="1:7" s="314" customFormat="1" ht="31.5">
      <c r="A185" s="349" t="s">
        <v>1245</v>
      </c>
      <c r="B185" s="349" t="s">
        <v>1245</v>
      </c>
      <c r="C185" s="349" t="s">
        <v>1245</v>
      </c>
      <c r="D185" s="348"/>
      <c r="E185" s="340"/>
      <c r="F185" s="546">
        <v>251.75200000000001</v>
      </c>
      <c r="G185" s="57" t="s">
        <v>5415</v>
      </c>
    </row>
    <row r="186" spans="1:7" s="314" customFormat="1" ht="31.5">
      <c r="A186" s="349" t="s">
        <v>5416</v>
      </c>
      <c r="B186" s="349" t="s">
        <v>5416</v>
      </c>
      <c r="C186" s="349" t="s">
        <v>5416</v>
      </c>
      <c r="D186" s="348"/>
      <c r="E186" s="340"/>
      <c r="F186" s="546">
        <v>708.46299999999997</v>
      </c>
      <c r="G186" s="57" t="s">
        <v>5417</v>
      </c>
    </row>
    <row r="187" spans="1:7" s="314" customFormat="1" ht="31.5">
      <c r="A187" s="349" t="s">
        <v>5418</v>
      </c>
      <c r="B187" s="349" t="s">
        <v>5418</v>
      </c>
      <c r="C187" s="349" t="s">
        <v>5418</v>
      </c>
      <c r="D187" s="348"/>
      <c r="E187" s="340"/>
      <c r="F187" s="546">
        <v>873.04700000000003</v>
      </c>
      <c r="G187" s="57" t="s">
        <v>5417</v>
      </c>
    </row>
    <row r="188" spans="1:7" s="314" customFormat="1" ht="31.5">
      <c r="A188" s="349" t="s">
        <v>5419</v>
      </c>
      <c r="B188" s="349" t="s">
        <v>5419</v>
      </c>
      <c r="C188" s="349" t="s">
        <v>5419</v>
      </c>
      <c r="D188" s="348"/>
      <c r="E188" s="340"/>
      <c r="F188" s="546">
        <v>361.64400000000001</v>
      </c>
      <c r="G188" s="57" t="s">
        <v>5417</v>
      </c>
    </row>
    <row r="189" spans="1:7" s="314" customFormat="1" ht="31.5">
      <c r="A189" s="349" t="s">
        <v>5420</v>
      </c>
      <c r="B189" s="349" t="s">
        <v>5420</v>
      </c>
      <c r="C189" s="349" t="s">
        <v>5420</v>
      </c>
      <c r="D189" s="348"/>
      <c r="E189" s="340"/>
      <c r="F189" s="546">
        <v>70</v>
      </c>
      <c r="G189" s="57" t="s">
        <v>5417</v>
      </c>
    </row>
    <row r="190" spans="1:7" s="314" customFormat="1" ht="47.25">
      <c r="A190" s="349" t="s">
        <v>5421</v>
      </c>
      <c r="B190" s="349" t="s">
        <v>5421</v>
      </c>
      <c r="C190" s="349" t="s">
        <v>5421</v>
      </c>
      <c r="D190" s="348"/>
      <c r="E190" s="340"/>
      <c r="F190" s="546">
        <v>92.811000000000007</v>
      </c>
      <c r="G190" s="57" t="s">
        <v>5422</v>
      </c>
    </row>
    <row r="191" spans="1:7" s="314" customFormat="1" ht="31.5">
      <c r="A191" s="349" t="s">
        <v>5423</v>
      </c>
      <c r="B191" s="349" t="s">
        <v>5423</v>
      </c>
      <c r="C191" s="349" t="s">
        <v>5423</v>
      </c>
      <c r="D191" s="348"/>
      <c r="E191" s="340"/>
      <c r="F191" s="546">
        <v>175.99600000000001</v>
      </c>
      <c r="G191" s="57" t="s">
        <v>5424</v>
      </c>
    </row>
    <row r="192" spans="1:7" s="314" customFormat="1" ht="31.5">
      <c r="A192" s="349" t="s">
        <v>5425</v>
      </c>
      <c r="B192" s="349" t="s">
        <v>5425</v>
      </c>
      <c r="C192" s="349" t="s">
        <v>5425</v>
      </c>
      <c r="D192" s="348"/>
      <c r="E192" s="340"/>
      <c r="F192" s="546">
        <v>336.39</v>
      </c>
      <c r="G192" s="57" t="s">
        <v>5424</v>
      </c>
    </row>
    <row r="193" spans="1:7" s="314" customFormat="1" ht="31.5">
      <c r="A193" s="349" t="s">
        <v>5426</v>
      </c>
      <c r="B193" s="349" t="s">
        <v>5426</v>
      </c>
      <c r="C193" s="349" t="s">
        <v>5426</v>
      </c>
      <c r="D193" s="348"/>
      <c r="E193" s="340"/>
      <c r="F193" s="546">
        <v>297.75099999999998</v>
      </c>
      <c r="G193" s="57" t="s">
        <v>5424</v>
      </c>
    </row>
    <row r="194" spans="1:7" s="314" customFormat="1" ht="31.5">
      <c r="A194" s="349" t="s">
        <v>5427</v>
      </c>
      <c r="B194" s="349" t="s">
        <v>5427</v>
      </c>
      <c r="C194" s="349" t="s">
        <v>5427</v>
      </c>
      <c r="D194" s="348"/>
      <c r="E194" s="340"/>
      <c r="F194" s="546">
        <v>405.755</v>
      </c>
      <c r="G194" s="57" t="s">
        <v>5424</v>
      </c>
    </row>
    <row r="195" spans="1:7" s="314" customFormat="1" ht="31.5">
      <c r="A195" s="349" t="s">
        <v>5428</v>
      </c>
      <c r="B195" s="349" t="s">
        <v>5428</v>
      </c>
      <c r="C195" s="349" t="s">
        <v>5428</v>
      </c>
      <c r="D195" s="348"/>
      <c r="E195" s="340"/>
      <c r="F195" s="546">
        <v>359.75700000000001</v>
      </c>
      <c r="G195" s="57" t="s">
        <v>5424</v>
      </c>
    </row>
    <row r="196" spans="1:7" s="314" customFormat="1" ht="31.5">
      <c r="A196" s="349" t="s">
        <v>5429</v>
      </c>
      <c r="B196" s="349" t="s">
        <v>5429</v>
      </c>
      <c r="C196" s="349" t="s">
        <v>5429</v>
      </c>
      <c r="D196" s="348"/>
      <c r="E196" s="340"/>
      <c r="F196" s="546">
        <v>348.72800000000001</v>
      </c>
      <c r="G196" s="57" t="s">
        <v>5424</v>
      </c>
    </row>
    <row r="197" spans="1:7" s="314" customFormat="1" ht="31.5">
      <c r="A197" s="349" t="s">
        <v>5430</v>
      </c>
      <c r="B197" s="349" t="s">
        <v>5430</v>
      </c>
      <c r="C197" s="349" t="s">
        <v>5430</v>
      </c>
      <c r="D197" s="348"/>
      <c r="E197" s="340"/>
      <c r="F197" s="546">
        <v>644.18799999999999</v>
      </c>
      <c r="G197" s="57" t="s">
        <v>5431</v>
      </c>
    </row>
    <row r="198" spans="1:7" s="314" customFormat="1" ht="31.5">
      <c r="A198" s="349" t="s">
        <v>5432</v>
      </c>
      <c r="B198" s="349" t="s">
        <v>5432</v>
      </c>
      <c r="C198" s="349" t="s">
        <v>5432</v>
      </c>
      <c r="D198" s="348"/>
      <c r="E198" s="340"/>
      <c r="F198" s="546">
        <v>325.38</v>
      </c>
      <c r="G198" s="57" t="s">
        <v>5433</v>
      </c>
    </row>
    <row r="199" spans="1:7" s="314" customFormat="1" ht="31.5">
      <c r="A199" s="349" t="s">
        <v>5434</v>
      </c>
      <c r="B199" s="349" t="s">
        <v>5434</v>
      </c>
      <c r="C199" s="349" t="s">
        <v>5434</v>
      </c>
      <c r="D199" s="348"/>
      <c r="E199" s="340"/>
      <c r="F199" s="546">
        <v>100.825</v>
      </c>
      <c r="G199" s="57" t="s">
        <v>5435</v>
      </c>
    </row>
    <row r="200" spans="1:7" s="314" customFormat="1" ht="31.5">
      <c r="A200" s="349" t="s">
        <v>5436</v>
      </c>
      <c r="B200" s="349" t="s">
        <v>5436</v>
      </c>
      <c r="C200" s="349" t="s">
        <v>5436</v>
      </c>
      <c r="D200" s="348"/>
      <c r="E200" s="340"/>
      <c r="F200" s="546">
        <v>84.998999999999995</v>
      </c>
      <c r="G200" s="57" t="s">
        <v>5435</v>
      </c>
    </row>
    <row r="201" spans="1:7" s="314" customFormat="1" ht="31.5">
      <c r="A201" s="349" t="s">
        <v>5437</v>
      </c>
      <c r="B201" s="349" t="s">
        <v>5437</v>
      </c>
      <c r="C201" s="349" t="s">
        <v>5437</v>
      </c>
      <c r="D201" s="348"/>
      <c r="E201" s="340"/>
      <c r="F201" s="546">
        <v>361.863</v>
      </c>
      <c r="G201" s="57" t="s">
        <v>5438</v>
      </c>
    </row>
    <row r="202" spans="1:7" s="314" customFormat="1" ht="47.25">
      <c r="A202" s="349" t="s">
        <v>1233</v>
      </c>
      <c r="B202" s="349" t="s">
        <v>1233</v>
      </c>
      <c r="C202" s="349" t="s">
        <v>1233</v>
      </c>
      <c r="D202" s="348"/>
      <c r="E202" s="340"/>
      <c r="F202" s="546">
        <v>1115.171</v>
      </c>
      <c r="G202" s="57" t="s">
        <v>5439</v>
      </c>
    </row>
    <row r="203" spans="1:7" s="314" customFormat="1" ht="47.25">
      <c r="A203" s="349" t="s">
        <v>5440</v>
      </c>
      <c r="B203" s="349" t="s">
        <v>5440</v>
      </c>
      <c r="C203" s="349" t="s">
        <v>5440</v>
      </c>
      <c r="D203" s="348"/>
      <c r="E203" s="340"/>
      <c r="F203" s="546">
        <v>80.673000000000002</v>
      </c>
      <c r="G203" s="57" t="s">
        <v>5439</v>
      </c>
    </row>
    <row r="204" spans="1:7" s="314" customFormat="1" ht="47.25">
      <c r="A204" s="349" t="s">
        <v>5441</v>
      </c>
      <c r="B204" s="349" t="s">
        <v>5441</v>
      </c>
      <c r="C204" s="349" t="s">
        <v>5441</v>
      </c>
      <c r="D204" s="348"/>
      <c r="E204" s="340"/>
      <c r="F204" s="546">
        <v>577.90200000000004</v>
      </c>
      <c r="G204" s="57" t="s">
        <v>5439</v>
      </c>
    </row>
    <row r="205" spans="1:7" s="314" customFormat="1" ht="47.25">
      <c r="A205" s="349" t="s">
        <v>5442</v>
      </c>
      <c r="B205" s="349" t="s">
        <v>5442</v>
      </c>
      <c r="C205" s="349" t="s">
        <v>5442</v>
      </c>
      <c r="D205" s="348"/>
      <c r="E205" s="340"/>
      <c r="F205" s="546">
        <v>176.14599999999999</v>
      </c>
      <c r="G205" s="57" t="s">
        <v>5439</v>
      </c>
    </row>
    <row r="206" spans="1:7" s="314" customFormat="1" ht="47.25">
      <c r="A206" s="349" t="s">
        <v>5443</v>
      </c>
      <c r="B206" s="349" t="s">
        <v>5443</v>
      </c>
      <c r="C206" s="349" t="s">
        <v>5443</v>
      </c>
      <c r="D206" s="348"/>
      <c r="E206" s="340"/>
      <c r="F206" s="546">
        <v>692.03599999999994</v>
      </c>
      <c r="G206" s="57" t="s">
        <v>5439</v>
      </c>
    </row>
    <row r="207" spans="1:7" s="314" customFormat="1" ht="47.25">
      <c r="A207" s="349" t="s">
        <v>5444</v>
      </c>
      <c r="B207" s="349" t="s">
        <v>5444</v>
      </c>
      <c r="C207" s="349" t="s">
        <v>5444</v>
      </c>
      <c r="D207" s="348"/>
      <c r="E207" s="340"/>
      <c r="F207" s="546">
        <v>941.65800000000002</v>
      </c>
      <c r="G207" s="57" t="s">
        <v>5439</v>
      </c>
    </row>
    <row r="208" spans="1:7" s="314" customFormat="1" ht="47.25">
      <c r="A208" s="349" t="s">
        <v>5445</v>
      </c>
      <c r="B208" s="349" t="s">
        <v>5445</v>
      </c>
      <c r="C208" s="349" t="s">
        <v>5445</v>
      </c>
      <c r="D208" s="348"/>
      <c r="E208" s="340"/>
      <c r="F208" s="546">
        <v>901.79200000000003</v>
      </c>
      <c r="G208" s="57" t="s">
        <v>5439</v>
      </c>
    </row>
    <row r="209" spans="1:7" s="314" customFormat="1" ht="47.25">
      <c r="A209" s="349" t="s">
        <v>5446</v>
      </c>
      <c r="B209" s="349" t="s">
        <v>5446</v>
      </c>
      <c r="C209" s="349" t="s">
        <v>5446</v>
      </c>
      <c r="D209" s="348"/>
      <c r="E209" s="340"/>
      <c r="F209" s="546">
        <v>430.01900000000001</v>
      </c>
      <c r="G209" s="57" t="s">
        <v>5439</v>
      </c>
    </row>
    <row r="210" spans="1:7" s="314" customFormat="1" ht="47.25">
      <c r="A210" s="349" t="s">
        <v>5447</v>
      </c>
      <c r="B210" s="349" t="s">
        <v>5447</v>
      </c>
      <c r="C210" s="349" t="s">
        <v>5447</v>
      </c>
      <c r="D210" s="348"/>
      <c r="E210" s="340"/>
      <c r="F210" s="546">
        <v>80.539000000000001</v>
      </c>
      <c r="G210" s="57" t="s">
        <v>5439</v>
      </c>
    </row>
    <row r="211" spans="1:7" s="314" customFormat="1" ht="47.25">
      <c r="A211" s="349" t="s">
        <v>5448</v>
      </c>
      <c r="B211" s="349" t="s">
        <v>5448</v>
      </c>
      <c r="C211" s="349" t="s">
        <v>5448</v>
      </c>
      <c r="D211" s="348"/>
      <c r="E211" s="340"/>
      <c r="F211" s="546">
        <v>43.622</v>
      </c>
      <c r="G211" s="57" t="s">
        <v>5439</v>
      </c>
    </row>
    <row r="212" spans="1:7" s="314" customFormat="1" ht="47.25">
      <c r="A212" s="349" t="s">
        <v>5449</v>
      </c>
      <c r="B212" s="349" t="s">
        <v>5449</v>
      </c>
      <c r="C212" s="349" t="s">
        <v>5449</v>
      </c>
      <c r="D212" s="348"/>
      <c r="E212" s="340"/>
      <c r="F212" s="546">
        <v>37.584000000000003</v>
      </c>
      <c r="G212" s="57" t="s">
        <v>5439</v>
      </c>
    </row>
    <row r="213" spans="1:7" s="314" customFormat="1" ht="31.5">
      <c r="A213" s="349" t="s">
        <v>5450</v>
      </c>
      <c r="B213" s="349" t="s">
        <v>5450</v>
      </c>
      <c r="C213" s="349" t="s">
        <v>5450</v>
      </c>
      <c r="D213" s="348"/>
      <c r="E213" s="340"/>
      <c r="F213" s="546">
        <v>385.34300000000002</v>
      </c>
      <c r="G213" s="57" t="s">
        <v>5451</v>
      </c>
    </row>
    <row r="214" spans="1:7" s="314" customFormat="1" ht="31.5">
      <c r="A214" s="349" t="s">
        <v>5452</v>
      </c>
      <c r="B214" s="349" t="s">
        <v>5452</v>
      </c>
      <c r="C214" s="349" t="s">
        <v>5452</v>
      </c>
      <c r="D214" s="348"/>
      <c r="E214" s="340"/>
      <c r="F214" s="546">
        <v>208.238</v>
      </c>
      <c r="G214" s="57" t="s">
        <v>5453</v>
      </c>
    </row>
    <row r="215" spans="1:7" s="314" customFormat="1" ht="31.5">
      <c r="A215" s="349" t="s">
        <v>5454</v>
      </c>
      <c r="B215" s="349" t="s">
        <v>5454</v>
      </c>
      <c r="C215" s="349" t="s">
        <v>5454</v>
      </c>
      <c r="D215" s="348"/>
      <c r="E215" s="340"/>
      <c r="F215" s="546">
        <v>146.46600000000001</v>
      </c>
      <c r="G215" s="57" t="s">
        <v>5451</v>
      </c>
    </row>
    <row r="216" spans="1:7" s="314" customFormat="1" ht="31.5">
      <c r="A216" s="349" t="s">
        <v>5455</v>
      </c>
      <c r="B216" s="349" t="s">
        <v>5455</v>
      </c>
      <c r="C216" s="349" t="s">
        <v>5455</v>
      </c>
      <c r="D216" s="348"/>
      <c r="E216" s="340"/>
      <c r="F216" s="546">
        <v>70.994</v>
      </c>
      <c r="G216" s="57" t="s">
        <v>5453</v>
      </c>
    </row>
    <row r="217" spans="1:7" s="314" customFormat="1" ht="31.5">
      <c r="A217" s="349" t="s">
        <v>5456</v>
      </c>
      <c r="B217" s="349" t="s">
        <v>5456</v>
      </c>
      <c r="C217" s="349" t="s">
        <v>5456</v>
      </c>
      <c r="D217" s="348"/>
      <c r="E217" s="340"/>
      <c r="F217" s="546">
        <v>18.681999999999999</v>
      </c>
      <c r="G217" s="57" t="s">
        <v>5451</v>
      </c>
    </row>
    <row r="218" spans="1:7" s="314" customFormat="1" ht="31.5">
      <c r="A218" s="349" t="s">
        <v>5457</v>
      </c>
      <c r="B218" s="349" t="s">
        <v>5457</v>
      </c>
      <c r="C218" s="349" t="s">
        <v>5457</v>
      </c>
      <c r="D218" s="348"/>
      <c r="E218" s="340"/>
      <c r="F218" s="546">
        <v>753.52599999999995</v>
      </c>
      <c r="G218" s="57" t="s">
        <v>5453</v>
      </c>
    </row>
    <row r="219" spans="1:7" s="314" customFormat="1">
      <c r="A219" s="349" t="s">
        <v>1247</v>
      </c>
      <c r="B219" s="349" t="s">
        <v>1247</v>
      </c>
      <c r="C219" s="349" t="s">
        <v>1247</v>
      </c>
      <c r="D219" s="348"/>
      <c r="E219" s="340"/>
      <c r="F219" s="546">
        <v>387.36799999999999</v>
      </c>
      <c r="G219" s="57" t="s">
        <v>5458</v>
      </c>
    </row>
    <row r="220" spans="1:7" s="314" customFormat="1" ht="31.5">
      <c r="A220" s="349" t="s">
        <v>1246</v>
      </c>
      <c r="B220" s="349" t="s">
        <v>1246</v>
      </c>
      <c r="C220" s="349" t="s">
        <v>1246</v>
      </c>
      <c r="D220" s="348"/>
      <c r="E220" s="340"/>
      <c r="F220" s="546">
        <v>900</v>
      </c>
      <c r="G220" s="57" t="s">
        <v>5458</v>
      </c>
    </row>
    <row r="221" spans="1:7" s="314" customFormat="1" ht="31.5">
      <c r="A221" s="349" t="s">
        <v>5459</v>
      </c>
      <c r="B221" s="349" t="s">
        <v>5459</v>
      </c>
      <c r="C221" s="349" t="s">
        <v>5459</v>
      </c>
      <c r="D221" s="348"/>
      <c r="E221" s="340"/>
      <c r="F221" s="546">
        <v>2267.8580000000002</v>
      </c>
      <c r="G221" s="57" t="s">
        <v>5460</v>
      </c>
    </row>
    <row r="222" spans="1:7" s="314" customFormat="1" ht="31.5">
      <c r="A222" s="349" t="s">
        <v>5459</v>
      </c>
      <c r="B222" s="349" t="s">
        <v>5459</v>
      </c>
      <c r="C222" s="349" t="s">
        <v>5459</v>
      </c>
      <c r="D222" s="348"/>
      <c r="E222" s="340"/>
      <c r="F222" s="546">
        <v>200.71299999999999</v>
      </c>
      <c r="G222" s="57" t="s">
        <v>5460</v>
      </c>
    </row>
    <row r="223" spans="1:7" s="314" customFormat="1" ht="47.25">
      <c r="A223" s="349" t="s">
        <v>5461</v>
      </c>
      <c r="B223" s="349" t="s">
        <v>5461</v>
      </c>
      <c r="C223" s="349" t="s">
        <v>5461</v>
      </c>
      <c r="D223" s="348"/>
      <c r="E223" s="340"/>
      <c r="F223" s="546">
        <v>637.59100000000001</v>
      </c>
      <c r="G223" s="57" t="s">
        <v>5462</v>
      </c>
    </row>
    <row r="224" spans="1:7" s="314" customFormat="1" ht="31.5">
      <c r="A224" s="349" t="s">
        <v>5463</v>
      </c>
      <c r="B224" s="349" t="s">
        <v>5463</v>
      </c>
      <c r="C224" s="349" t="s">
        <v>5463</v>
      </c>
      <c r="D224" s="348"/>
      <c r="E224" s="340"/>
      <c r="F224" s="546">
        <v>342.76499999999999</v>
      </c>
      <c r="G224" s="55" t="s">
        <v>5464</v>
      </c>
    </row>
    <row r="225" spans="1:7" s="314" customFormat="1" ht="31.5">
      <c r="A225" s="349" t="s">
        <v>5465</v>
      </c>
      <c r="B225" s="349" t="s">
        <v>5465</v>
      </c>
      <c r="C225" s="349" t="s">
        <v>5465</v>
      </c>
      <c r="D225" s="348"/>
      <c r="E225" s="340"/>
      <c r="F225" s="546">
        <v>252.38200000000001</v>
      </c>
      <c r="G225" s="55" t="s">
        <v>5464</v>
      </c>
    </row>
    <row r="226" spans="1:7" s="314" customFormat="1" ht="31.5">
      <c r="A226" s="349" t="s">
        <v>5466</v>
      </c>
      <c r="B226" s="349" t="s">
        <v>5466</v>
      </c>
      <c r="C226" s="349" t="s">
        <v>5466</v>
      </c>
      <c r="D226" s="348"/>
      <c r="E226" s="340"/>
      <c r="F226" s="546">
        <v>380.28300000000002</v>
      </c>
      <c r="G226" s="55" t="s">
        <v>5464</v>
      </c>
    </row>
    <row r="227" spans="1:7" s="314" customFormat="1" ht="31.5">
      <c r="A227" s="349" t="s">
        <v>5467</v>
      </c>
      <c r="B227" s="349" t="s">
        <v>5467</v>
      </c>
      <c r="C227" s="349" t="s">
        <v>5467</v>
      </c>
      <c r="D227" s="348"/>
      <c r="E227" s="340"/>
      <c r="F227" s="546">
        <v>791.59299999999996</v>
      </c>
      <c r="G227" s="55" t="s">
        <v>5464</v>
      </c>
    </row>
    <row r="228" spans="1:7" s="314" customFormat="1" ht="31.5">
      <c r="A228" s="349" t="s">
        <v>5468</v>
      </c>
      <c r="B228" s="349" t="s">
        <v>5468</v>
      </c>
      <c r="C228" s="349" t="s">
        <v>5468</v>
      </c>
      <c r="D228" s="348"/>
      <c r="E228" s="340"/>
      <c r="F228" s="546">
        <v>679.30200000000002</v>
      </c>
      <c r="G228" s="55" t="s">
        <v>5464</v>
      </c>
    </row>
    <row r="229" spans="1:7" s="314" customFormat="1" ht="31.5">
      <c r="A229" s="57" t="s">
        <v>5469</v>
      </c>
      <c r="B229" s="57" t="s">
        <v>5469</v>
      </c>
      <c r="C229" s="57" t="s">
        <v>5469</v>
      </c>
      <c r="D229" s="348"/>
      <c r="E229" s="340"/>
      <c r="F229" s="546">
        <v>248.602</v>
      </c>
      <c r="G229" s="55" t="s">
        <v>5464</v>
      </c>
    </row>
    <row r="230" spans="1:7" s="314" customFormat="1" ht="31.5">
      <c r="A230" s="57" t="s">
        <v>5470</v>
      </c>
      <c r="B230" s="57" t="s">
        <v>5470</v>
      </c>
      <c r="C230" s="57" t="s">
        <v>5470</v>
      </c>
      <c r="D230" s="348"/>
      <c r="E230" s="340"/>
      <c r="F230" s="546">
        <v>240.10599999999999</v>
      </c>
      <c r="G230" s="55" t="s">
        <v>5464</v>
      </c>
    </row>
    <row r="231" spans="1:7" s="314" customFormat="1" ht="31.5">
      <c r="A231" s="349" t="s">
        <v>5471</v>
      </c>
      <c r="B231" s="349" t="s">
        <v>5471</v>
      </c>
      <c r="C231" s="349" t="s">
        <v>5471</v>
      </c>
      <c r="D231" s="348"/>
      <c r="E231" s="340"/>
      <c r="F231" s="546">
        <v>205.12200000000001</v>
      </c>
      <c r="G231" s="57" t="s">
        <v>5472</v>
      </c>
    </row>
    <row r="232" spans="1:7" s="314" customFormat="1" ht="31.5">
      <c r="A232" s="349" t="s">
        <v>5473</v>
      </c>
      <c r="B232" s="349" t="s">
        <v>5473</v>
      </c>
      <c r="C232" s="349" t="s">
        <v>5473</v>
      </c>
      <c r="D232" s="348"/>
      <c r="E232" s="340"/>
      <c r="F232" s="546">
        <v>508.21600000000001</v>
      </c>
      <c r="G232" s="57" t="s">
        <v>5472</v>
      </c>
    </row>
    <row r="233" spans="1:7" s="314" customFormat="1" ht="31.5">
      <c r="A233" s="349" t="s">
        <v>5474</v>
      </c>
      <c r="B233" s="349" t="s">
        <v>5474</v>
      </c>
      <c r="C233" s="349" t="s">
        <v>5474</v>
      </c>
      <c r="D233" s="348"/>
      <c r="E233" s="340"/>
      <c r="F233" s="546">
        <v>75.795000000000002</v>
      </c>
      <c r="G233" s="57" t="s">
        <v>5475</v>
      </c>
    </row>
    <row r="234" spans="1:7" s="314" customFormat="1" ht="31.5">
      <c r="A234" s="349" t="s">
        <v>5476</v>
      </c>
      <c r="B234" s="349" t="s">
        <v>5476</v>
      </c>
      <c r="C234" s="349" t="s">
        <v>5476</v>
      </c>
      <c r="D234" s="348"/>
      <c r="E234" s="340"/>
      <c r="F234" s="546">
        <v>87.536000000000001</v>
      </c>
      <c r="G234" s="57" t="s">
        <v>5477</v>
      </c>
    </row>
    <row r="235" spans="1:7" s="314" customFormat="1" ht="31.5">
      <c r="A235" s="349" t="s">
        <v>5478</v>
      </c>
      <c r="B235" s="349" t="s">
        <v>5478</v>
      </c>
      <c r="C235" s="349" t="s">
        <v>5478</v>
      </c>
      <c r="D235" s="348"/>
      <c r="E235" s="340"/>
      <c r="F235" s="546">
        <v>209.523</v>
      </c>
      <c r="G235" s="57" t="s">
        <v>5477</v>
      </c>
    </row>
    <row r="236" spans="1:7" s="314" customFormat="1" ht="31.5">
      <c r="A236" s="349" t="s">
        <v>5479</v>
      </c>
      <c r="B236" s="349" t="s">
        <v>5479</v>
      </c>
      <c r="C236" s="349" t="s">
        <v>5479</v>
      </c>
      <c r="D236" s="348"/>
      <c r="E236" s="340"/>
      <c r="F236" s="546">
        <v>503.81799999999998</v>
      </c>
      <c r="G236" s="57" t="s">
        <v>5480</v>
      </c>
    </row>
    <row r="237" spans="1:7" s="314" customFormat="1" ht="31.5">
      <c r="A237" s="349" t="s">
        <v>5481</v>
      </c>
      <c r="B237" s="349" t="s">
        <v>5481</v>
      </c>
      <c r="C237" s="349" t="s">
        <v>5481</v>
      </c>
      <c r="D237" s="348"/>
      <c r="E237" s="340"/>
      <c r="F237" s="546">
        <v>86.486999999999995</v>
      </c>
      <c r="G237" s="57" t="s">
        <v>5482</v>
      </c>
    </row>
    <row r="238" spans="1:7" s="314" customFormat="1" ht="31.5">
      <c r="A238" s="349" t="s">
        <v>5483</v>
      </c>
      <c r="B238" s="349" t="s">
        <v>5483</v>
      </c>
      <c r="C238" s="349" t="s">
        <v>5483</v>
      </c>
      <c r="D238" s="348"/>
      <c r="E238" s="340"/>
      <c r="F238" s="546">
        <v>607.55799999999999</v>
      </c>
      <c r="G238" s="57" t="s">
        <v>5484</v>
      </c>
    </row>
    <row r="239" spans="1:7" s="314" customFormat="1" ht="31.5">
      <c r="A239" s="349" t="s">
        <v>5485</v>
      </c>
      <c r="B239" s="349" t="s">
        <v>5485</v>
      </c>
      <c r="C239" s="349" t="s">
        <v>5485</v>
      </c>
      <c r="D239" s="348"/>
      <c r="E239" s="340"/>
      <c r="F239" s="546">
        <v>598.17100000000005</v>
      </c>
      <c r="G239" s="57" t="s">
        <v>5484</v>
      </c>
    </row>
    <row r="240" spans="1:7" s="314" customFormat="1" ht="31.5">
      <c r="A240" s="349" t="s">
        <v>5486</v>
      </c>
      <c r="B240" s="349" t="s">
        <v>5486</v>
      </c>
      <c r="C240" s="349" t="s">
        <v>5486</v>
      </c>
      <c r="D240" s="348"/>
      <c r="E240" s="340"/>
      <c r="F240" s="546">
        <v>3.0779999999999998</v>
      </c>
      <c r="G240" s="57" t="s">
        <v>5487</v>
      </c>
    </row>
    <row r="241" spans="1:7" s="314" customFormat="1" ht="47.25">
      <c r="A241" s="349" t="s">
        <v>1236</v>
      </c>
      <c r="B241" s="349" t="s">
        <v>1236</v>
      </c>
      <c r="C241" s="349" t="s">
        <v>1236</v>
      </c>
      <c r="D241" s="348"/>
      <c r="E241" s="340"/>
      <c r="F241" s="546">
        <v>23.736000000000001</v>
      </c>
      <c r="G241" s="57" t="s">
        <v>5488</v>
      </c>
    </row>
    <row r="242" spans="1:7" s="314" customFormat="1" ht="47.25">
      <c r="A242" s="349" t="s">
        <v>5489</v>
      </c>
      <c r="B242" s="349" t="s">
        <v>5489</v>
      </c>
      <c r="C242" s="349" t="s">
        <v>5489</v>
      </c>
      <c r="D242" s="348"/>
      <c r="E242" s="340"/>
      <c r="F242" s="546">
        <v>2.052</v>
      </c>
      <c r="G242" s="57" t="s">
        <v>5488</v>
      </c>
    </row>
    <row r="243" spans="1:7" s="314" customFormat="1" ht="31.5">
      <c r="A243" s="349" t="s">
        <v>1240</v>
      </c>
      <c r="B243" s="349" t="s">
        <v>1240</v>
      </c>
      <c r="C243" s="349" t="s">
        <v>1240</v>
      </c>
      <c r="D243" s="348"/>
      <c r="E243" s="340"/>
      <c r="F243" s="546">
        <v>15.143000000000001</v>
      </c>
      <c r="G243" s="57" t="s">
        <v>5398</v>
      </c>
    </row>
    <row r="244" spans="1:7" s="314" customFormat="1" ht="31.5">
      <c r="A244" s="349" t="s">
        <v>1241</v>
      </c>
      <c r="B244" s="349" t="s">
        <v>1241</v>
      </c>
      <c r="C244" s="349" t="s">
        <v>1241</v>
      </c>
      <c r="D244" s="348"/>
      <c r="E244" s="340"/>
      <c r="F244" s="546">
        <v>20.835999999999999</v>
      </c>
      <c r="G244" s="57" t="s">
        <v>5398</v>
      </c>
    </row>
    <row r="245" spans="1:7" s="314" customFormat="1" ht="31.5">
      <c r="A245" s="349" t="s">
        <v>1242</v>
      </c>
      <c r="B245" s="349" t="s">
        <v>1242</v>
      </c>
      <c r="C245" s="349" t="s">
        <v>1242</v>
      </c>
      <c r="D245" s="348"/>
      <c r="E245" s="340"/>
      <c r="F245" s="546">
        <v>15.143000000000001</v>
      </c>
      <c r="G245" s="57" t="s">
        <v>5398</v>
      </c>
    </row>
    <row r="246" spans="1:7" s="314" customFormat="1" ht="31.5">
      <c r="A246" s="349" t="s">
        <v>5490</v>
      </c>
      <c r="B246" s="349" t="s">
        <v>5490</v>
      </c>
      <c r="C246" s="349" t="s">
        <v>5490</v>
      </c>
      <c r="D246" s="348"/>
      <c r="E246" s="340"/>
      <c r="F246" s="546">
        <v>0.51300000000000001</v>
      </c>
      <c r="G246" s="57" t="s">
        <v>5398</v>
      </c>
    </row>
    <row r="247" spans="1:7" s="314" customFormat="1" ht="31.5">
      <c r="A247" s="349" t="s">
        <v>5491</v>
      </c>
      <c r="B247" s="349" t="s">
        <v>5491</v>
      </c>
      <c r="C247" s="349" t="s">
        <v>5491</v>
      </c>
      <c r="D247" s="348"/>
      <c r="E247" s="340"/>
      <c r="F247" s="546">
        <v>0.51300000000000001</v>
      </c>
      <c r="G247" s="57" t="s">
        <v>5398</v>
      </c>
    </row>
    <row r="248" spans="1:7" s="314" customFormat="1" ht="31.5">
      <c r="A248" s="349" t="s">
        <v>5492</v>
      </c>
      <c r="B248" s="349" t="s">
        <v>5492</v>
      </c>
      <c r="C248" s="349" t="s">
        <v>5492</v>
      </c>
      <c r="D248" s="348"/>
      <c r="E248" s="340"/>
      <c r="F248" s="546">
        <v>16.593</v>
      </c>
      <c r="G248" s="57" t="s">
        <v>5398</v>
      </c>
    </row>
    <row r="249" spans="1:7" s="314" customFormat="1" ht="31.5">
      <c r="A249" s="349" t="s">
        <v>5493</v>
      </c>
      <c r="B249" s="349" t="s">
        <v>5493</v>
      </c>
      <c r="C249" s="349" t="s">
        <v>5493</v>
      </c>
      <c r="D249" s="348"/>
      <c r="E249" s="340"/>
      <c r="F249" s="546">
        <v>16.593</v>
      </c>
      <c r="G249" s="57" t="s">
        <v>5398</v>
      </c>
    </row>
    <row r="250" spans="1:7" s="314" customFormat="1" ht="31.5">
      <c r="A250" s="349" t="s">
        <v>5494</v>
      </c>
      <c r="B250" s="349" t="s">
        <v>5494</v>
      </c>
      <c r="C250" s="349" t="s">
        <v>5494</v>
      </c>
      <c r="D250" s="348"/>
      <c r="E250" s="340"/>
      <c r="F250" s="546">
        <v>1.5389999999999999</v>
      </c>
      <c r="G250" s="57" t="s">
        <v>5398</v>
      </c>
    </row>
    <row r="251" spans="1:7" s="314" customFormat="1" ht="47.25">
      <c r="A251" s="349" t="s">
        <v>1243</v>
      </c>
      <c r="B251" s="349" t="s">
        <v>1243</v>
      </c>
      <c r="C251" s="349" t="s">
        <v>1243</v>
      </c>
      <c r="D251" s="348"/>
      <c r="E251" s="340"/>
      <c r="F251" s="546">
        <v>17.138000000000002</v>
      </c>
      <c r="G251" s="57" t="s">
        <v>5495</v>
      </c>
    </row>
    <row r="252" spans="1:7" s="314" customFormat="1" ht="47.25">
      <c r="A252" s="349" t="s">
        <v>5496</v>
      </c>
      <c r="B252" s="349" t="s">
        <v>5496</v>
      </c>
      <c r="C252" s="349" t="s">
        <v>5496</v>
      </c>
      <c r="D252" s="348"/>
      <c r="E252" s="340"/>
      <c r="F252" s="546">
        <v>1.5389999999999999</v>
      </c>
      <c r="G252" s="57" t="s">
        <v>5495</v>
      </c>
    </row>
    <row r="253" spans="1:7" s="314" customFormat="1" ht="47.25">
      <c r="A253" s="349" t="s">
        <v>5497</v>
      </c>
      <c r="B253" s="349" t="s">
        <v>5497</v>
      </c>
      <c r="C253" s="349" t="s">
        <v>5497</v>
      </c>
      <c r="D253" s="348"/>
      <c r="E253" s="340"/>
      <c r="F253" s="546">
        <v>1.5389999999999999</v>
      </c>
      <c r="G253" s="57" t="s">
        <v>5495</v>
      </c>
    </row>
    <row r="254" spans="1:7" s="314" customFormat="1" ht="47.25">
      <c r="A254" s="349" t="s">
        <v>5498</v>
      </c>
      <c r="B254" s="349" t="s">
        <v>5498</v>
      </c>
      <c r="C254" s="349" t="s">
        <v>5498</v>
      </c>
      <c r="D254" s="348"/>
      <c r="E254" s="340"/>
      <c r="F254" s="546">
        <v>1.282</v>
      </c>
      <c r="G254" s="57" t="s">
        <v>5495</v>
      </c>
    </row>
    <row r="255" spans="1:7" s="314" customFormat="1" ht="47.25">
      <c r="A255" s="349" t="s">
        <v>5499</v>
      </c>
      <c r="B255" s="349" t="s">
        <v>5499</v>
      </c>
      <c r="C255" s="349" t="s">
        <v>5499</v>
      </c>
      <c r="D255" s="348"/>
      <c r="E255" s="340"/>
      <c r="F255" s="546">
        <v>2.5649999999999999</v>
      </c>
      <c r="G255" s="57" t="s">
        <v>5495</v>
      </c>
    </row>
    <row r="256" spans="1:7" s="314" customFormat="1" ht="47.25">
      <c r="A256" s="349" t="s">
        <v>5500</v>
      </c>
      <c r="B256" s="349" t="s">
        <v>5500</v>
      </c>
      <c r="C256" s="349" t="s">
        <v>5500</v>
      </c>
      <c r="D256" s="348"/>
      <c r="E256" s="340"/>
      <c r="F256" s="546">
        <v>68.763999999999996</v>
      </c>
      <c r="G256" s="57" t="s">
        <v>5495</v>
      </c>
    </row>
    <row r="257" spans="1:7" s="314" customFormat="1" ht="31.5">
      <c r="A257" s="57" t="s">
        <v>5501</v>
      </c>
      <c r="B257" s="57" t="s">
        <v>5501</v>
      </c>
      <c r="C257" s="57" t="s">
        <v>5501</v>
      </c>
      <c r="D257" s="348"/>
      <c r="E257" s="340"/>
      <c r="F257" s="546">
        <v>2.052</v>
      </c>
      <c r="G257" s="352" t="s">
        <v>5502</v>
      </c>
    </row>
    <row r="258" spans="1:7" s="314" customFormat="1" ht="31.5">
      <c r="A258" s="57" t="s">
        <v>5503</v>
      </c>
      <c r="B258" s="57" t="s">
        <v>5503</v>
      </c>
      <c r="C258" s="57" t="s">
        <v>5503</v>
      </c>
      <c r="D258" s="348"/>
      <c r="E258" s="340"/>
      <c r="F258" s="546">
        <v>2.5649999999999999</v>
      </c>
      <c r="G258" s="352" t="s">
        <v>5502</v>
      </c>
    </row>
    <row r="259" spans="1:7" s="314" customFormat="1" ht="31.5">
      <c r="A259" s="57" t="s">
        <v>5504</v>
      </c>
      <c r="B259" s="57" t="s">
        <v>5504</v>
      </c>
      <c r="C259" s="57" t="s">
        <v>5504</v>
      </c>
      <c r="D259" s="348"/>
      <c r="E259" s="340"/>
      <c r="F259" s="546">
        <v>1.5389999999999999</v>
      </c>
      <c r="G259" s="352" t="s">
        <v>5502</v>
      </c>
    </row>
    <row r="260" spans="1:7" s="314" customFormat="1" ht="31.5">
      <c r="A260" s="57" t="s">
        <v>5505</v>
      </c>
      <c r="B260" s="57" t="s">
        <v>5505</v>
      </c>
      <c r="C260" s="57" t="s">
        <v>5505</v>
      </c>
      <c r="D260" s="348"/>
      <c r="E260" s="340"/>
      <c r="F260" s="546">
        <v>1.5389999999999999</v>
      </c>
      <c r="G260" s="352" t="s">
        <v>5502</v>
      </c>
    </row>
    <row r="261" spans="1:7" s="314" customFormat="1" ht="31.5">
      <c r="A261" s="57" t="s">
        <v>5506</v>
      </c>
      <c r="B261" s="57" t="s">
        <v>5506</v>
      </c>
      <c r="C261" s="57" t="s">
        <v>5506</v>
      </c>
      <c r="D261" s="348"/>
      <c r="E261" s="340"/>
      <c r="F261" s="546">
        <v>4.1040000000000001</v>
      </c>
      <c r="G261" s="352" t="s">
        <v>5507</v>
      </c>
    </row>
    <row r="262" spans="1:7" s="314" customFormat="1" ht="31.5">
      <c r="A262" s="57" t="s">
        <v>5508</v>
      </c>
      <c r="B262" s="57" t="s">
        <v>5508</v>
      </c>
      <c r="C262" s="57" t="s">
        <v>5508</v>
      </c>
      <c r="D262" s="348"/>
      <c r="E262" s="340"/>
      <c r="F262" s="546">
        <v>1.5389999999999999</v>
      </c>
      <c r="G262" s="352" t="s">
        <v>5509</v>
      </c>
    </row>
    <row r="263" spans="1:7" s="314" customFormat="1" ht="31.5">
      <c r="A263" s="57" t="s">
        <v>5510</v>
      </c>
      <c r="B263" s="57" t="s">
        <v>5510</v>
      </c>
      <c r="C263" s="57" t="s">
        <v>5510</v>
      </c>
      <c r="D263" s="348"/>
      <c r="E263" s="340"/>
      <c r="F263" s="546">
        <v>34.465000000000003</v>
      </c>
      <c r="G263" s="352" t="s">
        <v>5509</v>
      </c>
    </row>
    <row r="264" spans="1:7" s="314" customFormat="1" ht="31.5">
      <c r="A264" s="57" t="s">
        <v>5511</v>
      </c>
      <c r="B264" s="57" t="s">
        <v>5511</v>
      </c>
      <c r="C264" s="57" t="s">
        <v>5511</v>
      </c>
      <c r="D264" s="348"/>
      <c r="E264" s="340"/>
      <c r="F264" s="546">
        <v>1.5389999999999999</v>
      </c>
      <c r="G264" s="352" t="s">
        <v>5509</v>
      </c>
    </row>
    <row r="265" spans="1:7" s="314" customFormat="1" ht="31.5">
      <c r="A265" s="57" t="s">
        <v>5512</v>
      </c>
      <c r="B265" s="57" t="s">
        <v>5512</v>
      </c>
      <c r="C265" s="57" t="s">
        <v>5512</v>
      </c>
      <c r="D265" s="348"/>
      <c r="E265" s="340"/>
      <c r="F265" s="546">
        <v>1.026</v>
      </c>
      <c r="G265" s="352" t="s">
        <v>5509</v>
      </c>
    </row>
    <row r="266" spans="1:7" s="314" customFormat="1" ht="31.5">
      <c r="A266" s="353" t="s">
        <v>5513</v>
      </c>
      <c r="B266" s="353" t="s">
        <v>5513</v>
      </c>
      <c r="C266" s="353" t="s">
        <v>5513</v>
      </c>
      <c r="D266" s="348"/>
      <c r="E266" s="340"/>
      <c r="F266" s="546">
        <v>49.149000000000001</v>
      </c>
      <c r="G266" s="352" t="s">
        <v>5509</v>
      </c>
    </row>
    <row r="267" spans="1:7" s="314" customFormat="1" ht="31.5">
      <c r="A267" s="354" t="s">
        <v>5514</v>
      </c>
      <c r="B267" s="354" t="s">
        <v>5514</v>
      </c>
      <c r="C267" s="354" t="s">
        <v>5514</v>
      </c>
      <c r="D267" s="348"/>
      <c r="E267" s="340"/>
      <c r="F267" s="546">
        <v>11.682</v>
      </c>
      <c r="G267" s="352" t="s">
        <v>5515</v>
      </c>
    </row>
    <row r="268" spans="1:7" s="314" customFormat="1" ht="31.5">
      <c r="A268" s="355" t="s">
        <v>1244</v>
      </c>
      <c r="B268" s="355" t="s">
        <v>1244</v>
      </c>
      <c r="C268" s="355" t="s">
        <v>1244</v>
      </c>
      <c r="D268" s="348"/>
      <c r="E268" s="340"/>
      <c r="F268" s="547">
        <v>37.814999999999998</v>
      </c>
      <c r="G268" s="352" t="s">
        <v>5515</v>
      </c>
    </row>
    <row r="269" spans="1:7" s="314" customFormat="1" ht="31.5">
      <c r="A269" s="355" t="s">
        <v>5516</v>
      </c>
      <c r="B269" s="355" t="s">
        <v>5516</v>
      </c>
      <c r="C269" s="355" t="s">
        <v>5516</v>
      </c>
      <c r="D269" s="348"/>
      <c r="E269" s="340"/>
      <c r="F269" s="546">
        <v>26.605</v>
      </c>
      <c r="G269" s="352" t="s">
        <v>5515</v>
      </c>
    </row>
    <row r="270" spans="1:7" s="314" customFormat="1" ht="31.5">
      <c r="A270" s="355" t="s">
        <v>5517</v>
      </c>
      <c r="B270" s="355" t="s">
        <v>5517</v>
      </c>
      <c r="C270" s="355" t="s">
        <v>5517</v>
      </c>
      <c r="D270" s="348"/>
      <c r="E270" s="340"/>
      <c r="F270" s="546">
        <v>22.466000000000001</v>
      </c>
      <c r="G270" s="352" t="s">
        <v>5515</v>
      </c>
    </row>
    <row r="271" spans="1:7" s="314" customFormat="1" ht="31.5">
      <c r="A271" s="355" t="s">
        <v>5518</v>
      </c>
      <c r="B271" s="355" t="s">
        <v>5518</v>
      </c>
      <c r="C271" s="355" t="s">
        <v>5518</v>
      </c>
      <c r="D271" s="348"/>
      <c r="E271" s="340"/>
      <c r="F271" s="546">
        <v>1.774</v>
      </c>
      <c r="G271" s="352" t="s">
        <v>5519</v>
      </c>
    </row>
    <row r="272" spans="1:7" s="314" customFormat="1" ht="31.5">
      <c r="A272" s="355" t="s">
        <v>5520</v>
      </c>
      <c r="B272" s="355" t="s">
        <v>5520</v>
      </c>
      <c r="C272" s="355" t="s">
        <v>5520</v>
      </c>
      <c r="D272" s="348"/>
      <c r="E272" s="340"/>
      <c r="F272" s="546">
        <v>10.27</v>
      </c>
      <c r="G272" s="352" t="s">
        <v>5521</v>
      </c>
    </row>
    <row r="273" spans="1:7" s="314" customFormat="1" ht="31.5">
      <c r="A273" s="355" t="s">
        <v>5522</v>
      </c>
      <c r="B273" s="355" t="s">
        <v>5522</v>
      </c>
      <c r="C273" s="355" t="s">
        <v>5522</v>
      </c>
      <c r="D273" s="348"/>
      <c r="E273" s="340"/>
      <c r="F273" s="546">
        <v>22.847000000000001</v>
      </c>
      <c r="G273" s="352" t="s">
        <v>5521</v>
      </c>
    </row>
    <row r="274" spans="1:7" s="314" customFormat="1" ht="31.5">
      <c r="A274" s="355" t="s">
        <v>5523</v>
      </c>
      <c r="B274" s="355" t="s">
        <v>5523</v>
      </c>
      <c r="C274" s="355" t="s">
        <v>5523</v>
      </c>
      <c r="D274" s="348"/>
      <c r="E274" s="340"/>
      <c r="F274" s="546">
        <v>15.917999999999999</v>
      </c>
      <c r="G274" s="352" t="s">
        <v>5521</v>
      </c>
    </row>
    <row r="275" spans="1:7" s="314" customFormat="1" ht="31.5">
      <c r="A275" s="355" t="s">
        <v>5524</v>
      </c>
      <c r="B275" s="355" t="s">
        <v>5524</v>
      </c>
      <c r="C275" s="355" t="s">
        <v>5524</v>
      </c>
      <c r="D275" s="348"/>
      <c r="E275" s="340"/>
      <c r="F275" s="546">
        <v>9.6349999999999998</v>
      </c>
      <c r="G275" s="352" t="s">
        <v>5521</v>
      </c>
    </row>
    <row r="276" spans="1:7" s="314" customFormat="1" ht="31.5">
      <c r="A276" s="355" t="s">
        <v>5525</v>
      </c>
      <c r="B276" s="355" t="s">
        <v>5525</v>
      </c>
      <c r="C276" s="355" t="s">
        <v>5525</v>
      </c>
      <c r="D276" s="348"/>
      <c r="E276" s="340"/>
      <c r="F276" s="546">
        <v>24.253</v>
      </c>
      <c r="G276" s="352" t="s">
        <v>5521</v>
      </c>
    </row>
    <row r="277" spans="1:7" s="314" customFormat="1" ht="31.5">
      <c r="A277" s="355" t="s">
        <v>5526</v>
      </c>
      <c r="B277" s="355" t="s">
        <v>5526</v>
      </c>
      <c r="C277" s="355" t="s">
        <v>5526</v>
      </c>
      <c r="D277" s="348"/>
      <c r="E277" s="340"/>
      <c r="F277" s="546">
        <v>60.991999999999997</v>
      </c>
      <c r="G277" s="352" t="s">
        <v>5521</v>
      </c>
    </row>
    <row r="278" spans="1:7" s="314" customFormat="1" ht="31.5">
      <c r="A278" s="355" t="s">
        <v>5527</v>
      </c>
      <c r="B278" s="355" t="s">
        <v>5527</v>
      </c>
      <c r="C278" s="355" t="s">
        <v>5527</v>
      </c>
      <c r="D278" s="348"/>
      <c r="E278" s="340"/>
      <c r="F278" s="546">
        <v>42.96</v>
      </c>
      <c r="G278" s="352" t="s">
        <v>5521</v>
      </c>
    </row>
    <row r="279" spans="1:7" s="314" customFormat="1" ht="31.5">
      <c r="A279" s="355" t="s">
        <v>5528</v>
      </c>
      <c r="B279" s="355" t="s">
        <v>5528</v>
      </c>
      <c r="C279" s="355" t="s">
        <v>5528</v>
      </c>
      <c r="D279" s="348"/>
      <c r="E279" s="340"/>
      <c r="F279" s="546">
        <v>54.554000000000002</v>
      </c>
      <c r="G279" s="352" t="s">
        <v>5521</v>
      </c>
    </row>
    <row r="280" spans="1:7" s="314" customFormat="1" ht="31.5">
      <c r="A280" s="355" t="s">
        <v>5529</v>
      </c>
      <c r="B280" s="355" t="s">
        <v>5529</v>
      </c>
      <c r="C280" s="355" t="s">
        <v>5529</v>
      </c>
      <c r="D280" s="348"/>
      <c r="E280" s="340"/>
      <c r="F280" s="546">
        <v>48.42</v>
      </c>
      <c r="G280" s="352" t="s">
        <v>5521</v>
      </c>
    </row>
    <row r="281" spans="1:7" s="314" customFormat="1" ht="47.25">
      <c r="A281" s="349" t="s">
        <v>1228</v>
      </c>
      <c r="B281" s="349" t="s">
        <v>1228</v>
      </c>
      <c r="C281" s="349" t="s">
        <v>1228</v>
      </c>
      <c r="D281" s="348"/>
      <c r="E281" s="340"/>
      <c r="F281" s="548">
        <v>863.476</v>
      </c>
      <c r="G281" s="57" t="s">
        <v>5530</v>
      </c>
    </row>
    <row r="282" spans="1:7" s="314" customFormat="1" ht="31.5">
      <c r="A282" s="349" t="s">
        <v>5531</v>
      </c>
      <c r="B282" s="349" t="s">
        <v>5531</v>
      </c>
      <c r="C282" s="349" t="s">
        <v>5531</v>
      </c>
      <c r="D282" s="348"/>
      <c r="E282" s="340"/>
      <c r="F282" s="546">
        <v>65.683000000000007</v>
      </c>
      <c r="G282" s="57" t="s">
        <v>5532</v>
      </c>
    </row>
    <row r="283" spans="1:7" s="314" customFormat="1" ht="31.5">
      <c r="A283" s="349" t="s">
        <v>5533</v>
      </c>
      <c r="B283" s="349" t="s">
        <v>5533</v>
      </c>
      <c r="C283" s="349" t="s">
        <v>5533</v>
      </c>
      <c r="D283" s="348"/>
      <c r="E283" s="340"/>
      <c r="F283" s="546">
        <v>304.3</v>
      </c>
      <c r="G283" s="57" t="s">
        <v>5534</v>
      </c>
    </row>
    <row r="284" spans="1:7" s="314" customFormat="1" ht="31.5">
      <c r="A284" s="349" t="s">
        <v>5535</v>
      </c>
      <c r="B284" s="349" t="s">
        <v>5535</v>
      </c>
      <c r="C284" s="349" t="s">
        <v>5535</v>
      </c>
      <c r="D284" s="348"/>
      <c r="E284" s="340"/>
      <c r="F284" s="546">
        <v>277.839</v>
      </c>
      <c r="G284" s="57" t="s">
        <v>5534</v>
      </c>
    </row>
    <row r="285" spans="1:7" s="314" customFormat="1" ht="47.25">
      <c r="A285" s="349" t="s">
        <v>5536</v>
      </c>
      <c r="B285" s="349" t="s">
        <v>5536</v>
      </c>
      <c r="C285" s="349" t="s">
        <v>5536</v>
      </c>
      <c r="D285" s="348"/>
      <c r="E285" s="340"/>
      <c r="F285" s="546">
        <v>31.247</v>
      </c>
      <c r="G285" s="57" t="s">
        <v>5534</v>
      </c>
    </row>
    <row r="286" spans="1:7" s="314" customFormat="1" ht="31.5">
      <c r="A286" s="57" t="s">
        <v>5537</v>
      </c>
      <c r="B286" s="57" t="s">
        <v>5537</v>
      </c>
      <c r="C286" s="57" t="s">
        <v>5537</v>
      </c>
      <c r="D286" s="348"/>
      <c r="E286" s="340"/>
      <c r="F286" s="546">
        <v>22.451000000000001</v>
      </c>
      <c r="G286" s="57" t="s">
        <v>5538</v>
      </c>
    </row>
    <row r="287" spans="1:7" s="314" customFormat="1" ht="31.5">
      <c r="A287" s="57" t="s">
        <v>5539</v>
      </c>
      <c r="B287" s="57" t="s">
        <v>5539</v>
      </c>
      <c r="C287" s="57" t="s">
        <v>5539</v>
      </c>
      <c r="D287" s="348"/>
      <c r="E287" s="340"/>
      <c r="F287" s="546">
        <v>11.189</v>
      </c>
      <c r="G287" s="57" t="s">
        <v>5538</v>
      </c>
    </row>
    <row r="288" spans="1:7" s="314" customFormat="1" ht="31.5">
      <c r="A288" s="57" t="s">
        <v>5540</v>
      </c>
      <c r="B288" s="57" t="s">
        <v>5540</v>
      </c>
      <c r="C288" s="57" t="s">
        <v>5540</v>
      </c>
      <c r="D288" s="348"/>
      <c r="E288" s="340"/>
      <c r="F288" s="546">
        <v>16.576000000000001</v>
      </c>
      <c r="G288" s="57" t="s">
        <v>5538</v>
      </c>
    </row>
    <row r="289" spans="1:7" s="314" customFormat="1" ht="31.5">
      <c r="A289" s="349" t="s">
        <v>5541</v>
      </c>
      <c r="B289" s="349" t="s">
        <v>5541</v>
      </c>
      <c r="C289" s="349" t="s">
        <v>5541</v>
      </c>
      <c r="D289" s="348"/>
      <c r="E289" s="340"/>
      <c r="F289" s="546">
        <v>321.01</v>
      </c>
      <c r="G289" s="57" t="s">
        <v>5542</v>
      </c>
    </row>
    <row r="290" spans="1:7" s="314" customFormat="1" ht="31.5">
      <c r="A290" s="349" t="s">
        <v>5543</v>
      </c>
      <c r="B290" s="349" t="s">
        <v>5543</v>
      </c>
      <c r="C290" s="349" t="s">
        <v>5543</v>
      </c>
      <c r="D290" s="348"/>
      <c r="E290" s="340"/>
      <c r="F290" s="546">
        <v>277.67700000000002</v>
      </c>
      <c r="G290" s="57" t="s">
        <v>5542</v>
      </c>
    </row>
    <row r="291" spans="1:7" s="314" customFormat="1" ht="31.5">
      <c r="A291" s="349" t="s">
        <v>5544</v>
      </c>
      <c r="B291" s="349" t="s">
        <v>5544</v>
      </c>
      <c r="C291" s="349" t="s">
        <v>5544</v>
      </c>
      <c r="D291" s="348"/>
      <c r="E291" s="340"/>
      <c r="F291" s="546">
        <v>534.29300000000001</v>
      </c>
      <c r="G291" s="57" t="s">
        <v>5545</v>
      </c>
    </row>
    <row r="292" spans="1:7" s="314" customFormat="1" ht="47.25">
      <c r="A292" s="349" t="s">
        <v>5546</v>
      </c>
      <c r="B292" s="349" t="s">
        <v>5546</v>
      </c>
      <c r="C292" s="349" t="s">
        <v>5546</v>
      </c>
      <c r="D292" s="348"/>
      <c r="E292" s="340"/>
      <c r="F292" s="546">
        <v>3.4060000000000001</v>
      </c>
      <c r="G292" s="57" t="s">
        <v>5403</v>
      </c>
    </row>
    <row r="293" spans="1:7" s="314" customFormat="1" ht="31.5">
      <c r="A293" s="349" t="s">
        <v>5547</v>
      </c>
      <c r="B293" s="349" t="s">
        <v>5547</v>
      </c>
      <c r="C293" s="349" t="s">
        <v>5547</v>
      </c>
      <c r="D293" s="348"/>
      <c r="E293" s="340"/>
      <c r="F293" s="546">
        <v>58.664999999999999</v>
      </c>
      <c r="G293" s="351" t="s">
        <v>1230</v>
      </c>
    </row>
    <row r="294" spans="1:7" s="314" customFormat="1" ht="31.5">
      <c r="A294" s="349" t="s">
        <v>5548</v>
      </c>
      <c r="B294" s="349" t="s">
        <v>5548</v>
      </c>
      <c r="C294" s="349" t="s">
        <v>5548</v>
      </c>
      <c r="D294" s="348"/>
      <c r="E294" s="340"/>
      <c r="F294" s="546">
        <v>26.471</v>
      </c>
      <c r="G294" s="351" t="s">
        <v>1230</v>
      </c>
    </row>
    <row r="295" spans="1:7" s="314" customFormat="1" ht="47.25">
      <c r="A295" s="349" t="s">
        <v>5549</v>
      </c>
      <c r="B295" s="349" t="s">
        <v>5549</v>
      </c>
      <c r="C295" s="349" t="s">
        <v>5549</v>
      </c>
      <c r="D295" s="348"/>
      <c r="E295" s="340"/>
      <c r="F295" s="546">
        <v>33.704000000000001</v>
      </c>
      <c r="G295" s="57" t="s">
        <v>5411</v>
      </c>
    </row>
    <row r="296" spans="1:7" s="314" customFormat="1" ht="47.25">
      <c r="A296" s="349" t="s">
        <v>5550</v>
      </c>
      <c r="B296" s="349" t="s">
        <v>5550</v>
      </c>
      <c r="C296" s="349" t="s">
        <v>5550</v>
      </c>
      <c r="D296" s="348"/>
      <c r="E296" s="340"/>
      <c r="F296" s="546">
        <v>1.8460000000000001</v>
      </c>
      <c r="G296" s="57" t="s">
        <v>5411</v>
      </c>
    </row>
    <row r="297" spans="1:7" s="314" customFormat="1" ht="31.5">
      <c r="A297" s="349" t="s">
        <v>5551</v>
      </c>
      <c r="B297" s="349" t="s">
        <v>5551</v>
      </c>
      <c r="C297" s="349" t="s">
        <v>5551</v>
      </c>
      <c r="D297" s="348"/>
      <c r="E297" s="340"/>
      <c r="F297" s="546">
        <v>581.96500000000003</v>
      </c>
      <c r="G297" s="57" t="s">
        <v>5552</v>
      </c>
    </row>
    <row r="298" spans="1:7" s="314" customFormat="1" ht="31.5">
      <c r="A298" s="349" t="s">
        <v>5553</v>
      </c>
      <c r="B298" s="349" t="s">
        <v>5553</v>
      </c>
      <c r="C298" s="349" t="s">
        <v>5553</v>
      </c>
      <c r="D298" s="348"/>
      <c r="E298" s="340"/>
      <c r="F298" s="546">
        <v>68.524000000000001</v>
      </c>
      <c r="G298" s="57" t="s">
        <v>5554</v>
      </c>
    </row>
    <row r="299" spans="1:7" s="314" customFormat="1" ht="31.5">
      <c r="A299" s="349" t="s">
        <v>5555</v>
      </c>
      <c r="B299" s="349" t="s">
        <v>5555</v>
      </c>
      <c r="C299" s="349" t="s">
        <v>5555</v>
      </c>
      <c r="D299" s="348"/>
      <c r="E299" s="340"/>
      <c r="F299" s="546">
        <v>1.8460000000000001</v>
      </c>
      <c r="G299" s="57" t="s">
        <v>5554</v>
      </c>
    </row>
    <row r="300" spans="1:7" s="314" customFormat="1" ht="31.5">
      <c r="A300" s="349" t="s">
        <v>5556</v>
      </c>
      <c r="B300" s="349" t="s">
        <v>5556</v>
      </c>
      <c r="C300" s="349" t="s">
        <v>5556</v>
      </c>
      <c r="D300" s="348"/>
      <c r="E300" s="340"/>
      <c r="F300" s="546">
        <v>52.183999999999997</v>
      </c>
      <c r="G300" s="57" t="s">
        <v>5554</v>
      </c>
    </row>
    <row r="301" spans="1:7" s="314" customFormat="1" ht="31.5">
      <c r="A301" s="349" t="s">
        <v>5557</v>
      </c>
      <c r="B301" s="349" t="s">
        <v>5557</v>
      </c>
      <c r="C301" s="349" t="s">
        <v>5557</v>
      </c>
      <c r="D301" s="348"/>
      <c r="E301" s="340"/>
      <c r="F301" s="546">
        <v>27.4</v>
      </c>
      <c r="G301" s="57" t="s">
        <v>5554</v>
      </c>
    </row>
    <row r="302" spans="1:7" s="314" customFormat="1" ht="47.25">
      <c r="A302" s="349" t="s">
        <v>5558</v>
      </c>
      <c r="B302" s="349" t="s">
        <v>5558</v>
      </c>
      <c r="C302" s="349" t="s">
        <v>5558</v>
      </c>
      <c r="D302" s="348"/>
      <c r="E302" s="340"/>
      <c r="F302" s="546">
        <v>0.69599999999999995</v>
      </c>
      <c r="G302" s="57" t="s">
        <v>5554</v>
      </c>
    </row>
    <row r="303" spans="1:7" s="314" customFormat="1" ht="31.5">
      <c r="A303" s="349" t="s">
        <v>5559</v>
      </c>
      <c r="B303" s="349" t="s">
        <v>5559</v>
      </c>
      <c r="C303" s="349" t="s">
        <v>5559</v>
      </c>
      <c r="D303" s="348"/>
      <c r="E303" s="340"/>
      <c r="F303" s="546">
        <v>3.1680000000000001</v>
      </c>
      <c r="G303" s="57" t="s">
        <v>5554</v>
      </c>
    </row>
    <row r="304" spans="1:7" s="314" customFormat="1" ht="63">
      <c r="A304" s="349" t="s">
        <v>1232</v>
      </c>
      <c r="B304" s="349" t="s">
        <v>1232</v>
      </c>
      <c r="C304" s="349" t="s">
        <v>1232</v>
      </c>
      <c r="D304" s="348"/>
      <c r="E304" s="340"/>
      <c r="F304" s="546">
        <v>122.824</v>
      </c>
      <c r="G304" s="57" t="s">
        <v>5560</v>
      </c>
    </row>
    <row r="305" spans="1:7" s="314" customFormat="1" ht="31.5">
      <c r="A305" s="349" t="s">
        <v>1234</v>
      </c>
      <c r="B305" s="349" t="s">
        <v>1234</v>
      </c>
      <c r="C305" s="349" t="s">
        <v>1234</v>
      </c>
      <c r="D305" s="348"/>
      <c r="E305" s="340"/>
      <c r="F305" s="546">
        <v>33.241999999999997</v>
      </c>
      <c r="G305" s="57" t="s">
        <v>5561</v>
      </c>
    </row>
    <row r="306" spans="1:7" s="314" customFormat="1" ht="31.5">
      <c r="A306" s="349" t="s">
        <v>5562</v>
      </c>
      <c r="B306" s="349" t="s">
        <v>5562</v>
      </c>
      <c r="C306" s="349" t="s">
        <v>5562</v>
      </c>
      <c r="D306" s="348"/>
      <c r="E306" s="340"/>
      <c r="F306" s="546">
        <v>3.1840000000000002</v>
      </c>
      <c r="G306" s="57" t="s">
        <v>5561</v>
      </c>
    </row>
    <row r="307" spans="1:7" s="314" customFormat="1" ht="31.5">
      <c r="A307" s="349" t="s">
        <v>1235</v>
      </c>
      <c r="B307" s="349" t="s">
        <v>1235</v>
      </c>
      <c r="C307" s="349" t="s">
        <v>1235</v>
      </c>
      <c r="D307" s="348"/>
      <c r="E307" s="340"/>
      <c r="F307" s="546">
        <v>33.241999999999997</v>
      </c>
      <c r="G307" s="57" t="s">
        <v>5561</v>
      </c>
    </row>
    <row r="308" spans="1:7" s="314" customFormat="1" ht="31.5">
      <c r="A308" s="349" t="s">
        <v>5563</v>
      </c>
      <c r="B308" s="349" t="s">
        <v>5563</v>
      </c>
      <c r="C308" s="349" t="s">
        <v>5563</v>
      </c>
      <c r="D308" s="348"/>
      <c r="E308" s="340"/>
      <c r="F308" s="546">
        <v>4.3869999999999996</v>
      </c>
      <c r="G308" s="57" t="s">
        <v>5561</v>
      </c>
    </row>
    <row r="309" spans="1:7" s="314" customFormat="1" ht="31.5">
      <c r="A309" s="349" t="s">
        <v>5564</v>
      </c>
      <c r="B309" s="349" t="s">
        <v>5564</v>
      </c>
      <c r="C309" s="349" t="s">
        <v>5564</v>
      </c>
      <c r="D309" s="348"/>
      <c r="E309" s="340"/>
      <c r="F309" s="546">
        <v>168.76599999999999</v>
      </c>
      <c r="G309" s="57" t="s">
        <v>5561</v>
      </c>
    </row>
    <row r="310" spans="1:7" s="314" customFormat="1" ht="31.5">
      <c r="A310" s="349" t="s">
        <v>5565</v>
      </c>
      <c r="B310" s="349" t="s">
        <v>5565</v>
      </c>
      <c r="C310" s="349" t="s">
        <v>5565</v>
      </c>
      <c r="D310" s="348"/>
      <c r="E310" s="340"/>
      <c r="F310" s="546">
        <v>37.46</v>
      </c>
      <c r="G310" s="57" t="s">
        <v>5561</v>
      </c>
    </row>
    <row r="311" spans="1:7" s="314" customFormat="1" ht="31.5">
      <c r="A311" s="349" t="s">
        <v>5566</v>
      </c>
      <c r="B311" s="349" t="s">
        <v>5566</v>
      </c>
      <c r="C311" s="349" t="s">
        <v>5566</v>
      </c>
      <c r="D311" s="348"/>
      <c r="E311" s="340"/>
      <c r="F311" s="546">
        <v>0.86599999999999999</v>
      </c>
      <c r="G311" s="57" t="s">
        <v>5561</v>
      </c>
    </row>
    <row r="312" spans="1:7" s="314" customFormat="1" ht="31.5">
      <c r="A312" s="349" t="s">
        <v>5567</v>
      </c>
      <c r="B312" s="349" t="s">
        <v>5567</v>
      </c>
      <c r="C312" s="349" t="s">
        <v>5567</v>
      </c>
      <c r="D312" s="348"/>
      <c r="E312" s="340"/>
      <c r="F312" s="546">
        <v>1.2310000000000001</v>
      </c>
      <c r="G312" s="57" t="s">
        <v>5561</v>
      </c>
    </row>
    <row r="313" spans="1:7" s="314" customFormat="1" ht="47.25">
      <c r="A313" s="349" t="s">
        <v>1237</v>
      </c>
      <c r="B313" s="349" t="s">
        <v>1237</v>
      </c>
      <c r="C313" s="349" t="s">
        <v>1237</v>
      </c>
      <c r="D313" s="348"/>
      <c r="E313" s="340"/>
      <c r="F313" s="546">
        <v>8.0489999999999995</v>
      </c>
      <c r="G313" s="57" t="s">
        <v>5568</v>
      </c>
    </row>
    <row r="314" spans="1:7" s="314" customFormat="1" ht="47.25">
      <c r="A314" s="349" t="s">
        <v>5569</v>
      </c>
      <c r="B314" s="349" t="s">
        <v>5569</v>
      </c>
      <c r="C314" s="349" t="s">
        <v>5569</v>
      </c>
      <c r="D314" s="348"/>
      <c r="E314" s="340"/>
      <c r="F314" s="546">
        <v>68.643000000000001</v>
      </c>
      <c r="G314" s="57" t="s">
        <v>5439</v>
      </c>
    </row>
    <row r="315" spans="1:7" s="314" customFormat="1" ht="31.5">
      <c r="A315" s="349" t="s">
        <v>5570</v>
      </c>
      <c r="B315" s="349" t="s">
        <v>5570</v>
      </c>
      <c r="C315" s="349" t="s">
        <v>5570</v>
      </c>
      <c r="D315" s="348"/>
      <c r="E315" s="340"/>
      <c r="F315" s="546">
        <v>190.845</v>
      </c>
      <c r="G315" s="57" t="s">
        <v>5571</v>
      </c>
    </row>
    <row r="316" spans="1:7" s="314" customFormat="1" ht="31.5">
      <c r="A316" s="349" t="s">
        <v>5572</v>
      </c>
      <c r="B316" s="349" t="s">
        <v>5572</v>
      </c>
      <c r="C316" s="349" t="s">
        <v>5572</v>
      </c>
      <c r="D316" s="348"/>
      <c r="E316" s="340"/>
      <c r="F316" s="546">
        <v>208.17500000000001</v>
      </c>
      <c r="G316" s="57" t="s">
        <v>5571</v>
      </c>
    </row>
    <row r="317" spans="1:7" s="314" customFormat="1" ht="47.25">
      <c r="A317" s="356" t="s">
        <v>5573</v>
      </c>
      <c r="B317" s="356" t="s">
        <v>5573</v>
      </c>
      <c r="C317" s="356" t="s">
        <v>5573</v>
      </c>
      <c r="D317" s="348"/>
      <c r="E317" s="340"/>
      <c r="F317" s="546">
        <v>119.35599999999999</v>
      </c>
      <c r="G317" s="57" t="s">
        <v>5439</v>
      </c>
    </row>
    <row r="318" spans="1:7" s="314" customFormat="1" ht="31.5">
      <c r="A318" s="356" t="s">
        <v>5574</v>
      </c>
      <c r="B318" s="356" t="s">
        <v>5574</v>
      </c>
      <c r="C318" s="356" t="s">
        <v>5574</v>
      </c>
      <c r="D318" s="348"/>
      <c r="E318" s="340"/>
      <c r="F318" s="546">
        <v>395.5</v>
      </c>
      <c r="G318" s="57" t="s">
        <v>5438</v>
      </c>
    </row>
    <row r="319" spans="1:7" s="314" customFormat="1" ht="31.5">
      <c r="A319" s="356" t="s">
        <v>5575</v>
      </c>
      <c r="B319" s="356" t="s">
        <v>5575</v>
      </c>
      <c r="C319" s="356" t="s">
        <v>5575</v>
      </c>
      <c r="D319" s="348"/>
      <c r="E319" s="340"/>
      <c r="F319" s="546">
        <v>346.5</v>
      </c>
      <c r="G319" s="57" t="s">
        <v>5438</v>
      </c>
    </row>
    <row r="320" spans="1:7" s="314" customFormat="1" ht="31.5">
      <c r="A320" s="356" t="s">
        <v>5576</v>
      </c>
      <c r="B320" s="356" t="s">
        <v>5576</v>
      </c>
      <c r="C320" s="356" t="s">
        <v>5576</v>
      </c>
      <c r="D320" s="348"/>
      <c r="E320" s="340"/>
      <c r="F320" s="546">
        <v>480</v>
      </c>
      <c r="G320" s="57" t="s">
        <v>5552</v>
      </c>
    </row>
    <row r="321" spans="1:7" s="314" customFormat="1" ht="31.5">
      <c r="A321" s="356" t="s">
        <v>5577</v>
      </c>
      <c r="B321" s="356" t="s">
        <v>5577</v>
      </c>
      <c r="C321" s="356" t="s">
        <v>5577</v>
      </c>
      <c r="D321" s="348"/>
      <c r="E321" s="340"/>
      <c r="F321" s="546">
        <v>346.35899999999998</v>
      </c>
      <c r="G321" s="57" t="s">
        <v>5552</v>
      </c>
    </row>
    <row r="322" spans="1:7" s="314" customFormat="1" ht="31.5">
      <c r="A322" s="356" t="s">
        <v>5578</v>
      </c>
      <c r="B322" s="356" t="s">
        <v>5578</v>
      </c>
      <c r="C322" s="356" t="s">
        <v>5578</v>
      </c>
      <c r="D322" s="348"/>
      <c r="E322" s="340"/>
      <c r="F322" s="546">
        <v>1.2310000000000001</v>
      </c>
      <c r="G322" s="57" t="s">
        <v>5552</v>
      </c>
    </row>
    <row r="323" spans="1:7" s="314" customFormat="1" ht="31.5">
      <c r="A323" s="356" t="s">
        <v>5579</v>
      </c>
      <c r="B323" s="356" t="s">
        <v>5579</v>
      </c>
      <c r="C323" s="356" t="s">
        <v>5579</v>
      </c>
      <c r="D323" s="348"/>
      <c r="E323" s="340"/>
      <c r="F323" s="546">
        <v>1.2310000000000001</v>
      </c>
      <c r="G323" s="57" t="s">
        <v>5552</v>
      </c>
    </row>
    <row r="324" spans="1:7" s="314" customFormat="1" ht="47.25">
      <c r="A324" s="356" t="s">
        <v>5580</v>
      </c>
      <c r="B324" s="356" t="s">
        <v>5580</v>
      </c>
      <c r="C324" s="356" t="s">
        <v>5580</v>
      </c>
      <c r="D324" s="348"/>
      <c r="E324" s="340"/>
      <c r="F324" s="546">
        <v>19.091999999999999</v>
      </c>
      <c r="G324" s="57" t="s">
        <v>5552</v>
      </c>
    </row>
    <row r="325" spans="1:7" s="314" customFormat="1" ht="47.25">
      <c r="A325" s="356" t="s">
        <v>5581</v>
      </c>
      <c r="B325" s="356" t="s">
        <v>5581</v>
      </c>
      <c r="C325" s="356" t="s">
        <v>5581</v>
      </c>
      <c r="D325" s="348"/>
      <c r="E325" s="340"/>
      <c r="F325" s="546">
        <v>1.2170000000000001</v>
      </c>
      <c r="G325" s="57" t="s">
        <v>5582</v>
      </c>
    </row>
    <row r="326" spans="1:7" s="314" customFormat="1" ht="31.5">
      <c r="A326" s="356" t="s">
        <v>5583</v>
      </c>
      <c r="B326" s="356" t="s">
        <v>5583</v>
      </c>
      <c r="C326" s="356" t="s">
        <v>5583</v>
      </c>
      <c r="D326" s="348"/>
      <c r="E326" s="340"/>
      <c r="F326" s="546">
        <v>74.382999999999996</v>
      </c>
      <c r="G326" s="57" t="s">
        <v>5584</v>
      </c>
    </row>
    <row r="327" spans="1:7" s="314" customFormat="1" ht="31.5">
      <c r="A327" s="356" t="s">
        <v>5585</v>
      </c>
      <c r="B327" s="356" t="s">
        <v>5585</v>
      </c>
      <c r="C327" s="356" t="s">
        <v>5585</v>
      </c>
      <c r="D327" s="348"/>
      <c r="E327" s="340"/>
      <c r="F327" s="546">
        <v>17.387</v>
      </c>
      <c r="G327" s="57" t="s">
        <v>5584</v>
      </c>
    </row>
    <row r="328" spans="1:7" s="314" customFormat="1" ht="31.5">
      <c r="A328" s="357" t="s">
        <v>5586</v>
      </c>
      <c r="B328" s="357" t="s">
        <v>5586</v>
      </c>
      <c r="C328" s="357" t="s">
        <v>5586</v>
      </c>
      <c r="D328" s="348"/>
      <c r="E328" s="340"/>
      <c r="F328" s="546">
        <v>73.872</v>
      </c>
      <c r="G328" s="57" t="s">
        <v>5398</v>
      </c>
    </row>
    <row r="329" spans="1:7" s="314" customFormat="1" ht="31.5">
      <c r="A329" s="357" t="s">
        <v>5586</v>
      </c>
      <c r="B329" s="357" t="s">
        <v>5586</v>
      </c>
      <c r="C329" s="357" t="s">
        <v>5586</v>
      </c>
      <c r="D329" s="348"/>
      <c r="E329" s="340"/>
      <c r="F329" s="546">
        <v>18.468</v>
      </c>
      <c r="G329" s="57" t="s">
        <v>5398</v>
      </c>
    </row>
    <row r="330" spans="1:7" s="314" customFormat="1" ht="31.5">
      <c r="A330" s="357" t="s">
        <v>5586</v>
      </c>
      <c r="B330" s="357" t="s">
        <v>5586</v>
      </c>
      <c r="C330" s="357" t="s">
        <v>5586</v>
      </c>
      <c r="D330" s="348"/>
      <c r="E330" s="340"/>
      <c r="F330" s="546">
        <v>9.234</v>
      </c>
      <c r="G330" s="57" t="s">
        <v>5398</v>
      </c>
    </row>
    <row r="331" spans="1:7" s="314" customFormat="1" ht="31.5">
      <c r="A331" s="350" t="s">
        <v>5587</v>
      </c>
      <c r="B331" s="350" t="s">
        <v>5587</v>
      </c>
      <c r="C331" s="350" t="s">
        <v>5587</v>
      </c>
      <c r="D331" s="348"/>
      <c r="E331" s="340"/>
      <c r="F331" s="546">
        <v>133.964</v>
      </c>
      <c r="G331" s="57" t="s">
        <v>5398</v>
      </c>
    </row>
    <row r="332" spans="1:7" s="314" customFormat="1" ht="47.25">
      <c r="A332" s="350" t="s">
        <v>5588</v>
      </c>
      <c r="B332" s="350" t="s">
        <v>5588</v>
      </c>
      <c r="C332" s="350" t="s">
        <v>5588</v>
      </c>
      <c r="D332" s="348"/>
      <c r="E332" s="340"/>
      <c r="F332" s="546">
        <v>3.351</v>
      </c>
      <c r="G332" s="57" t="s">
        <v>5398</v>
      </c>
    </row>
    <row r="333" spans="1:7" s="314" customFormat="1" ht="47.25">
      <c r="A333" s="350" t="s">
        <v>5589</v>
      </c>
      <c r="B333" s="350" t="s">
        <v>5589</v>
      </c>
      <c r="C333" s="350" t="s">
        <v>5589</v>
      </c>
      <c r="D333" s="348"/>
      <c r="E333" s="340"/>
      <c r="F333" s="546">
        <v>3.351</v>
      </c>
      <c r="G333" s="57" t="s">
        <v>5398</v>
      </c>
    </row>
    <row r="334" spans="1:7" s="314" customFormat="1" ht="47.25">
      <c r="A334" s="350" t="s">
        <v>5590</v>
      </c>
      <c r="B334" s="350" t="s">
        <v>5590</v>
      </c>
      <c r="C334" s="350" t="s">
        <v>5590</v>
      </c>
      <c r="D334" s="348"/>
      <c r="E334" s="340"/>
      <c r="F334" s="546">
        <v>3.351</v>
      </c>
      <c r="G334" s="57" t="s">
        <v>5398</v>
      </c>
    </row>
    <row r="335" spans="1:7" s="314" customFormat="1" ht="47.25">
      <c r="A335" s="350" t="s">
        <v>5591</v>
      </c>
      <c r="B335" s="350" t="s">
        <v>5591</v>
      </c>
      <c r="C335" s="350" t="s">
        <v>5591</v>
      </c>
      <c r="D335" s="348"/>
      <c r="E335" s="340"/>
      <c r="F335" s="546">
        <v>3.351</v>
      </c>
      <c r="G335" s="57" t="s">
        <v>5398</v>
      </c>
    </row>
    <row r="336" spans="1:7" s="314" customFormat="1" ht="47.25">
      <c r="A336" s="350" t="s">
        <v>5592</v>
      </c>
      <c r="B336" s="350" t="s">
        <v>5592</v>
      </c>
      <c r="C336" s="350" t="s">
        <v>5592</v>
      </c>
      <c r="D336" s="348"/>
      <c r="E336" s="340"/>
      <c r="F336" s="546">
        <v>3.351</v>
      </c>
      <c r="G336" s="57" t="s">
        <v>5398</v>
      </c>
    </row>
    <row r="337" spans="1:7" s="314" customFormat="1" ht="47.25">
      <c r="A337" s="350" t="s">
        <v>5593</v>
      </c>
      <c r="B337" s="350" t="s">
        <v>5593</v>
      </c>
      <c r="C337" s="350" t="s">
        <v>5593</v>
      </c>
      <c r="D337" s="348"/>
      <c r="E337" s="340"/>
      <c r="F337" s="546">
        <v>3.351</v>
      </c>
      <c r="G337" s="57" t="s">
        <v>5398</v>
      </c>
    </row>
    <row r="338" spans="1:7" s="314" customFormat="1" ht="31.5">
      <c r="A338" s="350" t="s">
        <v>5594</v>
      </c>
      <c r="B338" s="350" t="s">
        <v>5594</v>
      </c>
      <c r="C338" s="350" t="s">
        <v>5594</v>
      </c>
      <c r="D338" s="348"/>
      <c r="E338" s="340"/>
      <c r="F338" s="546">
        <v>15.39</v>
      </c>
      <c r="G338" s="57" t="s">
        <v>5398</v>
      </c>
    </row>
    <row r="339" spans="1:7" s="314" customFormat="1" ht="31.5">
      <c r="A339" s="350" t="s">
        <v>5595</v>
      </c>
      <c r="B339" s="350" t="s">
        <v>5595</v>
      </c>
      <c r="C339" s="350" t="s">
        <v>5595</v>
      </c>
      <c r="D339" s="348"/>
      <c r="E339" s="340"/>
      <c r="F339" s="546">
        <v>6.1559999999999997</v>
      </c>
      <c r="G339" s="57" t="s">
        <v>5398</v>
      </c>
    </row>
    <row r="340" spans="1:7" s="314" customFormat="1" ht="31.5">
      <c r="A340" s="350" t="s">
        <v>5595</v>
      </c>
      <c r="B340" s="350" t="s">
        <v>5595</v>
      </c>
      <c r="C340" s="350" t="s">
        <v>5595</v>
      </c>
      <c r="D340" s="348"/>
      <c r="E340" s="340"/>
      <c r="F340" s="546">
        <v>24.623999999999999</v>
      </c>
      <c r="G340" s="57" t="s">
        <v>5398</v>
      </c>
    </row>
    <row r="341" spans="1:7" s="314" customFormat="1" ht="31.5">
      <c r="A341" s="350" t="s">
        <v>5596</v>
      </c>
      <c r="B341" s="350" t="s">
        <v>5596</v>
      </c>
      <c r="C341" s="350" t="s">
        <v>5596</v>
      </c>
      <c r="D341" s="348"/>
      <c r="E341" s="340"/>
      <c r="F341" s="546">
        <v>3.0779999999999998</v>
      </c>
      <c r="G341" s="57" t="s">
        <v>5398</v>
      </c>
    </row>
    <row r="342" spans="1:7" s="314" customFormat="1" ht="31.5">
      <c r="A342" s="350" t="s">
        <v>5597</v>
      </c>
      <c r="B342" s="350" t="s">
        <v>5597</v>
      </c>
      <c r="C342" s="350" t="s">
        <v>5597</v>
      </c>
      <c r="D342" s="348"/>
      <c r="E342" s="340"/>
      <c r="F342" s="546">
        <v>1.026</v>
      </c>
      <c r="G342" s="57" t="s">
        <v>5398</v>
      </c>
    </row>
    <row r="343" spans="1:7" s="314" customFormat="1" ht="31.5">
      <c r="A343" s="350" t="s">
        <v>5598</v>
      </c>
      <c r="B343" s="350" t="s">
        <v>5598</v>
      </c>
      <c r="C343" s="350" t="s">
        <v>5598</v>
      </c>
      <c r="D343" s="348"/>
      <c r="E343" s="340"/>
      <c r="F343" s="546">
        <v>13.5</v>
      </c>
      <c r="G343" s="57" t="s">
        <v>5398</v>
      </c>
    </row>
    <row r="344" spans="1:7" s="314" customFormat="1" ht="31.5">
      <c r="A344" s="350" t="s">
        <v>5599</v>
      </c>
      <c r="B344" s="350" t="s">
        <v>5599</v>
      </c>
      <c r="C344" s="350" t="s">
        <v>5599</v>
      </c>
      <c r="D344" s="348"/>
      <c r="E344" s="340"/>
      <c r="F344" s="546">
        <v>0.51300000000000001</v>
      </c>
      <c r="G344" s="57" t="s">
        <v>5398</v>
      </c>
    </row>
    <row r="345" spans="1:7" s="314" customFormat="1" ht="31.5">
      <c r="A345" s="350" t="s">
        <v>5600</v>
      </c>
      <c r="B345" s="350" t="s">
        <v>5600</v>
      </c>
      <c r="C345" s="350" t="s">
        <v>5600</v>
      </c>
      <c r="D345" s="348"/>
      <c r="E345" s="340"/>
      <c r="F345" s="546">
        <v>0.51300000000000001</v>
      </c>
      <c r="G345" s="57" t="s">
        <v>5398</v>
      </c>
    </row>
    <row r="346" spans="1:7" s="314" customFormat="1" ht="31.5">
      <c r="A346" s="350" t="s">
        <v>5601</v>
      </c>
      <c r="B346" s="350" t="s">
        <v>5601</v>
      </c>
      <c r="C346" s="350" t="s">
        <v>5601</v>
      </c>
      <c r="D346" s="348"/>
      <c r="E346" s="340"/>
      <c r="F346" s="546">
        <v>0.51300000000000001</v>
      </c>
      <c r="G346" s="57" t="s">
        <v>5398</v>
      </c>
    </row>
    <row r="347" spans="1:7" s="314" customFormat="1" ht="31.5">
      <c r="A347" s="350" t="s">
        <v>5602</v>
      </c>
      <c r="B347" s="350" t="s">
        <v>5602</v>
      </c>
      <c r="C347" s="350" t="s">
        <v>5602</v>
      </c>
      <c r="D347" s="348"/>
      <c r="E347" s="340"/>
      <c r="F347" s="546">
        <v>99.036000000000001</v>
      </c>
      <c r="G347" s="352" t="s">
        <v>5603</v>
      </c>
    </row>
    <row r="348" spans="1:7" s="314" customFormat="1" ht="31.5">
      <c r="A348" s="350" t="s">
        <v>5604</v>
      </c>
      <c r="B348" s="350" t="s">
        <v>5604</v>
      </c>
      <c r="C348" s="350" t="s">
        <v>5604</v>
      </c>
      <c r="D348" s="348"/>
      <c r="E348" s="340"/>
      <c r="F348" s="546">
        <v>127.366</v>
      </c>
      <c r="G348" s="352" t="s">
        <v>1238</v>
      </c>
    </row>
    <row r="349" spans="1:7" s="314" customFormat="1" ht="31.5">
      <c r="A349" s="350" t="s">
        <v>5605</v>
      </c>
      <c r="B349" s="350" t="s">
        <v>5605</v>
      </c>
      <c r="C349" s="350" t="s">
        <v>5605</v>
      </c>
      <c r="D349" s="348"/>
      <c r="E349" s="340"/>
      <c r="F349" s="546">
        <v>0.51300000000000001</v>
      </c>
      <c r="G349" s="352" t="s">
        <v>1238</v>
      </c>
    </row>
    <row r="350" spans="1:7" s="314" customFormat="1" ht="31.5">
      <c r="A350" s="350" t="s">
        <v>5606</v>
      </c>
      <c r="B350" s="350" t="s">
        <v>5606</v>
      </c>
      <c r="C350" s="350" t="s">
        <v>5606</v>
      </c>
      <c r="D350" s="348"/>
      <c r="E350" s="340"/>
      <c r="F350" s="546">
        <v>150.57900000000001</v>
      </c>
      <c r="G350" s="352" t="s">
        <v>1238</v>
      </c>
    </row>
    <row r="351" spans="1:7" s="314" customFormat="1" ht="31.5">
      <c r="A351" s="350" t="s">
        <v>5607</v>
      </c>
      <c r="B351" s="350" t="s">
        <v>5607</v>
      </c>
      <c r="C351" s="350" t="s">
        <v>5607</v>
      </c>
      <c r="D351" s="348"/>
      <c r="E351" s="340"/>
      <c r="F351" s="546">
        <v>3.9180000000000001</v>
      </c>
      <c r="G351" s="352" t="s">
        <v>5515</v>
      </c>
    </row>
    <row r="352" spans="1:7" s="314" customFormat="1" ht="31.5">
      <c r="A352" s="350" t="s">
        <v>5608</v>
      </c>
      <c r="B352" s="350" t="s">
        <v>5608</v>
      </c>
      <c r="C352" s="350" t="s">
        <v>5608</v>
      </c>
      <c r="D352" s="348"/>
      <c r="E352" s="340"/>
      <c r="F352" s="546">
        <v>1.8169999999999999</v>
      </c>
      <c r="G352" s="352" t="s">
        <v>5515</v>
      </c>
    </row>
    <row r="353" spans="1:7" s="314" customFormat="1" ht="31.5">
      <c r="A353" s="350" t="s">
        <v>5609</v>
      </c>
      <c r="B353" s="350" t="s">
        <v>5609</v>
      </c>
      <c r="C353" s="350" t="s">
        <v>5609</v>
      </c>
      <c r="D353" s="348"/>
      <c r="E353" s="340"/>
      <c r="F353" s="546">
        <v>2.8879999999999999</v>
      </c>
      <c r="G353" s="352" t="s">
        <v>5515</v>
      </c>
    </row>
    <row r="354" spans="1:7" s="314" customFormat="1" ht="31.5">
      <c r="A354" s="350" t="s">
        <v>5610</v>
      </c>
      <c r="B354" s="350" t="s">
        <v>5610</v>
      </c>
      <c r="C354" s="350" t="s">
        <v>5610</v>
      </c>
      <c r="D354" s="348"/>
      <c r="E354" s="340"/>
      <c r="F354" s="546">
        <v>8.11</v>
      </c>
      <c r="G354" s="352" t="s">
        <v>5611</v>
      </c>
    </row>
    <row r="355" spans="1:7" s="314" customFormat="1" ht="31.5">
      <c r="A355" s="350" t="s">
        <v>5612</v>
      </c>
      <c r="B355" s="350" t="s">
        <v>5612</v>
      </c>
      <c r="C355" s="350" t="s">
        <v>5612</v>
      </c>
      <c r="D355" s="348"/>
      <c r="E355" s="340"/>
      <c r="F355" s="546">
        <v>9.5920000000000005</v>
      </c>
      <c r="G355" s="352" t="s">
        <v>5611</v>
      </c>
    </row>
    <row r="356" spans="1:7" s="314" customFormat="1" ht="47.25">
      <c r="A356" s="350" t="s">
        <v>5613</v>
      </c>
      <c r="B356" s="350" t="s">
        <v>5613</v>
      </c>
      <c r="C356" s="350" t="s">
        <v>5613</v>
      </c>
      <c r="D356" s="348"/>
      <c r="E356" s="340"/>
      <c r="F356" s="546">
        <v>17.707000000000001</v>
      </c>
      <c r="G356" s="57" t="s">
        <v>5614</v>
      </c>
    </row>
    <row r="357" spans="1:7" s="314" customFormat="1" ht="31.5">
      <c r="A357" s="350" t="s">
        <v>5615</v>
      </c>
      <c r="B357" s="350" t="s">
        <v>5615</v>
      </c>
      <c r="C357" s="350" t="s">
        <v>5615</v>
      </c>
      <c r="D357" s="348"/>
      <c r="E357" s="340"/>
      <c r="F357" s="548">
        <v>60.334000000000003</v>
      </c>
      <c r="G357" s="57" t="s">
        <v>5616</v>
      </c>
    </row>
    <row r="358" spans="1:7" s="314" customFormat="1" ht="31.5">
      <c r="A358" s="350" t="s">
        <v>5617</v>
      </c>
      <c r="B358" s="350" t="s">
        <v>5617</v>
      </c>
      <c r="C358" s="350" t="s">
        <v>5617</v>
      </c>
      <c r="D358" s="348"/>
      <c r="E358" s="340"/>
      <c r="F358" s="548">
        <v>80.713999999999999</v>
      </c>
      <c r="G358" s="57" t="s">
        <v>5616</v>
      </c>
    </row>
    <row r="359" spans="1:7" s="314" customFormat="1" ht="31.5">
      <c r="A359" s="350" t="s">
        <v>5618</v>
      </c>
      <c r="B359" s="350" t="s">
        <v>5618</v>
      </c>
      <c r="C359" s="350" t="s">
        <v>5618</v>
      </c>
      <c r="D359" s="348"/>
      <c r="E359" s="340"/>
      <c r="F359" s="548">
        <v>13.224</v>
      </c>
      <c r="G359" s="57" t="s">
        <v>5616</v>
      </c>
    </row>
    <row r="360" spans="1:7" s="314" customFormat="1" ht="31.5">
      <c r="A360" s="350" t="s">
        <v>5619</v>
      </c>
      <c r="B360" s="350" t="s">
        <v>5619</v>
      </c>
      <c r="C360" s="350" t="s">
        <v>5619</v>
      </c>
      <c r="D360" s="348"/>
      <c r="E360" s="340"/>
      <c r="F360" s="548">
        <v>13.589</v>
      </c>
      <c r="G360" s="57" t="s">
        <v>5616</v>
      </c>
    </row>
    <row r="361" spans="1:7" s="314" customFormat="1" ht="31.5">
      <c r="A361" s="350" t="s">
        <v>5620</v>
      </c>
      <c r="B361" s="350" t="s">
        <v>5620</v>
      </c>
      <c r="C361" s="350" t="s">
        <v>5620</v>
      </c>
      <c r="D361" s="348"/>
      <c r="E361" s="340"/>
      <c r="F361" s="548">
        <v>56.408999999999999</v>
      </c>
      <c r="G361" s="57" t="s">
        <v>5616</v>
      </c>
    </row>
    <row r="362" spans="1:7" s="314" customFormat="1" ht="31.5">
      <c r="A362" s="350" t="s">
        <v>5621</v>
      </c>
      <c r="B362" s="350" t="s">
        <v>5621</v>
      </c>
      <c r="C362" s="350" t="s">
        <v>5621</v>
      </c>
      <c r="D362" s="348"/>
      <c r="E362" s="340"/>
      <c r="F362" s="548">
        <v>13.589</v>
      </c>
      <c r="G362" s="57" t="s">
        <v>5616</v>
      </c>
    </row>
    <row r="363" spans="1:7" s="314" customFormat="1" ht="31.5">
      <c r="A363" s="350" t="s">
        <v>5622</v>
      </c>
      <c r="B363" s="350" t="s">
        <v>5622</v>
      </c>
      <c r="C363" s="350" t="s">
        <v>5622</v>
      </c>
      <c r="D363" s="348"/>
      <c r="E363" s="340"/>
      <c r="F363" s="548">
        <v>13.44</v>
      </c>
      <c r="G363" s="57" t="s">
        <v>5616</v>
      </c>
    </row>
    <row r="364" spans="1:7" s="314" customFormat="1" ht="31.5">
      <c r="A364" s="350" t="s">
        <v>5623</v>
      </c>
      <c r="B364" s="350" t="s">
        <v>5623</v>
      </c>
      <c r="C364" s="350" t="s">
        <v>5623</v>
      </c>
      <c r="D364" s="348"/>
      <c r="E364" s="340"/>
      <c r="F364" s="548">
        <v>13.352</v>
      </c>
      <c r="G364" s="57" t="s">
        <v>5616</v>
      </c>
    </row>
    <row r="365" spans="1:7" s="314" customFormat="1" ht="31.5">
      <c r="A365" s="350" t="s">
        <v>5624</v>
      </c>
      <c r="B365" s="350" t="s">
        <v>5624</v>
      </c>
      <c r="C365" s="350" t="s">
        <v>5624</v>
      </c>
      <c r="D365" s="348"/>
      <c r="E365" s="340"/>
      <c r="F365" s="548">
        <v>26.411999999999999</v>
      </c>
      <c r="G365" s="57" t="s">
        <v>5616</v>
      </c>
    </row>
    <row r="366" spans="1:7" s="314" customFormat="1" ht="31.5">
      <c r="A366" s="350" t="s">
        <v>5625</v>
      </c>
      <c r="B366" s="350" t="s">
        <v>5625</v>
      </c>
      <c r="C366" s="350" t="s">
        <v>5625</v>
      </c>
      <c r="D366" s="348"/>
      <c r="E366" s="340"/>
      <c r="F366" s="548">
        <v>26.413</v>
      </c>
      <c r="G366" s="57" t="s">
        <v>5616</v>
      </c>
    </row>
    <row r="367" spans="1:7" s="314" customFormat="1" ht="31.5">
      <c r="A367" s="350" t="s">
        <v>5626</v>
      </c>
      <c r="B367" s="350" t="s">
        <v>5626</v>
      </c>
      <c r="C367" s="350" t="s">
        <v>5626</v>
      </c>
      <c r="D367" s="348"/>
      <c r="E367" s="340"/>
      <c r="F367" s="548">
        <v>6.9630000000000001</v>
      </c>
      <c r="G367" s="57" t="s">
        <v>5616</v>
      </c>
    </row>
    <row r="368" spans="1:7" s="314" customFormat="1" ht="31.5">
      <c r="A368" s="350" t="s">
        <v>5627</v>
      </c>
      <c r="B368" s="350" t="s">
        <v>5627</v>
      </c>
      <c r="C368" s="350" t="s">
        <v>5627</v>
      </c>
      <c r="D368" s="348"/>
      <c r="E368" s="340"/>
      <c r="F368" s="548">
        <v>11.667999999999999</v>
      </c>
      <c r="G368" s="57" t="s">
        <v>5616</v>
      </c>
    </row>
    <row r="369" spans="1:7" s="314" customFormat="1" ht="31.5">
      <c r="A369" s="350" t="s">
        <v>5628</v>
      </c>
      <c r="B369" s="350" t="s">
        <v>5628</v>
      </c>
      <c r="C369" s="350" t="s">
        <v>5628</v>
      </c>
      <c r="D369" s="348"/>
      <c r="E369" s="340"/>
      <c r="F369" s="548">
        <v>13.551</v>
      </c>
      <c r="G369" s="57" t="s">
        <v>5616</v>
      </c>
    </row>
    <row r="370" spans="1:7" s="314" customFormat="1" ht="31.5">
      <c r="A370" s="350" t="s">
        <v>5629</v>
      </c>
      <c r="B370" s="350" t="s">
        <v>5629</v>
      </c>
      <c r="C370" s="350" t="s">
        <v>5629</v>
      </c>
      <c r="D370" s="348"/>
      <c r="E370" s="340"/>
      <c r="F370" s="548">
        <v>7.5529999999999999</v>
      </c>
      <c r="G370" s="57" t="s">
        <v>5616</v>
      </c>
    </row>
    <row r="371" spans="1:7" s="314" customFormat="1" ht="31.5">
      <c r="A371" s="350" t="s">
        <v>5630</v>
      </c>
      <c r="B371" s="350" t="s">
        <v>5630</v>
      </c>
      <c r="C371" s="350" t="s">
        <v>5630</v>
      </c>
      <c r="D371" s="348"/>
      <c r="E371" s="340"/>
      <c r="F371" s="548">
        <v>11.007</v>
      </c>
      <c r="G371" s="57" t="s">
        <v>5616</v>
      </c>
    </row>
    <row r="372" spans="1:7" s="314" customFormat="1" ht="31.5">
      <c r="A372" s="350" t="s">
        <v>5631</v>
      </c>
      <c r="B372" s="350" t="s">
        <v>5631</v>
      </c>
      <c r="C372" s="350" t="s">
        <v>5631</v>
      </c>
      <c r="D372" s="348"/>
      <c r="E372" s="340"/>
      <c r="F372" s="548">
        <v>13.589</v>
      </c>
      <c r="G372" s="57" t="s">
        <v>5616</v>
      </c>
    </row>
    <row r="373" spans="1:7" s="314" customFormat="1" ht="31.5">
      <c r="A373" s="350" t="s">
        <v>5632</v>
      </c>
      <c r="B373" s="350" t="s">
        <v>5632</v>
      </c>
      <c r="C373" s="350" t="s">
        <v>5632</v>
      </c>
      <c r="D373" s="348"/>
      <c r="E373" s="340"/>
      <c r="F373" s="548">
        <v>8.5589999999999993</v>
      </c>
      <c r="G373" s="57" t="s">
        <v>5616</v>
      </c>
    </row>
    <row r="374" spans="1:7" s="314" customFormat="1" ht="31.5">
      <c r="A374" s="350" t="s">
        <v>5633</v>
      </c>
      <c r="B374" s="350" t="s">
        <v>5633</v>
      </c>
      <c r="C374" s="350" t="s">
        <v>5633</v>
      </c>
      <c r="D374" s="348"/>
      <c r="E374" s="340"/>
      <c r="F374" s="548">
        <v>11.667999999999999</v>
      </c>
      <c r="G374" s="57" t="s">
        <v>5616</v>
      </c>
    </row>
    <row r="375" spans="1:7" s="314" customFormat="1" ht="31.5">
      <c r="A375" s="350" t="s">
        <v>5634</v>
      </c>
      <c r="B375" s="350" t="s">
        <v>5634</v>
      </c>
      <c r="C375" s="350" t="s">
        <v>5634</v>
      </c>
      <c r="D375" s="348"/>
      <c r="E375" s="340"/>
      <c r="F375" s="548">
        <v>47.072000000000003</v>
      </c>
      <c r="G375" s="57" t="s">
        <v>5616</v>
      </c>
    </row>
    <row r="376" spans="1:7" s="314" customFormat="1" ht="31.5">
      <c r="A376" s="350" t="s">
        <v>5635</v>
      </c>
      <c r="B376" s="350" t="s">
        <v>5635</v>
      </c>
      <c r="C376" s="350" t="s">
        <v>5635</v>
      </c>
      <c r="D376" s="348"/>
      <c r="E376" s="340"/>
      <c r="F376" s="548">
        <v>11.667999999999999</v>
      </c>
      <c r="G376" s="57" t="s">
        <v>5616</v>
      </c>
    </row>
    <row r="377" spans="1:7" s="314" customFormat="1" ht="31.5">
      <c r="A377" s="350" t="s">
        <v>5636</v>
      </c>
      <c r="B377" s="350" t="s">
        <v>5636</v>
      </c>
      <c r="C377" s="350" t="s">
        <v>5636</v>
      </c>
      <c r="D377" s="348"/>
      <c r="E377" s="340"/>
      <c r="F377" s="548">
        <v>31.417000000000002</v>
      </c>
      <c r="G377" s="57" t="s">
        <v>5616</v>
      </c>
    </row>
    <row r="378" spans="1:7" s="314" customFormat="1" ht="31.5">
      <c r="A378" s="350" t="s">
        <v>5637</v>
      </c>
      <c r="B378" s="350" t="s">
        <v>5637</v>
      </c>
      <c r="C378" s="350" t="s">
        <v>5637</v>
      </c>
      <c r="D378" s="348"/>
      <c r="E378" s="340"/>
      <c r="F378" s="548">
        <v>25.577000000000002</v>
      </c>
      <c r="G378" s="57" t="s">
        <v>5616</v>
      </c>
    </row>
    <row r="379" spans="1:7" s="314" customFormat="1" ht="31.5">
      <c r="A379" s="350" t="s">
        <v>5638</v>
      </c>
      <c r="B379" s="350" t="s">
        <v>5638</v>
      </c>
      <c r="C379" s="350" t="s">
        <v>5638</v>
      </c>
      <c r="D379" s="348"/>
      <c r="E379" s="340"/>
      <c r="F379" s="548">
        <v>14.259</v>
      </c>
      <c r="G379" s="57" t="s">
        <v>5616</v>
      </c>
    </row>
    <row r="380" spans="1:7" s="314" customFormat="1" ht="31.5">
      <c r="A380" s="350" t="s">
        <v>5639</v>
      </c>
      <c r="B380" s="350" t="s">
        <v>5639</v>
      </c>
      <c r="C380" s="350" t="s">
        <v>5639</v>
      </c>
      <c r="D380" s="348"/>
      <c r="E380" s="340"/>
      <c r="F380" s="548">
        <v>40.584000000000003</v>
      </c>
      <c r="G380" s="57" t="s">
        <v>5616</v>
      </c>
    </row>
    <row r="381" spans="1:7" s="314" customFormat="1" ht="31.5">
      <c r="A381" s="350" t="s">
        <v>5640</v>
      </c>
      <c r="B381" s="350" t="s">
        <v>5640</v>
      </c>
      <c r="C381" s="350" t="s">
        <v>5640</v>
      </c>
      <c r="D381" s="348"/>
      <c r="E381" s="340"/>
      <c r="F381" s="548">
        <v>8.0549999999999997</v>
      </c>
      <c r="G381" s="57" t="s">
        <v>5616</v>
      </c>
    </row>
    <row r="382" spans="1:7" s="314" customFormat="1" ht="31.5">
      <c r="A382" s="350" t="s">
        <v>5641</v>
      </c>
      <c r="B382" s="350" t="s">
        <v>5641</v>
      </c>
      <c r="C382" s="350" t="s">
        <v>5641</v>
      </c>
      <c r="D382" s="348"/>
      <c r="E382" s="340"/>
      <c r="F382" s="548">
        <v>13.551</v>
      </c>
      <c r="G382" s="57" t="s">
        <v>5616</v>
      </c>
    </row>
    <row r="383" spans="1:7" s="314" customFormat="1" ht="31.5">
      <c r="A383" s="350" t="s">
        <v>5642</v>
      </c>
      <c r="B383" s="350" t="s">
        <v>5642</v>
      </c>
      <c r="C383" s="350" t="s">
        <v>5642</v>
      </c>
      <c r="D383" s="348"/>
      <c r="E383" s="340"/>
      <c r="F383" s="548">
        <v>11.007</v>
      </c>
      <c r="G383" s="57" t="s">
        <v>5616</v>
      </c>
    </row>
    <row r="384" spans="1:7" s="314" customFormat="1" ht="31.5">
      <c r="A384" s="350" t="s">
        <v>5643</v>
      </c>
      <c r="B384" s="350" t="s">
        <v>5643</v>
      </c>
      <c r="C384" s="350" t="s">
        <v>5643</v>
      </c>
      <c r="D384" s="348"/>
      <c r="E384" s="340"/>
      <c r="F384" s="548">
        <v>10.972</v>
      </c>
      <c r="G384" s="57" t="s">
        <v>5616</v>
      </c>
    </row>
    <row r="385" spans="1:7" s="314" customFormat="1" ht="31.5">
      <c r="A385" s="350" t="s">
        <v>5644</v>
      </c>
      <c r="B385" s="350" t="s">
        <v>5644</v>
      </c>
      <c r="C385" s="350" t="s">
        <v>5644</v>
      </c>
      <c r="D385" s="348"/>
      <c r="E385" s="340"/>
      <c r="F385" s="548">
        <v>11.041</v>
      </c>
      <c r="G385" s="57" t="s">
        <v>5616</v>
      </c>
    </row>
    <row r="386" spans="1:7" s="314" customFormat="1" ht="31.5">
      <c r="A386" s="350" t="s">
        <v>5645</v>
      </c>
      <c r="B386" s="350" t="s">
        <v>5645</v>
      </c>
      <c r="C386" s="350" t="s">
        <v>5645</v>
      </c>
      <c r="D386" s="348"/>
      <c r="E386" s="340"/>
      <c r="F386" s="548">
        <v>15.997999999999999</v>
      </c>
      <c r="G386" s="57" t="s">
        <v>5616</v>
      </c>
    </row>
    <row r="387" spans="1:7" s="314" customFormat="1" ht="31.5">
      <c r="A387" s="350" t="s">
        <v>5646</v>
      </c>
      <c r="B387" s="350" t="s">
        <v>5646</v>
      </c>
      <c r="C387" s="350" t="s">
        <v>5646</v>
      </c>
      <c r="D387" s="348"/>
      <c r="E387" s="340"/>
      <c r="F387" s="548">
        <v>11.66</v>
      </c>
      <c r="G387" s="57" t="s">
        <v>5616</v>
      </c>
    </row>
    <row r="388" spans="1:7" s="314" customFormat="1" ht="31.5">
      <c r="A388" s="549" t="s">
        <v>1251</v>
      </c>
      <c r="B388" s="549" t="s">
        <v>1251</v>
      </c>
      <c r="C388" s="549" t="s">
        <v>1251</v>
      </c>
      <c r="D388" s="358"/>
      <c r="E388" s="340"/>
      <c r="F388" s="546">
        <v>689.07299999999998</v>
      </c>
      <c r="G388" s="57" t="s">
        <v>5647</v>
      </c>
    </row>
    <row r="389" spans="1:7" s="314" customFormat="1">
      <c r="A389" s="102" t="s">
        <v>1227</v>
      </c>
      <c r="B389" s="102" t="s">
        <v>87</v>
      </c>
      <c r="C389" s="135"/>
      <c r="D389" s="358"/>
      <c r="E389" s="340"/>
      <c r="F389" s="359">
        <f>SUM(F142:F388)</f>
        <v>35857.62000000001</v>
      </c>
      <c r="G389" s="340"/>
    </row>
    <row r="390" spans="1:7" s="314" customFormat="1" ht="31.5">
      <c r="A390" s="360" t="s">
        <v>1252</v>
      </c>
      <c r="B390" s="360" t="s">
        <v>1254</v>
      </c>
      <c r="C390" s="360" t="s">
        <v>1254</v>
      </c>
      <c r="D390" s="550"/>
      <c r="E390" s="340"/>
      <c r="F390" s="551">
        <v>173.67246</v>
      </c>
      <c r="G390" s="102" t="s">
        <v>1253</v>
      </c>
    </row>
    <row r="391" spans="1:7" s="314" customFormat="1" ht="31.5">
      <c r="A391" s="360" t="s">
        <v>1255</v>
      </c>
      <c r="B391" s="360" t="s">
        <v>1255</v>
      </c>
      <c r="C391" s="360" t="s">
        <v>1255</v>
      </c>
      <c r="D391" s="550"/>
      <c r="E391" s="340"/>
      <c r="F391" s="551">
        <v>677.89991999999995</v>
      </c>
      <c r="G391" s="102" t="s">
        <v>1253</v>
      </c>
    </row>
    <row r="392" spans="1:7" s="314" customFormat="1" ht="47.25">
      <c r="A392" s="361" t="s">
        <v>1256</v>
      </c>
      <c r="B392" s="361" t="s">
        <v>1256</v>
      </c>
      <c r="C392" s="361" t="s">
        <v>1256</v>
      </c>
      <c r="D392" s="550"/>
      <c r="E392" s="340"/>
      <c r="F392" s="552">
        <v>24.526319999999998</v>
      </c>
      <c r="G392" s="362" t="s">
        <v>1257</v>
      </c>
    </row>
    <row r="393" spans="1:7" s="314" customFormat="1" ht="47.25">
      <c r="A393" s="361" t="s">
        <v>1258</v>
      </c>
      <c r="B393" s="361" t="s">
        <v>1258</v>
      </c>
      <c r="C393" s="361" t="s">
        <v>1258</v>
      </c>
      <c r="D393" s="550"/>
      <c r="E393" s="340"/>
      <c r="F393" s="552">
        <v>2.1545999999999998</v>
      </c>
      <c r="G393" s="362" t="s">
        <v>1257</v>
      </c>
    </row>
    <row r="394" spans="1:7" s="314" customFormat="1" ht="31.5">
      <c r="A394" s="361" t="s">
        <v>1259</v>
      </c>
      <c r="B394" s="361" t="s">
        <v>1259</v>
      </c>
      <c r="C394" s="361" t="s">
        <v>1259</v>
      </c>
      <c r="D394" s="550"/>
      <c r="E394" s="340"/>
      <c r="F394" s="552">
        <v>1.8468</v>
      </c>
      <c r="G394" s="362" t="s">
        <v>1260</v>
      </c>
    </row>
    <row r="395" spans="1:7" s="314" customFormat="1" ht="47.25">
      <c r="A395" s="361" t="s">
        <v>1261</v>
      </c>
      <c r="B395" s="361" t="s">
        <v>1261</v>
      </c>
      <c r="C395" s="361" t="s">
        <v>1261</v>
      </c>
      <c r="D395" s="550"/>
      <c r="E395" s="340"/>
      <c r="F395" s="552">
        <v>18.193850000000001</v>
      </c>
      <c r="G395" s="362" t="s">
        <v>1262</v>
      </c>
    </row>
    <row r="396" spans="1:7" s="314" customFormat="1" ht="47.25">
      <c r="A396" s="349" t="s">
        <v>5648</v>
      </c>
      <c r="B396" s="349" t="s">
        <v>5648</v>
      </c>
      <c r="C396" s="349" t="s">
        <v>5648</v>
      </c>
      <c r="D396" s="550"/>
      <c r="E396" s="340"/>
      <c r="F396" s="552">
        <v>3315.174</v>
      </c>
      <c r="G396" s="363" t="s">
        <v>5649</v>
      </c>
    </row>
    <row r="397" spans="1:7" s="314" customFormat="1">
      <c r="A397" s="102"/>
      <c r="B397" s="102" t="s">
        <v>1251</v>
      </c>
      <c r="C397" s="102"/>
      <c r="D397" s="550"/>
      <c r="E397" s="340"/>
      <c r="F397" s="547">
        <v>84.671999999999997</v>
      </c>
      <c r="G397" s="553"/>
    </row>
    <row r="398" spans="1:7" s="314" customFormat="1">
      <c r="A398" s="102"/>
      <c r="B398" s="102"/>
      <c r="C398" s="102"/>
      <c r="D398" s="550"/>
      <c r="E398" s="340"/>
      <c r="F398" s="359">
        <f>SUM(F390:F397)</f>
        <v>4298.1399499999998</v>
      </c>
      <c r="G398" s="553"/>
    </row>
    <row r="399" spans="1:7" s="314" customFormat="1" ht="31.5">
      <c r="A399" s="360" t="s">
        <v>1263</v>
      </c>
      <c r="B399" s="360" t="s">
        <v>1263</v>
      </c>
      <c r="C399" s="360" t="s">
        <v>1263</v>
      </c>
      <c r="D399" s="550"/>
      <c r="E399" s="340"/>
      <c r="F399" s="554">
        <v>68.347200000000001</v>
      </c>
      <c r="G399" s="102" t="s">
        <v>1264</v>
      </c>
    </row>
    <row r="400" spans="1:7" s="314" customFormat="1" ht="31.5">
      <c r="A400" s="360" t="s">
        <v>1265</v>
      </c>
      <c r="B400" s="360" t="s">
        <v>1265</v>
      </c>
      <c r="C400" s="360" t="s">
        <v>1265</v>
      </c>
      <c r="D400" s="550"/>
      <c r="E400" s="340"/>
      <c r="F400" s="554">
        <v>67.194000000000003</v>
      </c>
      <c r="G400" s="102" t="s">
        <v>1264</v>
      </c>
    </row>
    <row r="401" spans="1:7" s="314" customFormat="1" ht="31.5">
      <c r="A401" s="361" t="s">
        <v>1266</v>
      </c>
      <c r="B401" s="361" t="s">
        <v>1266</v>
      </c>
      <c r="C401" s="361" t="s">
        <v>1266</v>
      </c>
      <c r="D401" s="550"/>
      <c r="E401" s="340"/>
      <c r="F401" s="554">
        <v>63.338090000000001</v>
      </c>
      <c r="G401" s="362" t="s">
        <v>1267</v>
      </c>
    </row>
    <row r="402" spans="1:7" s="314" customFormat="1" ht="31.5">
      <c r="A402" s="361" t="s">
        <v>5650</v>
      </c>
      <c r="B402" s="361" t="s">
        <v>5650</v>
      </c>
      <c r="C402" s="361" t="s">
        <v>5650</v>
      </c>
      <c r="D402" s="550"/>
      <c r="E402" s="340"/>
      <c r="F402" s="554">
        <v>71.534999999999997</v>
      </c>
      <c r="G402" s="362" t="s">
        <v>1267</v>
      </c>
    </row>
    <row r="403" spans="1:7" s="314" customFormat="1" ht="31.5">
      <c r="A403" s="361" t="s">
        <v>5651</v>
      </c>
      <c r="B403" s="361" t="s">
        <v>5651</v>
      </c>
      <c r="C403" s="361" t="s">
        <v>5651</v>
      </c>
      <c r="D403" s="550"/>
      <c r="E403" s="340"/>
      <c r="F403" s="554">
        <v>76.075999999999993</v>
      </c>
      <c r="G403" s="362" t="s">
        <v>1267</v>
      </c>
    </row>
    <row r="404" spans="1:7" s="314" customFormat="1" ht="31.5">
      <c r="A404" s="361" t="s">
        <v>5652</v>
      </c>
      <c r="B404" s="361" t="s">
        <v>5652</v>
      </c>
      <c r="C404" s="361" t="s">
        <v>5652</v>
      </c>
      <c r="D404" s="550"/>
      <c r="E404" s="340"/>
      <c r="F404" s="554">
        <v>78.113</v>
      </c>
      <c r="G404" s="362" t="s">
        <v>1267</v>
      </c>
    </row>
    <row r="405" spans="1:7" s="314" customFormat="1" ht="31.5">
      <c r="A405" s="361" t="s">
        <v>5653</v>
      </c>
      <c r="B405" s="361" t="s">
        <v>5653</v>
      </c>
      <c r="C405" s="361" t="s">
        <v>5653</v>
      </c>
      <c r="D405" s="550"/>
      <c r="E405" s="340"/>
      <c r="F405" s="554">
        <v>76.222999999999999</v>
      </c>
      <c r="G405" s="362" t="s">
        <v>1267</v>
      </c>
    </row>
    <row r="406" spans="1:7" s="314" customFormat="1" ht="31.5">
      <c r="A406" s="361" t="s">
        <v>5654</v>
      </c>
      <c r="B406" s="361" t="s">
        <v>5654</v>
      </c>
      <c r="C406" s="361" t="s">
        <v>5654</v>
      </c>
      <c r="D406" s="550"/>
      <c r="E406" s="340"/>
      <c r="F406" s="554">
        <v>77.387</v>
      </c>
      <c r="G406" s="362" t="s">
        <v>1267</v>
      </c>
    </row>
    <row r="407" spans="1:7" s="314" customFormat="1" ht="31.5">
      <c r="A407" s="361" t="s">
        <v>5655</v>
      </c>
      <c r="B407" s="361" t="s">
        <v>5655</v>
      </c>
      <c r="C407" s="361" t="s">
        <v>5655</v>
      </c>
      <c r="D407" s="550"/>
      <c r="E407" s="340"/>
      <c r="F407" s="554">
        <v>71.307000000000002</v>
      </c>
      <c r="G407" s="102" t="s">
        <v>1264</v>
      </c>
    </row>
    <row r="408" spans="1:7" s="314" customFormat="1" ht="31.5">
      <c r="A408" s="361" t="s">
        <v>5656</v>
      </c>
      <c r="B408" s="361" t="s">
        <v>5656</v>
      </c>
      <c r="C408" s="361" t="s">
        <v>5656</v>
      </c>
      <c r="D408" s="550"/>
      <c r="E408" s="340"/>
      <c r="F408" s="554">
        <v>68.984999999999999</v>
      </c>
      <c r="G408" s="102" t="s">
        <v>1264</v>
      </c>
    </row>
    <row r="409" spans="1:7" s="314" customFormat="1" ht="31.5">
      <c r="A409" s="361" t="s">
        <v>5657</v>
      </c>
      <c r="B409" s="361" t="s">
        <v>5657</v>
      </c>
      <c r="C409" s="361" t="s">
        <v>5657</v>
      </c>
      <c r="D409" s="550"/>
      <c r="E409" s="340"/>
      <c r="F409" s="554">
        <v>81.11</v>
      </c>
      <c r="G409" s="102" t="s">
        <v>1264</v>
      </c>
    </row>
    <row r="410" spans="1:7" s="314" customFormat="1" ht="31.5">
      <c r="A410" s="361" t="s">
        <v>5658</v>
      </c>
      <c r="B410" s="361" t="s">
        <v>5658</v>
      </c>
      <c r="C410" s="361" t="s">
        <v>5658</v>
      </c>
      <c r="D410" s="550"/>
      <c r="E410" s="340"/>
      <c r="F410" s="554">
        <v>77.659000000000006</v>
      </c>
      <c r="G410" s="102" t="s">
        <v>1264</v>
      </c>
    </row>
    <row r="411" spans="1:7" s="314" customFormat="1" ht="47.25">
      <c r="A411" s="361" t="s">
        <v>1268</v>
      </c>
      <c r="B411" s="361" t="s">
        <v>1268</v>
      </c>
      <c r="C411" s="361" t="s">
        <v>1268</v>
      </c>
      <c r="D411" s="550"/>
      <c r="E411" s="340"/>
      <c r="F411" s="554">
        <v>25.014690000000002</v>
      </c>
      <c r="G411" s="362" t="s">
        <v>1269</v>
      </c>
    </row>
    <row r="412" spans="1:7" s="314" customFormat="1" ht="31.5">
      <c r="A412" s="60" t="s">
        <v>5659</v>
      </c>
      <c r="B412" s="60" t="s">
        <v>5659</v>
      </c>
      <c r="C412" s="360" t="s">
        <v>5659</v>
      </c>
      <c r="D412" s="550"/>
      <c r="E412" s="340"/>
      <c r="F412" s="555">
        <v>3.786</v>
      </c>
      <c r="G412" s="362" t="s">
        <v>1267</v>
      </c>
    </row>
    <row r="413" spans="1:7" s="314" customFormat="1" ht="31.5">
      <c r="A413" s="60" t="s">
        <v>5660</v>
      </c>
      <c r="B413" s="60" t="s">
        <v>5660</v>
      </c>
      <c r="C413" s="360" t="s">
        <v>5660</v>
      </c>
      <c r="D413" s="550"/>
      <c r="E413" s="340"/>
      <c r="F413" s="555">
        <v>3.786</v>
      </c>
      <c r="G413" s="362" t="s">
        <v>1267</v>
      </c>
    </row>
    <row r="414" spans="1:7" s="314" customFormat="1" ht="31.5">
      <c r="A414" s="60" t="s">
        <v>5661</v>
      </c>
      <c r="B414" s="60" t="s">
        <v>5661</v>
      </c>
      <c r="C414" s="360" t="s">
        <v>5661</v>
      </c>
      <c r="D414" s="550"/>
      <c r="E414" s="340"/>
      <c r="F414" s="555">
        <v>3.786</v>
      </c>
      <c r="G414" s="362" t="s">
        <v>1267</v>
      </c>
    </row>
    <row r="415" spans="1:7" s="314" customFormat="1" ht="31.5">
      <c r="A415" s="60" t="s">
        <v>5662</v>
      </c>
      <c r="B415" s="60" t="s">
        <v>5662</v>
      </c>
      <c r="C415" s="360" t="s">
        <v>5662</v>
      </c>
      <c r="D415" s="550"/>
      <c r="E415" s="340"/>
      <c r="F415" s="555">
        <v>3.786</v>
      </c>
      <c r="G415" s="362" t="s">
        <v>1267</v>
      </c>
    </row>
    <row r="416" spans="1:7" s="314" customFormat="1" ht="31.5">
      <c r="A416" s="60" t="s">
        <v>5663</v>
      </c>
      <c r="B416" s="60" t="s">
        <v>5663</v>
      </c>
      <c r="C416" s="360" t="s">
        <v>5663</v>
      </c>
      <c r="D416" s="550"/>
      <c r="E416" s="340"/>
      <c r="F416" s="555">
        <v>85.209000000000003</v>
      </c>
      <c r="G416" s="362" t="s">
        <v>1267</v>
      </c>
    </row>
    <row r="417" spans="1:7" s="314" customFormat="1" ht="31.5">
      <c r="A417" s="60" t="s">
        <v>5664</v>
      </c>
      <c r="B417" s="60" t="s">
        <v>5664</v>
      </c>
      <c r="C417" s="360" t="s">
        <v>5664</v>
      </c>
      <c r="D417" s="550"/>
      <c r="E417" s="340"/>
      <c r="F417" s="555">
        <v>86.448999999999998</v>
      </c>
      <c r="G417" s="362" t="s">
        <v>1267</v>
      </c>
    </row>
    <row r="418" spans="1:7" s="314" customFormat="1" ht="31.5">
      <c r="A418" s="60" t="s">
        <v>5665</v>
      </c>
      <c r="B418" s="60" t="s">
        <v>5665</v>
      </c>
      <c r="C418" s="360" t="s">
        <v>5665</v>
      </c>
      <c r="D418" s="550"/>
      <c r="E418" s="340"/>
      <c r="F418" s="555">
        <v>85.18</v>
      </c>
      <c r="G418" s="362" t="s">
        <v>1267</v>
      </c>
    </row>
    <row r="419" spans="1:7" s="314" customFormat="1" ht="31.5">
      <c r="A419" s="60" t="s">
        <v>5666</v>
      </c>
      <c r="B419" s="60" t="s">
        <v>5666</v>
      </c>
      <c r="C419" s="360" t="s">
        <v>5666</v>
      </c>
      <c r="D419" s="550"/>
      <c r="E419" s="340"/>
      <c r="F419" s="555">
        <v>78.790000000000006</v>
      </c>
      <c r="G419" s="362" t="s">
        <v>1267</v>
      </c>
    </row>
    <row r="420" spans="1:7" s="314" customFormat="1" ht="31.5">
      <c r="A420" s="60" t="s">
        <v>5667</v>
      </c>
      <c r="B420" s="60" t="s">
        <v>5667</v>
      </c>
      <c r="C420" s="360" t="s">
        <v>5667</v>
      </c>
      <c r="D420" s="550"/>
      <c r="E420" s="340"/>
      <c r="F420" s="555">
        <v>86.492000000000004</v>
      </c>
      <c r="G420" s="362" t="s">
        <v>1267</v>
      </c>
    </row>
    <row r="421" spans="1:7" s="314" customFormat="1" ht="31.5">
      <c r="A421" s="60" t="s">
        <v>5668</v>
      </c>
      <c r="B421" s="60" t="s">
        <v>5668</v>
      </c>
      <c r="C421" s="360" t="s">
        <v>5668</v>
      </c>
      <c r="D421" s="550"/>
      <c r="E421" s="340"/>
      <c r="F421" s="555">
        <v>78.536000000000001</v>
      </c>
      <c r="G421" s="362" t="s">
        <v>1267</v>
      </c>
    </row>
    <row r="422" spans="1:7" s="314" customFormat="1" ht="31.5">
      <c r="A422" s="60" t="s">
        <v>5669</v>
      </c>
      <c r="B422" s="60" t="s">
        <v>5669</v>
      </c>
      <c r="C422" s="360" t="s">
        <v>5669</v>
      </c>
      <c r="D422" s="550"/>
      <c r="E422" s="340"/>
      <c r="F422" s="555">
        <v>76.682000000000002</v>
      </c>
      <c r="G422" s="362" t="s">
        <v>1267</v>
      </c>
    </row>
    <row r="423" spans="1:7" s="314" customFormat="1" ht="31.5">
      <c r="A423" s="60" t="s">
        <v>5670</v>
      </c>
      <c r="B423" s="60" t="s">
        <v>5670</v>
      </c>
      <c r="C423" s="360" t="s">
        <v>5670</v>
      </c>
      <c r="D423" s="550"/>
      <c r="E423" s="340"/>
      <c r="F423" s="555">
        <v>76.834000000000003</v>
      </c>
      <c r="G423" s="362" t="s">
        <v>1267</v>
      </c>
    </row>
    <row r="424" spans="1:7" s="314" customFormat="1" ht="31.5">
      <c r="A424" s="60" t="s">
        <v>5671</v>
      </c>
      <c r="B424" s="60" t="s">
        <v>5671</v>
      </c>
      <c r="C424" s="360" t="s">
        <v>5671</v>
      </c>
      <c r="D424" s="550"/>
      <c r="E424" s="340"/>
      <c r="F424" s="555">
        <v>97.989000000000004</v>
      </c>
      <c r="G424" s="362" t="s">
        <v>1267</v>
      </c>
    </row>
    <row r="425" spans="1:7" s="314" customFormat="1" ht="31.5">
      <c r="A425" s="60" t="s">
        <v>5672</v>
      </c>
      <c r="B425" s="60" t="s">
        <v>5672</v>
      </c>
      <c r="C425" s="360" t="s">
        <v>5672</v>
      </c>
      <c r="D425" s="550"/>
      <c r="E425" s="340"/>
      <c r="F425" s="555">
        <v>76.834000000000003</v>
      </c>
      <c r="G425" s="362" t="s">
        <v>1267</v>
      </c>
    </row>
    <row r="426" spans="1:7" s="314" customFormat="1" ht="31.5">
      <c r="A426" s="60" t="s">
        <v>5673</v>
      </c>
      <c r="B426" s="60" t="s">
        <v>5673</v>
      </c>
      <c r="C426" s="360" t="s">
        <v>5673</v>
      </c>
      <c r="D426" s="550"/>
      <c r="E426" s="340"/>
      <c r="F426" s="555">
        <v>33.969000000000001</v>
      </c>
      <c r="G426" s="362" t="s">
        <v>1267</v>
      </c>
    </row>
    <row r="427" spans="1:7" s="314" customFormat="1" ht="31.5">
      <c r="A427" s="60" t="s">
        <v>5674</v>
      </c>
      <c r="B427" s="60" t="s">
        <v>5674</v>
      </c>
      <c r="C427" s="360" t="s">
        <v>5674</v>
      </c>
      <c r="D427" s="550"/>
      <c r="E427" s="340"/>
      <c r="F427" s="555">
        <v>89.951999999999998</v>
      </c>
      <c r="G427" s="362" t="s">
        <v>1267</v>
      </c>
    </row>
    <row r="428" spans="1:7" s="314" customFormat="1" ht="47.25">
      <c r="A428" s="60" t="s">
        <v>5675</v>
      </c>
      <c r="B428" s="60" t="s">
        <v>5675</v>
      </c>
      <c r="C428" s="360" t="s">
        <v>5675</v>
      </c>
      <c r="D428" s="550"/>
      <c r="E428" s="340"/>
      <c r="F428" s="555">
        <v>27.82</v>
      </c>
      <c r="G428" s="362" t="s">
        <v>1267</v>
      </c>
    </row>
    <row r="429" spans="1:7" s="314" customFormat="1" ht="47.25">
      <c r="A429" s="60" t="s">
        <v>5676</v>
      </c>
      <c r="B429" s="60" t="s">
        <v>5676</v>
      </c>
      <c r="C429" s="360" t="s">
        <v>5676</v>
      </c>
      <c r="D429" s="550"/>
      <c r="E429" s="340"/>
      <c r="F429" s="555">
        <v>16.686</v>
      </c>
      <c r="G429" s="362" t="s">
        <v>1267</v>
      </c>
    </row>
    <row r="430" spans="1:7" s="314" customFormat="1" ht="31.5">
      <c r="A430" s="60" t="s">
        <v>5677</v>
      </c>
      <c r="B430" s="60" t="s">
        <v>5677</v>
      </c>
      <c r="C430" s="360" t="s">
        <v>5677</v>
      </c>
      <c r="D430" s="550"/>
      <c r="E430" s="340"/>
      <c r="F430" s="555">
        <v>4.79</v>
      </c>
      <c r="G430" s="102" t="s">
        <v>1264</v>
      </c>
    </row>
    <row r="431" spans="1:7" s="314" customFormat="1" ht="31.5">
      <c r="A431" s="60" t="s">
        <v>5678</v>
      </c>
      <c r="B431" s="60" t="s">
        <v>5678</v>
      </c>
      <c r="C431" s="360" t="s">
        <v>5678</v>
      </c>
      <c r="D431" s="550"/>
      <c r="E431" s="340"/>
      <c r="F431" s="555">
        <v>4.79</v>
      </c>
      <c r="G431" s="102" t="s">
        <v>1264</v>
      </c>
    </row>
    <row r="432" spans="1:7" s="314" customFormat="1" ht="31.5">
      <c r="A432" s="60" t="s">
        <v>5679</v>
      </c>
      <c r="B432" s="60" t="s">
        <v>5679</v>
      </c>
      <c r="C432" s="360" t="s">
        <v>5679</v>
      </c>
      <c r="D432" s="550"/>
      <c r="E432" s="340"/>
      <c r="F432" s="555">
        <v>4.79</v>
      </c>
      <c r="G432" s="102" t="s">
        <v>1264</v>
      </c>
    </row>
    <row r="433" spans="1:7" s="314" customFormat="1" ht="31.5">
      <c r="A433" s="60" t="s">
        <v>5680</v>
      </c>
      <c r="B433" s="60" t="s">
        <v>5680</v>
      </c>
      <c r="C433" s="360" t="s">
        <v>5680</v>
      </c>
      <c r="D433" s="550"/>
      <c r="E433" s="340"/>
      <c r="F433" s="555">
        <v>4.79</v>
      </c>
      <c r="G433" s="102" t="s">
        <v>1264</v>
      </c>
    </row>
    <row r="434" spans="1:7" s="314" customFormat="1" ht="31.5">
      <c r="A434" s="60" t="s">
        <v>5681</v>
      </c>
      <c r="B434" s="60" t="s">
        <v>5681</v>
      </c>
      <c r="C434" s="360" t="s">
        <v>5681</v>
      </c>
      <c r="D434" s="550"/>
      <c r="E434" s="340"/>
      <c r="F434" s="555">
        <v>90.69</v>
      </c>
      <c r="G434" s="102" t="s">
        <v>1264</v>
      </c>
    </row>
    <row r="435" spans="1:7" s="314" customFormat="1" ht="31.5">
      <c r="A435" s="60" t="s">
        <v>5682</v>
      </c>
      <c r="B435" s="60" t="s">
        <v>5682</v>
      </c>
      <c r="C435" s="360" t="s">
        <v>5682</v>
      </c>
      <c r="D435" s="550"/>
      <c r="E435" s="340"/>
      <c r="F435" s="555">
        <v>86.474999999999994</v>
      </c>
      <c r="G435" s="102" t="s">
        <v>1264</v>
      </c>
    </row>
    <row r="436" spans="1:7" s="314" customFormat="1" ht="31.5">
      <c r="A436" s="60" t="s">
        <v>5683</v>
      </c>
      <c r="B436" s="60" t="s">
        <v>5683</v>
      </c>
      <c r="C436" s="360" t="s">
        <v>5683</v>
      </c>
      <c r="D436" s="550"/>
      <c r="E436" s="340"/>
      <c r="F436" s="555">
        <v>75.245999999999995</v>
      </c>
      <c r="G436" s="102" t="s">
        <v>1264</v>
      </c>
    </row>
    <row r="437" spans="1:7" s="314" customFormat="1" ht="31.5">
      <c r="A437" s="60" t="s">
        <v>5684</v>
      </c>
      <c r="B437" s="60" t="s">
        <v>5684</v>
      </c>
      <c r="C437" s="360" t="s">
        <v>5684</v>
      </c>
      <c r="D437" s="550"/>
      <c r="E437" s="340"/>
      <c r="F437" s="555">
        <v>86.947999999999993</v>
      </c>
      <c r="G437" s="102" t="s">
        <v>1264</v>
      </c>
    </row>
    <row r="438" spans="1:7" s="314" customFormat="1" ht="31.5">
      <c r="A438" s="60" t="s">
        <v>5685</v>
      </c>
      <c r="B438" s="60" t="s">
        <v>5685</v>
      </c>
      <c r="C438" s="360" t="s">
        <v>5685</v>
      </c>
      <c r="D438" s="550"/>
      <c r="E438" s="340"/>
      <c r="F438" s="555">
        <v>96.17</v>
      </c>
      <c r="G438" s="102" t="s">
        <v>1264</v>
      </c>
    </row>
    <row r="439" spans="1:7" s="314" customFormat="1">
      <c r="A439" s="102"/>
      <c r="B439" s="102" t="s">
        <v>1251</v>
      </c>
      <c r="C439" s="102"/>
      <c r="D439" s="550"/>
      <c r="E439" s="340"/>
      <c r="F439" s="556">
        <v>43.34384</v>
      </c>
      <c r="G439" s="553"/>
    </row>
    <row r="440" spans="1:7" s="314" customFormat="1">
      <c r="A440" s="102"/>
      <c r="B440" s="102"/>
      <c r="C440" s="102"/>
      <c r="D440" s="550"/>
      <c r="E440" s="340"/>
      <c r="F440" s="359">
        <f>SUM(F399:F439)</f>
        <v>2412.8878199999999</v>
      </c>
      <c r="G440" s="553"/>
    </row>
    <row r="441" spans="1:7" s="314" customFormat="1" ht="63">
      <c r="A441" s="360" t="s">
        <v>5686</v>
      </c>
      <c r="B441" s="360" t="s">
        <v>5686</v>
      </c>
      <c r="C441" s="360" t="s">
        <v>5686</v>
      </c>
      <c r="D441" s="364"/>
      <c r="E441" s="340"/>
      <c r="F441" s="557">
        <v>2550.1017000000002</v>
      </c>
      <c r="G441" s="102" t="s">
        <v>1270</v>
      </c>
    </row>
    <row r="442" spans="1:7" s="314" customFormat="1" ht="63">
      <c r="A442" s="360" t="s">
        <v>5686</v>
      </c>
      <c r="B442" s="360" t="s">
        <v>5686</v>
      </c>
      <c r="C442" s="360" t="s">
        <v>5686</v>
      </c>
      <c r="D442" s="364"/>
      <c r="E442" s="340"/>
      <c r="F442" s="552">
        <v>1623.8920000000001</v>
      </c>
      <c r="G442" s="365" t="s">
        <v>1270</v>
      </c>
    </row>
    <row r="443" spans="1:7" s="314" customFormat="1" ht="63">
      <c r="A443" s="360" t="s">
        <v>5686</v>
      </c>
      <c r="B443" s="360" t="s">
        <v>5686</v>
      </c>
      <c r="C443" s="360" t="s">
        <v>5686</v>
      </c>
      <c r="D443" s="364"/>
      <c r="E443" s="340"/>
      <c r="F443" s="552">
        <v>2102.3780000000002</v>
      </c>
      <c r="G443" s="365" t="s">
        <v>1270</v>
      </c>
    </row>
    <row r="444" spans="1:7" s="314" customFormat="1" ht="63.75" thickBot="1">
      <c r="A444" s="360" t="s">
        <v>5686</v>
      </c>
      <c r="B444" s="360" t="s">
        <v>5686</v>
      </c>
      <c r="C444" s="360" t="s">
        <v>5686</v>
      </c>
      <c r="D444" s="364"/>
      <c r="E444" s="340"/>
      <c r="F444" s="552">
        <v>1576.7429999999999</v>
      </c>
      <c r="G444" s="365" t="s">
        <v>1270</v>
      </c>
    </row>
    <row r="445" spans="1:7" s="314" customFormat="1" ht="63.75" thickBot="1">
      <c r="A445" s="360" t="s">
        <v>5686</v>
      </c>
      <c r="B445" s="360" t="s">
        <v>5686</v>
      </c>
      <c r="C445" s="360" t="s">
        <v>5686</v>
      </c>
      <c r="D445" s="364"/>
      <c r="E445" s="340"/>
      <c r="F445" s="558">
        <v>429.24599999999998</v>
      </c>
      <c r="G445" s="366" t="s">
        <v>5687</v>
      </c>
    </row>
    <row r="446" spans="1:7" s="314" customFormat="1">
      <c r="A446" s="102"/>
      <c r="B446" s="102"/>
      <c r="C446" s="102"/>
      <c r="D446" s="364"/>
      <c r="E446" s="340"/>
      <c r="F446" s="559">
        <f>SUM(F441:F445)</f>
        <v>8282.3606999999993</v>
      </c>
      <c r="G446" s="553"/>
    </row>
    <row r="447" spans="1:7" s="314" customFormat="1" ht="47.25">
      <c r="A447" s="360" t="s">
        <v>1271</v>
      </c>
      <c r="B447" s="360" t="s">
        <v>1271</v>
      </c>
      <c r="C447" s="360" t="s">
        <v>1271</v>
      </c>
      <c r="D447" s="364"/>
      <c r="E447" s="340"/>
      <c r="F447" s="554">
        <v>22.74718</v>
      </c>
      <c r="G447" s="102" t="s">
        <v>1272</v>
      </c>
    </row>
    <row r="448" spans="1:7" s="314" customFormat="1" ht="47.25">
      <c r="A448" s="360" t="s">
        <v>1273</v>
      </c>
      <c r="B448" s="360" t="s">
        <v>1273</v>
      </c>
      <c r="C448" s="360" t="s">
        <v>1273</v>
      </c>
      <c r="D448" s="364"/>
      <c r="E448" s="340"/>
      <c r="F448" s="554">
        <v>16.082540000000002</v>
      </c>
      <c r="G448" s="102" t="s">
        <v>1272</v>
      </c>
    </row>
    <row r="449" spans="1:7" s="314" customFormat="1" ht="47.25">
      <c r="A449" s="361" t="s">
        <v>1275</v>
      </c>
      <c r="B449" s="361" t="s">
        <v>1275</v>
      </c>
      <c r="C449" s="361" t="s">
        <v>1275</v>
      </c>
      <c r="D449" s="364"/>
      <c r="E449" s="340"/>
      <c r="F449" s="554">
        <v>1636.4169999999999</v>
      </c>
      <c r="G449" s="362" t="s">
        <v>1274</v>
      </c>
    </row>
    <row r="450" spans="1:7" s="314" customFormat="1" ht="47.25">
      <c r="A450" s="367" t="s">
        <v>5688</v>
      </c>
      <c r="B450" s="367" t="s">
        <v>5688</v>
      </c>
      <c r="C450" s="367" t="s">
        <v>5688</v>
      </c>
      <c r="D450" s="364"/>
      <c r="E450" s="340"/>
      <c r="F450" s="554">
        <v>73</v>
      </c>
      <c r="G450" s="362" t="s">
        <v>5689</v>
      </c>
    </row>
    <row r="451" spans="1:7" s="314" customFormat="1" ht="63">
      <c r="A451" s="368" t="s">
        <v>1276</v>
      </c>
      <c r="B451" s="368" t="s">
        <v>1276</v>
      </c>
      <c r="C451" s="368" t="s">
        <v>1276</v>
      </c>
      <c r="D451" s="364"/>
      <c r="E451" s="340"/>
      <c r="F451" s="560">
        <v>1973.317</v>
      </c>
      <c r="G451" s="362" t="s">
        <v>1277</v>
      </c>
    </row>
    <row r="452" spans="1:7" s="314" customFormat="1" ht="94.5">
      <c r="A452" s="367" t="s">
        <v>5690</v>
      </c>
      <c r="B452" s="367" t="s">
        <v>5690</v>
      </c>
      <c r="C452" s="367" t="s">
        <v>5690</v>
      </c>
      <c r="D452" s="364"/>
      <c r="E452" s="340"/>
      <c r="F452" s="560">
        <v>112.15600000000001</v>
      </c>
      <c r="G452" s="362" t="s">
        <v>5691</v>
      </c>
    </row>
    <row r="453" spans="1:7" s="314" customFormat="1" ht="63">
      <c r="A453" s="367" t="s">
        <v>5692</v>
      </c>
      <c r="B453" s="367" t="s">
        <v>5692</v>
      </c>
      <c r="C453" s="367" t="s">
        <v>5692</v>
      </c>
      <c r="D453" s="364"/>
      <c r="E453" s="340"/>
      <c r="F453" s="560">
        <v>7163.3209999999999</v>
      </c>
      <c r="G453" s="362" t="s">
        <v>1277</v>
      </c>
    </row>
    <row r="454" spans="1:7" s="314" customFormat="1" ht="63">
      <c r="A454" s="367" t="s">
        <v>5693</v>
      </c>
      <c r="B454" s="367" t="s">
        <v>5693</v>
      </c>
      <c r="C454" s="367" t="s">
        <v>5693</v>
      </c>
      <c r="D454" s="364"/>
      <c r="E454" s="340"/>
      <c r="F454" s="560">
        <v>699.99099999999999</v>
      </c>
      <c r="G454" s="362" t="s">
        <v>1277</v>
      </c>
    </row>
    <row r="455" spans="1:7" s="314" customFormat="1" ht="31.5">
      <c r="A455" s="367" t="s">
        <v>5694</v>
      </c>
      <c r="B455" s="362" t="s">
        <v>5694</v>
      </c>
      <c r="C455" s="367" t="s">
        <v>5694</v>
      </c>
      <c r="D455" s="364"/>
      <c r="E455" s="340"/>
      <c r="F455" s="560">
        <v>354.66</v>
      </c>
      <c r="G455" s="362" t="s">
        <v>5695</v>
      </c>
    </row>
    <row r="456" spans="1:7" s="314" customFormat="1" ht="31.5">
      <c r="A456" s="369" t="s">
        <v>5696</v>
      </c>
      <c r="B456" s="361" t="s">
        <v>5696</v>
      </c>
      <c r="C456" s="367" t="s">
        <v>5696</v>
      </c>
      <c r="D456" s="364"/>
      <c r="E456" s="340"/>
      <c r="F456" s="552">
        <v>340.51459999999997</v>
      </c>
      <c r="G456" s="362" t="s">
        <v>5697</v>
      </c>
    </row>
    <row r="457" spans="1:7" s="314" customFormat="1" ht="31.5">
      <c r="A457" s="367" t="s">
        <v>5698</v>
      </c>
      <c r="B457" s="362" t="s">
        <v>5698</v>
      </c>
      <c r="C457" s="367" t="s">
        <v>5698</v>
      </c>
      <c r="D457" s="364"/>
      <c r="E457" s="340"/>
      <c r="F457" s="554">
        <v>3.3349199999999999</v>
      </c>
      <c r="G457" s="362" t="s">
        <v>5699</v>
      </c>
    </row>
    <row r="458" spans="1:7" s="314" customFormat="1" ht="47.25">
      <c r="A458" s="367" t="s">
        <v>5700</v>
      </c>
      <c r="B458" s="362" t="s">
        <v>5700</v>
      </c>
      <c r="C458" s="367" t="s">
        <v>5700</v>
      </c>
      <c r="D458" s="364"/>
      <c r="E458" s="340"/>
      <c r="F458" s="552">
        <v>2.6897099999999998</v>
      </c>
      <c r="G458" s="362" t="s">
        <v>5699</v>
      </c>
    </row>
    <row r="459" spans="1:7" s="314" customFormat="1" ht="47.25">
      <c r="A459" s="367" t="s">
        <v>5701</v>
      </c>
      <c r="B459" s="362" t="s">
        <v>5701</v>
      </c>
      <c r="C459" s="367" t="s">
        <v>5701</v>
      </c>
      <c r="D459" s="364"/>
      <c r="E459" s="340"/>
      <c r="F459" s="561">
        <v>2.0926900000000002</v>
      </c>
      <c r="G459" s="362" t="s">
        <v>5699</v>
      </c>
    </row>
    <row r="460" spans="1:7" s="314" customFormat="1" ht="47.25">
      <c r="A460" s="367" t="s">
        <v>5702</v>
      </c>
      <c r="B460" s="362" t="s">
        <v>5702</v>
      </c>
      <c r="C460" s="367" t="s">
        <v>5702</v>
      </c>
      <c r="D460" s="364"/>
      <c r="E460" s="340"/>
      <c r="F460" s="560">
        <v>2.9047800000000001</v>
      </c>
      <c r="G460" s="362" t="s">
        <v>5699</v>
      </c>
    </row>
    <row r="461" spans="1:7" s="314" customFormat="1" ht="31.5">
      <c r="A461" s="367" t="s">
        <v>5703</v>
      </c>
      <c r="B461" s="362" t="s">
        <v>5703</v>
      </c>
      <c r="C461" s="367" t="s">
        <v>5703</v>
      </c>
      <c r="D461" s="364"/>
      <c r="E461" s="340"/>
      <c r="F461" s="560">
        <v>4.1952100000000003</v>
      </c>
      <c r="G461" s="362" t="s">
        <v>5699</v>
      </c>
    </row>
    <row r="462" spans="1:7" s="314" customFormat="1" ht="31.5">
      <c r="A462" s="367" t="s">
        <v>5704</v>
      </c>
      <c r="B462" s="362" t="s">
        <v>5704</v>
      </c>
      <c r="C462" s="367" t="s">
        <v>5704</v>
      </c>
      <c r="D462" s="364"/>
      <c r="E462" s="340"/>
      <c r="F462" s="561">
        <v>68.429550000000006</v>
      </c>
      <c r="G462" s="362" t="s">
        <v>1230</v>
      </c>
    </row>
    <row r="463" spans="1:7" s="314" customFormat="1" ht="47.25">
      <c r="A463" s="367" t="s">
        <v>5705</v>
      </c>
      <c r="B463" s="362" t="s">
        <v>5705</v>
      </c>
      <c r="C463" s="367" t="s">
        <v>5705</v>
      </c>
      <c r="D463" s="364"/>
      <c r="E463" s="340"/>
      <c r="F463" s="561">
        <v>17.527000000000001</v>
      </c>
      <c r="G463" s="362" t="s">
        <v>5706</v>
      </c>
    </row>
    <row r="464" spans="1:7" s="314" customFormat="1" ht="47.25">
      <c r="A464" s="367" t="s">
        <v>5707</v>
      </c>
      <c r="B464" s="362" t="s">
        <v>5707</v>
      </c>
      <c r="C464" s="367" t="s">
        <v>5707</v>
      </c>
      <c r="D464" s="364"/>
      <c r="E464" s="340"/>
      <c r="F464" s="561">
        <v>11.164</v>
      </c>
      <c r="G464" s="362"/>
    </row>
    <row r="465" spans="1:7" s="314" customFormat="1" ht="47.25">
      <c r="A465" s="367" t="s">
        <v>5708</v>
      </c>
      <c r="B465" s="362" t="s">
        <v>5708</v>
      </c>
      <c r="C465" s="367" t="s">
        <v>5708</v>
      </c>
      <c r="D465" s="364"/>
      <c r="E465" s="340"/>
      <c r="F465" s="561">
        <v>22.895</v>
      </c>
      <c r="G465" s="362" t="s">
        <v>5709</v>
      </c>
    </row>
    <row r="466" spans="1:7" s="314" customFormat="1" ht="31.5">
      <c r="A466" s="367" t="s">
        <v>5710</v>
      </c>
      <c r="B466" s="362" t="s">
        <v>5710</v>
      </c>
      <c r="C466" s="367" t="s">
        <v>5710</v>
      </c>
      <c r="D466" s="364"/>
      <c r="E466" s="340"/>
      <c r="F466" s="561" t="s">
        <v>5785</v>
      </c>
      <c r="G466" s="362" t="s">
        <v>5711</v>
      </c>
    </row>
    <row r="467" spans="1:7" s="314" customFormat="1">
      <c r="A467" s="370"/>
      <c r="B467" s="362"/>
      <c r="C467" s="367"/>
      <c r="D467" s="364"/>
      <c r="E467" s="340"/>
      <c r="F467" s="359">
        <f>SUM(F447:F466)</f>
        <v>12527.439180000003</v>
      </c>
      <c r="G467" s="362"/>
    </row>
    <row r="468" spans="1:7" s="314" customFormat="1">
      <c r="A468" s="371"/>
      <c r="B468" s="562" t="s">
        <v>4502</v>
      </c>
      <c r="C468" s="371"/>
      <c r="D468" s="371"/>
      <c r="E468" s="563"/>
      <c r="F468" s="564">
        <f>+F389+F398+F440+F446+F467</f>
        <v>63378.447650000009</v>
      </c>
      <c r="G468" s="565"/>
    </row>
    <row r="469" spans="1:7" s="314" customFormat="1" ht="16.5" thickBot="1">
      <c r="A469" s="782" t="s">
        <v>22</v>
      </c>
      <c r="B469" s="782"/>
      <c r="C469" s="782"/>
      <c r="D469" s="782"/>
      <c r="E469" s="782"/>
      <c r="F469" s="782"/>
      <c r="G469" s="782"/>
    </row>
    <row r="470" spans="1:7" s="314" customFormat="1" ht="16.5" thickBot="1">
      <c r="A470" s="372"/>
      <c r="B470" s="373" t="s">
        <v>775</v>
      </c>
      <c r="C470" s="373"/>
      <c r="D470" s="374">
        <f>SUM(D471:D500)</f>
        <v>35352.132000000005</v>
      </c>
      <c r="E470" s="374"/>
      <c r="F470" s="374">
        <f t="shared" ref="F470" si="3">SUM(F471:F500)</f>
        <v>33028.378340000003</v>
      </c>
      <c r="G470" s="375"/>
    </row>
    <row r="471" spans="1:7" s="314" customFormat="1" ht="63.75" thickBot="1">
      <c r="A471" s="376" t="s">
        <v>776</v>
      </c>
      <c r="B471" s="63" t="s">
        <v>777</v>
      </c>
      <c r="C471" s="377" t="s">
        <v>775</v>
      </c>
      <c r="D471" s="65">
        <v>100</v>
      </c>
      <c r="E471" s="378"/>
      <c r="F471" s="65"/>
      <c r="G471" s="124" t="s">
        <v>4252</v>
      </c>
    </row>
    <row r="472" spans="1:7" s="314" customFormat="1" ht="63.75" thickBot="1">
      <c r="A472" s="376" t="s">
        <v>778</v>
      </c>
      <c r="B472" s="63" t="s">
        <v>779</v>
      </c>
      <c r="C472" s="377" t="s">
        <v>775</v>
      </c>
      <c r="D472" s="65">
        <f>6276.001-5359.732-916.269+100</f>
        <v>100.00000000000023</v>
      </c>
      <c r="E472" s="378"/>
      <c r="F472" s="65"/>
      <c r="G472" s="124" t="s">
        <v>4253</v>
      </c>
    </row>
    <row r="473" spans="1:7" s="314" customFormat="1" ht="111" thickBot="1">
      <c r="A473" s="376" t="s">
        <v>780</v>
      </c>
      <c r="B473" s="63" t="s">
        <v>781</v>
      </c>
      <c r="C473" s="377" t="s">
        <v>775</v>
      </c>
      <c r="D473" s="65">
        <f>5922.236-5922.236+4442.236-1442.236</f>
        <v>3000</v>
      </c>
      <c r="E473" s="378"/>
      <c r="F473" s="65">
        <f>876.36555+202.18664+955.22584+42.58774+887.44047+18.77803</f>
        <v>2982.5842699999998</v>
      </c>
      <c r="G473" s="124" t="s">
        <v>4254</v>
      </c>
    </row>
    <row r="474" spans="1:7" s="314" customFormat="1" ht="32.25" thickBot="1">
      <c r="A474" s="376" t="s">
        <v>782</v>
      </c>
      <c r="B474" s="63" t="s">
        <v>783</v>
      </c>
      <c r="C474" s="377" t="s">
        <v>775</v>
      </c>
      <c r="D474" s="65">
        <f>2932.74-2000+76.905-932.74-76.905</f>
        <v>-2.5579538487363607E-13</v>
      </c>
      <c r="E474" s="378"/>
      <c r="F474" s="65"/>
      <c r="G474" s="379" t="s">
        <v>4255</v>
      </c>
    </row>
    <row r="475" spans="1:7" s="314" customFormat="1" ht="32.25" thickBot="1">
      <c r="A475" s="376" t="s">
        <v>784</v>
      </c>
      <c r="B475" s="63" t="s">
        <v>785</v>
      </c>
      <c r="C475" s="377" t="s">
        <v>775</v>
      </c>
      <c r="D475" s="65">
        <f>6593.474-6593.474+405</f>
        <v>405</v>
      </c>
      <c r="E475" s="378"/>
      <c r="F475" s="65">
        <f>360.7584+44.2416</f>
        <v>405</v>
      </c>
      <c r="G475" s="379" t="s">
        <v>844</v>
      </c>
    </row>
    <row r="476" spans="1:7" s="314" customFormat="1" ht="126.75" thickBot="1">
      <c r="A476" s="376" t="s">
        <v>786</v>
      </c>
      <c r="B476" s="63" t="s">
        <v>787</v>
      </c>
      <c r="C476" s="380" t="s">
        <v>775</v>
      </c>
      <c r="D476" s="65">
        <f>8937.618+1514.285+134+500</f>
        <v>11085.903</v>
      </c>
      <c r="E476" s="378"/>
      <c r="F476" s="381">
        <f>2467.90449+1451.1575+751.84587+1526.81696+53.61759+1568.70903+436.68097+10.74337+36.02866+39.47911+52.54506+12.5+2558.5327+94.52089+26.19-5.43414</f>
        <v>11081.838060000002</v>
      </c>
      <c r="G476" s="124" t="s">
        <v>788</v>
      </c>
    </row>
    <row r="477" spans="1:7" s="314" customFormat="1" ht="95.25" thickBot="1">
      <c r="A477" s="376" t="s">
        <v>789</v>
      </c>
      <c r="B477" s="63" t="s">
        <v>790</v>
      </c>
      <c r="C477" s="380" t="s">
        <v>775</v>
      </c>
      <c r="D477" s="65">
        <f>11443.088-3000+250</f>
        <v>8693.0879999999997</v>
      </c>
      <c r="E477" s="378"/>
      <c r="F477" s="65">
        <f>5272.65026+3022.86292+176.05094+1.62</f>
        <v>8473.1841199999999</v>
      </c>
      <c r="G477" s="124" t="s">
        <v>4256</v>
      </c>
    </row>
    <row r="478" spans="1:7" s="314" customFormat="1" ht="79.5" thickBot="1">
      <c r="A478" s="376" t="s">
        <v>791</v>
      </c>
      <c r="B478" s="63" t="s">
        <v>792</v>
      </c>
      <c r="C478" s="377" t="s">
        <v>775</v>
      </c>
      <c r="D478" s="65">
        <v>100</v>
      </c>
      <c r="E478" s="378"/>
      <c r="F478" s="65"/>
      <c r="G478" s="124" t="s">
        <v>5817</v>
      </c>
    </row>
    <row r="479" spans="1:7" s="314" customFormat="1" ht="48" thickBot="1">
      <c r="A479" s="376" t="s">
        <v>793</v>
      </c>
      <c r="B479" s="63" t="s">
        <v>794</v>
      </c>
      <c r="C479" s="377" t="s">
        <v>775</v>
      </c>
      <c r="D479" s="65">
        <f>653.168+299.058</f>
        <v>952.226</v>
      </c>
      <c r="E479" s="378"/>
      <c r="F479" s="65">
        <f>354.9996+177.4998+325.2246+32.48809</f>
        <v>890.21208999999999</v>
      </c>
      <c r="G479" s="124" t="s">
        <v>186</v>
      </c>
    </row>
    <row r="480" spans="1:7" s="314" customFormat="1" ht="32.25" thickBot="1">
      <c r="A480" s="376" t="s">
        <v>795</v>
      </c>
      <c r="B480" s="63" t="s">
        <v>796</v>
      </c>
      <c r="C480" s="377" t="s">
        <v>775</v>
      </c>
      <c r="D480" s="65">
        <f>536.871+566.578+100</f>
        <v>1203.4490000000001</v>
      </c>
      <c r="E480" s="378"/>
      <c r="F480" s="65">
        <f>304.887+152.4435+590.3925+27</f>
        <v>1074.723</v>
      </c>
      <c r="G480" s="124" t="s">
        <v>187</v>
      </c>
    </row>
    <row r="481" spans="1:7" s="314" customFormat="1" ht="79.5" thickBot="1">
      <c r="A481" s="376" t="s">
        <v>797</v>
      </c>
      <c r="B481" s="63" t="s">
        <v>798</v>
      </c>
      <c r="C481" s="377" t="s">
        <v>775</v>
      </c>
      <c r="D481" s="65">
        <f>548.69+414.821+100</f>
        <v>1063.511</v>
      </c>
      <c r="E481" s="378"/>
      <c r="F481" s="65">
        <f>305.157+152.5785+465.68014</f>
        <v>923.41563999999994</v>
      </c>
      <c r="G481" s="124" t="s">
        <v>4257</v>
      </c>
    </row>
    <row r="482" spans="1:7" s="314" customFormat="1" ht="32.25" thickBot="1">
      <c r="A482" s="376" t="s">
        <v>799</v>
      </c>
      <c r="B482" s="63" t="s">
        <v>800</v>
      </c>
      <c r="C482" s="377" t="s">
        <v>775</v>
      </c>
      <c r="D482" s="65">
        <f>526.511+524.404</f>
        <v>1050.915</v>
      </c>
      <c r="E482" s="378"/>
      <c r="F482" s="65">
        <f>315.9066+157.9533+550.0551+27</f>
        <v>1050.915</v>
      </c>
      <c r="G482" s="124" t="s">
        <v>186</v>
      </c>
    </row>
    <row r="483" spans="1:7" s="314" customFormat="1" ht="32.25" thickBot="1">
      <c r="A483" s="376" t="s">
        <v>801</v>
      </c>
      <c r="B483" s="63" t="s">
        <v>802</v>
      </c>
      <c r="C483" s="377" t="s">
        <v>775</v>
      </c>
      <c r="D483" s="65">
        <f>509.896+300+100</f>
        <v>909.89599999999996</v>
      </c>
      <c r="E483" s="378"/>
      <c r="F483" s="65">
        <f>305.937+142.1196+361.8384</f>
        <v>809.89499999999998</v>
      </c>
      <c r="G483" s="124" t="s">
        <v>189</v>
      </c>
    </row>
    <row r="484" spans="1:7" s="314" customFormat="1" ht="32.25" thickBot="1">
      <c r="A484" s="376" t="s">
        <v>803</v>
      </c>
      <c r="B484" s="63" t="s">
        <v>804</v>
      </c>
      <c r="C484" s="377" t="s">
        <v>775</v>
      </c>
      <c r="D484" s="65">
        <f>703.899+809.166</f>
        <v>1513.0650000000001</v>
      </c>
      <c r="E484" s="378"/>
      <c r="F484" s="65">
        <f>422.33812+1005.86188+61.8</f>
        <v>1490</v>
      </c>
      <c r="G484" s="124" t="s">
        <v>186</v>
      </c>
    </row>
    <row r="485" spans="1:7" s="314" customFormat="1" ht="48" thickBot="1">
      <c r="A485" s="376" t="s">
        <v>805</v>
      </c>
      <c r="B485" s="63" t="s">
        <v>806</v>
      </c>
      <c r="C485" s="377" t="s">
        <v>775</v>
      </c>
      <c r="D485" s="65">
        <f>403.285+1032.238</f>
        <v>1435.5230000000001</v>
      </c>
      <c r="E485" s="378"/>
      <c r="F485" s="65">
        <f>241.971+120.9855+1011.9635+60.603</f>
        <v>1435.5230000000001</v>
      </c>
      <c r="G485" s="124" t="s">
        <v>188</v>
      </c>
    </row>
    <row r="486" spans="1:7" s="314" customFormat="1" ht="32.25" thickBot="1">
      <c r="A486" s="376" t="s">
        <v>807</v>
      </c>
      <c r="B486" s="63" t="s">
        <v>808</v>
      </c>
      <c r="C486" s="377" t="s">
        <v>775</v>
      </c>
      <c r="D486" s="65">
        <v>516.15</v>
      </c>
      <c r="E486" s="378"/>
      <c r="F486" s="65">
        <f>129.3708+129.3708+172.4944</f>
        <v>431.23599999999999</v>
      </c>
      <c r="G486" s="124" t="s">
        <v>997</v>
      </c>
    </row>
    <row r="487" spans="1:7" s="314" customFormat="1" ht="63.75" thickBot="1">
      <c r="A487" s="376" t="s">
        <v>809</v>
      </c>
      <c r="B487" s="63" t="s">
        <v>810</v>
      </c>
      <c r="C487" s="377" t="s">
        <v>775</v>
      </c>
      <c r="D487" s="65">
        <f>486.269+729.277</f>
        <v>1215.546</v>
      </c>
      <c r="E487" s="378"/>
      <c r="F487" s="65">
        <f>291.7614+145.8807+745.94774</f>
        <v>1183.5898399999999</v>
      </c>
      <c r="G487" s="124" t="s">
        <v>4258</v>
      </c>
    </row>
    <row r="488" spans="1:7" s="314" customFormat="1" ht="63.75" thickBot="1">
      <c r="A488" s="376" t="s">
        <v>811</v>
      </c>
      <c r="B488" s="63" t="s">
        <v>812</v>
      </c>
      <c r="C488" s="377" t="s">
        <v>775</v>
      </c>
      <c r="D488" s="65">
        <f>141.992+100</f>
        <v>241.99199999999999</v>
      </c>
      <c r="E488" s="378"/>
      <c r="F488" s="65">
        <f>79.89524+28.88748</f>
        <v>108.78272</v>
      </c>
      <c r="G488" s="124" t="s">
        <v>4259</v>
      </c>
    </row>
    <row r="489" spans="1:7" s="314" customFormat="1" ht="48" thickBot="1">
      <c r="A489" s="376" t="s">
        <v>813</v>
      </c>
      <c r="B489" s="63" t="s">
        <v>814</v>
      </c>
      <c r="C489" s="377" t="s">
        <v>775</v>
      </c>
      <c r="D489" s="65">
        <f>5359.732-2359.732-1200-1000-534.051</f>
        <v>265.94899999999996</v>
      </c>
      <c r="E489" s="378"/>
      <c r="F489" s="65"/>
      <c r="G489" s="124" t="s">
        <v>815</v>
      </c>
    </row>
    <row r="490" spans="1:7" s="314" customFormat="1" ht="95.25" thickBot="1">
      <c r="A490" s="376" t="s">
        <v>816</v>
      </c>
      <c r="B490" s="63" t="s">
        <v>817</v>
      </c>
      <c r="C490" s="377" t="s">
        <v>775</v>
      </c>
      <c r="D490" s="65">
        <f>414.7+325.219</f>
        <v>739.91899999999998</v>
      </c>
      <c r="E490" s="378"/>
      <c r="F490" s="65">
        <f>384.6996+302.78</f>
        <v>687.47959999999989</v>
      </c>
      <c r="G490" s="124" t="s">
        <v>4260</v>
      </c>
    </row>
    <row r="491" spans="1:7" s="314" customFormat="1" ht="63.75" thickBot="1">
      <c r="A491" s="376" t="s">
        <v>818</v>
      </c>
      <c r="B491" s="63" t="s">
        <v>819</v>
      </c>
      <c r="C491" s="377" t="s">
        <v>775</v>
      </c>
      <c r="D491" s="65">
        <v>0</v>
      </c>
      <c r="E491" s="378"/>
      <c r="F491" s="65"/>
      <c r="G491" s="124" t="s">
        <v>5818</v>
      </c>
    </row>
    <row r="492" spans="1:7" s="314" customFormat="1" ht="63.75" thickBot="1">
      <c r="A492" s="376" t="s">
        <v>820</v>
      </c>
      <c r="B492" s="63" t="s">
        <v>821</v>
      </c>
      <c r="C492" s="377" t="s">
        <v>775</v>
      </c>
      <c r="D492" s="65">
        <v>0</v>
      </c>
      <c r="E492" s="378"/>
      <c r="F492" s="65"/>
      <c r="G492" s="124" t="s">
        <v>4261</v>
      </c>
    </row>
    <row r="493" spans="1:7" s="314" customFormat="1" ht="32.25" thickBot="1">
      <c r="A493" s="376" t="s">
        <v>822</v>
      </c>
      <c r="B493" s="63" t="s">
        <v>823</v>
      </c>
      <c r="C493" s="377" t="s">
        <v>775</v>
      </c>
      <c r="D493" s="65">
        <v>0</v>
      </c>
      <c r="E493" s="378"/>
      <c r="F493" s="65"/>
      <c r="G493" s="124" t="s">
        <v>4255</v>
      </c>
    </row>
    <row r="494" spans="1:7" s="314" customFormat="1" ht="32.25" thickBot="1">
      <c r="A494" s="376" t="s">
        <v>824</v>
      </c>
      <c r="B494" s="63" t="s">
        <v>825</v>
      </c>
      <c r="C494" s="377" t="s">
        <v>775</v>
      </c>
      <c r="D494" s="65">
        <v>100</v>
      </c>
      <c r="E494" s="378"/>
      <c r="F494" s="65"/>
      <c r="G494" s="124" t="s">
        <v>997</v>
      </c>
    </row>
    <row r="495" spans="1:7" s="314" customFormat="1" ht="48" thickBot="1">
      <c r="A495" s="376" t="s">
        <v>826</v>
      </c>
      <c r="B495" s="63" t="s">
        <v>827</v>
      </c>
      <c r="C495" s="377" t="s">
        <v>775</v>
      </c>
      <c r="D495" s="65">
        <v>100</v>
      </c>
      <c r="E495" s="378"/>
      <c r="F495" s="65"/>
      <c r="G495" s="124" t="s">
        <v>4262</v>
      </c>
    </row>
    <row r="496" spans="1:7" s="314" customFormat="1" ht="48" thickBot="1">
      <c r="A496" s="376" t="s">
        <v>828</v>
      </c>
      <c r="B496" s="63" t="s">
        <v>829</v>
      </c>
      <c r="C496" s="377" t="s">
        <v>775</v>
      </c>
      <c r="D496" s="65">
        <v>0</v>
      </c>
      <c r="E496" s="378"/>
      <c r="F496" s="65"/>
      <c r="G496" s="124" t="s">
        <v>844</v>
      </c>
    </row>
    <row r="497" spans="1:7" s="314" customFormat="1" ht="48" thickBot="1">
      <c r="A497" s="376" t="s">
        <v>830</v>
      </c>
      <c r="B497" s="63" t="s">
        <v>831</v>
      </c>
      <c r="C497" s="377" t="s">
        <v>775</v>
      </c>
      <c r="D497" s="65">
        <v>0</v>
      </c>
      <c r="E497" s="378"/>
      <c r="F497" s="65"/>
      <c r="G497" s="124" t="s">
        <v>4263</v>
      </c>
    </row>
    <row r="498" spans="1:7" s="314" customFormat="1" ht="48" thickBot="1">
      <c r="A498" s="376" t="s">
        <v>832</v>
      </c>
      <c r="B498" s="63" t="s">
        <v>833</v>
      </c>
      <c r="C498" s="377" t="s">
        <v>775</v>
      </c>
      <c r="D498" s="65">
        <v>0</v>
      </c>
      <c r="E498" s="378"/>
      <c r="F498" s="65"/>
      <c r="G498" s="124" t="s">
        <v>4262</v>
      </c>
    </row>
    <row r="499" spans="1:7" s="314" customFormat="1" ht="63.75" thickBot="1">
      <c r="A499" s="376" t="s">
        <v>834</v>
      </c>
      <c r="B499" s="63" t="s">
        <v>835</v>
      </c>
      <c r="C499" s="377" t="s">
        <v>775</v>
      </c>
      <c r="D499" s="65">
        <v>100</v>
      </c>
      <c r="E499" s="378"/>
      <c r="F499" s="65"/>
      <c r="G499" s="124" t="s">
        <v>4264</v>
      </c>
    </row>
    <row r="500" spans="1:7" s="314" customFormat="1" ht="79.5" thickBot="1">
      <c r="A500" s="376" t="s">
        <v>836</v>
      </c>
      <c r="B500" s="63" t="s">
        <v>837</v>
      </c>
      <c r="C500" s="377" t="s">
        <v>775</v>
      </c>
      <c r="D500" s="65">
        <f>360+100</f>
        <v>460</v>
      </c>
      <c r="E500" s="378"/>
      <c r="F500" s="65"/>
      <c r="G500" s="124" t="s">
        <v>4265</v>
      </c>
    </row>
    <row r="501" spans="1:7" s="314" customFormat="1" ht="32.25" thickBot="1">
      <c r="A501" s="382"/>
      <c r="B501" s="382" t="s">
        <v>838</v>
      </c>
      <c r="C501" s="382"/>
      <c r="D501" s="374">
        <f>SUM(D502:D638)</f>
        <v>30315.547999999973</v>
      </c>
      <c r="E501" s="383">
        <f t="shared" ref="E501:F501" si="4">SUM(E502:E638)</f>
        <v>0</v>
      </c>
      <c r="F501" s="374">
        <f t="shared" si="4"/>
        <v>22272.19314000001</v>
      </c>
      <c r="G501" s="375"/>
    </row>
    <row r="502" spans="1:7" s="314" customFormat="1" ht="48" thickBot="1">
      <c r="A502" s="376" t="s">
        <v>839</v>
      </c>
      <c r="B502" s="380" t="s">
        <v>840</v>
      </c>
      <c r="C502" s="380" t="s">
        <v>838</v>
      </c>
      <c r="D502" s="384">
        <v>223.64099999999999</v>
      </c>
      <c r="E502" s="378"/>
      <c r="F502" s="384">
        <v>213.81</v>
      </c>
      <c r="G502" s="385" t="s">
        <v>841</v>
      </c>
    </row>
    <row r="503" spans="1:7" s="314" customFormat="1" ht="32.25" thickBot="1">
      <c r="A503" s="376" t="s">
        <v>842</v>
      </c>
      <c r="B503" s="380" t="s">
        <v>843</v>
      </c>
      <c r="C503" s="380" t="s">
        <v>838</v>
      </c>
      <c r="D503" s="384">
        <v>468.76400000000001</v>
      </c>
      <c r="E503" s="378"/>
      <c r="F503" s="384">
        <v>303.37400000000002</v>
      </c>
      <c r="G503" s="385" t="s">
        <v>844</v>
      </c>
    </row>
    <row r="504" spans="1:7" s="314" customFormat="1" ht="32.25" thickBot="1">
      <c r="A504" s="376" t="s">
        <v>845</v>
      </c>
      <c r="B504" s="380" t="s">
        <v>846</v>
      </c>
      <c r="C504" s="380" t="s">
        <v>838</v>
      </c>
      <c r="D504" s="384">
        <v>484.03100000000001</v>
      </c>
      <c r="E504" s="378"/>
      <c r="F504" s="384">
        <v>309.447</v>
      </c>
      <c r="G504" s="385" t="s">
        <v>844</v>
      </c>
    </row>
    <row r="505" spans="1:7" s="314" customFormat="1" ht="32.25" thickBot="1">
      <c r="A505" s="376" t="s">
        <v>847</v>
      </c>
      <c r="B505" s="380" t="s">
        <v>848</v>
      </c>
      <c r="C505" s="380" t="s">
        <v>838</v>
      </c>
      <c r="D505" s="384">
        <v>492.346</v>
      </c>
      <c r="E505" s="378"/>
      <c r="F505" s="384">
        <v>316.77499999999998</v>
      </c>
      <c r="G505" s="385" t="s">
        <v>844</v>
      </c>
    </row>
    <row r="506" spans="1:7" s="314" customFormat="1" ht="48" thickBot="1">
      <c r="A506" s="376" t="s">
        <v>849</v>
      </c>
      <c r="B506" s="380" t="s">
        <v>850</v>
      </c>
      <c r="C506" s="380" t="s">
        <v>838</v>
      </c>
      <c r="D506" s="384">
        <v>215.02099999999999</v>
      </c>
      <c r="E506" s="378"/>
      <c r="F506" s="384">
        <v>215.02</v>
      </c>
      <c r="G506" s="385" t="s">
        <v>851</v>
      </c>
    </row>
    <row r="507" spans="1:7" s="314" customFormat="1" ht="48" thickBot="1">
      <c r="A507" s="376" t="s">
        <v>852</v>
      </c>
      <c r="B507" s="380" t="s">
        <v>853</v>
      </c>
      <c r="C507" s="380" t="s">
        <v>838</v>
      </c>
      <c r="D507" s="384">
        <v>211.08199999999999</v>
      </c>
      <c r="E507" s="386"/>
      <c r="F507" s="387">
        <v>211.08099999999999</v>
      </c>
      <c r="G507" s="385" t="s">
        <v>854</v>
      </c>
    </row>
    <row r="508" spans="1:7" s="314" customFormat="1" ht="48" thickBot="1">
      <c r="A508" s="376" t="s">
        <v>855</v>
      </c>
      <c r="B508" s="380" t="s">
        <v>856</v>
      </c>
      <c r="C508" s="380" t="s">
        <v>838</v>
      </c>
      <c r="D508" s="384">
        <v>213.19200000000001</v>
      </c>
      <c r="E508" s="378"/>
      <c r="F508" s="384">
        <v>213.191</v>
      </c>
      <c r="G508" s="385" t="s">
        <v>851</v>
      </c>
    </row>
    <row r="509" spans="1:7" s="314" customFormat="1" ht="79.5" thickBot="1">
      <c r="A509" s="376" t="s">
        <v>857</v>
      </c>
      <c r="B509" s="380" t="s">
        <v>858</v>
      </c>
      <c r="C509" s="380" t="s">
        <v>838</v>
      </c>
      <c r="D509" s="384">
        <v>729.46699999999998</v>
      </c>
      <c r="E509" s="378"/>
      <c r="F509" s="384">
        <v>634.66499999999996</v>
      </c>
      <c r="G509" s="385" t="s">
        <v>4266</v>
      </c>
    </row>
    <row r="510" spans="1:7" s="314" customFormat="1" ht="32.25" thickBot="1">
      <c r="A510" s="376" t="s">
        <v>859</v>
      </c>
      <c r="B510" s="380" t="s">
        <v>860</v>
      </c>
      <c r="C510" s="380" t="s">
        <v>838</v>
      </c>
      <c r="D510" s="384">
        <v>492.37400000000002</v>
      </c>
      <c r="E510" s="378"/>
      <c r="F510" s="384">
        <v>381.62</v>
      </c>
      <c r="G510" s="385" t="s">
        <v>844</v>
      </c>
    </row>
    <row r="511" spans="1:7" s="314" customFormat="1" ht="32.25" thickBot="1">
      <c r="A511" s="376" t="s">
        <v>861</v>
      </c>
      <c r="B511" s="380" t="s">
        <v>862</v>
      </c>
      <c r="C511" s="380" t="s">
        <v>838</v>
      </c>
      <c r="D511" s="384">
        <v>492.37400000000002</v>
      </c>
      <c r="E511" s="378"/>
      <c r="F511" s="384">
        <v>305.964</v>
      </c>
      <c r="G511" s="385" t="s">
        <v>844</v>
      </c>
    </row>
    <row r="512" spans="1:7" s="314" customFormat="1" ht="48" thickBot="1">
      <c r="A512" s="376" t="s">
        <v>863</v>
      </c>
      <c r="B512" s="380" t="s">
        <v>864</v>
      </c>
      <c r="C512" s="380" t="s">
        <v>838</v>
      </c>
      <c r="D512" s="384">
        <v>257.839</v>
      </c>
      <c r="E512" s="378"/>
      <c r="F512" s="384">
        <v>257.83800000000002</v>
      </c>
      <c r="G512" s="385" t="s">
        <v>851</v>
      </c>
    </row>
    <row r="513" spans="1:7" s="314" customFormat="1" ht="48" thickBot="1">
      <c r="A513" s="376" t="s">
        <v>865</v>
      </c>
      <c r="B513" s="380" t="s">
        <v>866</v>
      </c>
      <c r="C513" s="380" t="s">
        <v>838</v>
      </c>
      <c r="D513" s="384">
        <v>149.48699999999999</v>
      </c>
      <c r="E513" s="378"/>
      <c r="F513" s="384">
        <v>148.977</v>
      </c>
      <c r="G513" s="385" t="s">
        <v>851</v>
      </c>
    </row>
    <row r="514" spans="1:7" s="314" customFormat="1" ht="48" thickBot="1">
      <c r="A514" s="376" t="s">
        <v>867</v>
      </c>
      <c r="B514" s="380" t="s">
        <v>868</v>
      </c>
      <c r="C514" s="380" t="s">
        <v>838</v>
      </c>
      <c r="D514" s="384">
        <v>177.929</v>
      </c>
      <c r="E514" s="386"/>
      <c r="F514" s="387">
        <v>177.928</v>
      </c>
      <c r="G514" s="385" t="s">
        <v>854</v>
      </c>
    </row>
    <row r="515" spans="1:7" s="314" customFormat="1" ht="32.25" thickBot="1">
      <c r="A515" s="376" t="s">
        <v>869</v>
      </c>
      <c r="B515" s="380" t="s">
        <v>870</v>
      </c>
      <c r="C515" s="380" t="s">
        <v>838</v>
      </c>
      <c r="D515" s="384">
        <v>216.32</v>
      </c>
      <c r="E515" s="378"/>
      <c r="F515" s="388">
        <v>150.14099999999999</v>
      </c>
      <c r="G515" s="385" t="s">
        <v>844</v>
      </c>
    </row>
    <row r="516" spans="1:7" s="314" customFormat="1" ht="79.5" thickBot="1">
      <c r="A516" s="376" t="s">
        <v>871</v>
      </c>
      <c r="B516" s="380" t="s">
        <v>872</v>
      </c>
      <c r="C516" s="380" t="s">
        <v>838</v>
      </c>
      <c r="D516" s="384">
        <v>575.48299999999995</v>
      </c>
      <c r="E516" s="378"/>
      <c r="F516" s="384">
        <v>524.91600000000005</v>
      </c>
      <c r="G516" s="385" t="s">
        <v>4266</v>
      </c>
    </row>
    <row r="517" spans="1:7" s="314" customFormat="1" ht="32.25" thickBot="1">
      <c r="A517" s="376" t="s">
        <v>873</v>
      </c>
      <c r="B517" s="380" t="s">
        <v>874</v>
      </c>
      <c r="C517" s="380" t="s">
        <v>838</v>
      </c>
      <c r="D517" s="384">
        <v>743.13</v>
      </c>
      <c r="E517" s="378"/>
      <c r="F517" s="384">
        <v>468.78699999999998</v>
      </c>
      <c r="G517" s="385" t="s">
        <v>844</v>
      </c>
    </row>
    <row r="518" spans="1:7" s="314" customFormat="1" ht="32.25" thickBot="1">
      <c r="A518" s="376" t="s">
        <v>875</v>
      </c>
      <c r="B518" s="380" t="s">
        <v>876</v>
      </c>
      <c r="C518" s="380" t="s">
        <v>838</v>
      </c>
      <c r="D518" s="384">
        <v>491.77100000000002</v>
      </c>
      <c r="E518" s="378"/>
      <c r="F518" s="384">
        <v>380.29300000000001</v>
      </c>
      <c r="G518" s="385" t="s">
        <v>844</v>
      </c>
    </row>
    <row r="519" spans="1:7" s="314" customFormat="1" ht="32.25" thickBot="1">
      <c r="A519" s="376" t="s">
        <v>869</v>
      </c>
      <c r="B519" s="389" t="s">
        <v>877</v>
      </c>
      <c r="C519" s="380" t="s">
        <v>838</v>
      </c>
      <c r="D519" s="384">
        <v>485.10700000000003</v>
      </c>
      <c r="E519" s="390"/>
      <c r="F519" s="391">
        <v>381.35899999999998</v>
      </c>
      <c r="G519" s="389" t="s">
        <v>844</v>
      </c>
    </row>
    <row r="520" spans="1:7" s="314" customFormat="1" ht="32.25" thickBot="1">
      <c r="A520" s="376" t="s">
        <v>878</v>
      </c>
      <c r="B520" s="380" t="s">
        <v>879</v>
      </c>
      <c r="C520" s="380" t="s">
        <v>838</v>
      </c>
      <c r="D520" s="384">
        <v>492.70800000000003</v>
      </c>
      <c r="E520" s="378"/>
      <c r="F520" s="384">
        <v>376.52199999999999</v>
      </c>
      <c r="G520" s="385" t="s">
        <v>844</v>
      </c>
    </row>
    <row r="521" spans="1:7" s="314" customFormat="1" ht="32.25" thickBot="1">
      <c r="A521" s="376" t="s">
        <v>880</v>
      </c>
      <c r="B521" s="380" t="s">
        <v>881</v>
      </c>
      <c r="C521" s="380" t="s">
        <v>838</v>
      </c>
      <c r="D521" s="384">
        <v>493.04899999999998</v>
      </c>
      <c r="E521" s="378"/>
      <c r="F521" s="384">
        <v>309.56</v>
      </c>
      <c r="G521" s="385" t="s">
        <v>844</v>
      </c>
    </row>
    <row r="522" spans="1:7" s="314" customFormat="1" ht="32.25" thickBot="1">
      <c r="A522" s="376" t="s">
        <v>882</v>
      </c>
      <c r="B522" s="380" t="s">
        <v>883</v>
      </c>
      <c r="C522" s="380" t="s">
        <v>838</v>
      </c>
      <c r="D522" s="384">
        <v>673.255</v>
      </c>
      <c r="E522" s="378"/>
      <c r="F522" s="384">
        <v>422.82799999999997</v>
      </c>
      <c r="G522" s="385" t="s">
        <v>844</v>
      </c>
    </row>
    <row r="523" spans="1:7" s="314" customFormat="1" ht="32.25" thickBot="1">
      <c r="A523" s="376" t="s">
        <v>884</v>
      </c>
      <c r="B523" s="380" t="s">
        <v>885</v>
      </c>
      <c r="C523" s="380" t="s">
        <v>838</v>
      </c>
      <c r="D523" s="384">
        <v>446.38200000000001</v>
      </c>
      <c r="E523" s="378"/>
      <c r="F523" s="384">
        <v>287.71699999999998</v>
      </c>
      <c r="G523" s="385" t="s">
        <v>844</v>
      </c>
    </row>
    <row r="524" spans="1:7" s="314" customFormat="1" ht="48" thickBot="1">
      <c r="A524" s="376" t="s">
        <v>886</v>
      </c>
      <c r="B524" s="380" t="s">
        <v>887</v>
      </c>
      <c r="C524" s="380" t="s">
        <v>838</v>
      </c>
      <c r="D524" s="384">
        <v>214.655</v>
      </c>
      <c r="E524" s="378"/>
      <c r="F524" s="384">
        <v>214.654</v>
      </c>
      <c r="G524" s="385" t="s">
        <v>851</v>
      </c>
    </row>
    <row r="525" spans="1:7" s="314" customFormat="1" ht="32.25" thickBot="1">
      <c r="A525" s="376" t="s">
        <v>888</v>
      </c>
      <c r="B525" s="380" t="s">
        <v>889</v>
      </c>
      <c r="C525" s="380" t="s">
        <v>838</v>
      </c>
      <c r="D525" s="384">
        <v>485.935</v>
      </c>
      <c r="E525" s="378"/>
      <c r="F525" s="384">
        <v>306.86900000000003</v>
      </c>
      <c r="G525" s="385" t="s">
        <v>844</v>
      </c>
    </row>
    <row r="526" spans="1:7" s="314" customFormat="1" ht="48" thickBot="1">
      <c r="A526" s="376" t="s">
        <v>890</v>
      </c>
      <c r="B526" s="380" t="s">
        <v>891</v>
      </c>
      <c r="C526" s="380" t="s">
        <v>838</v>
      </c>
      <c r="D526" s="384">
        <v>215.71100000000001</v>
      </c>
      <c r="E526" s="378"/>
      <c r="F526" s="384">
        <v>215.71100000000001</v>
      </c>
      <c r="G526" s="385" t="s">
        <v>851</v>
      </c>
    </row>
    <row r="527" spans="1:7" s="314" customFormat="1" ht="32.25" thickBot="1">
      <c r="A527" s="376" t="s">
        <v>892</v>
      </c>
      <c r="B527" s="380" t="s">
        <v>893</v>
      </c>
      <c r="C527" s="380" t="s">
        <v>838</v>
      </c>
      <c r="D527" s="384">
        <v>314.87200000000001</v>
      </c>
      <c r="E527" s="378"/>
      <c r="F527" s="384">
        <v>185.268</v>
      </c>
      <c r="G527" s="385" t="s">
        <v>844</v>
      </c>
    </row>
    <row r="528" spans="1:7" s="314" customFormat="1" ht="32.25" thickBot="1">
      <c r="A528" s="376" t="s">
        <v>894</v>
      </c>
      <c r="B528" s="392" t="s">
        <v>895</v>
      </c>
      <c r="C528" s="380" t="s">
        <v>838</v>
      </c>
      <c r="D528" s="384">
        <v>492.45600000000002</v>
      </c>
      <c r="E528" s="378"/>
      <c r="F528" s="384">
        <v>369.80799999999999</v>
      </c>
      <c r="G528" s="385" t="s">
        <v>844</v>
      </c>
    </row>
    <row r="529" spans="1:7" s="314" customFormat="1" ht="79.5" thickBot="1">
      <c r="A529" s="376" t="s">
        <v>896</v>
      </c>
      <c r="B529" s="380" t="s">
        <v>897</v>
      </c>
      <c r="C529" s="380" t="s">
        <v>838</v>
      </c>
      <c r="D529" s="384">
        <v>431.75799999999998</v>
      </c>
      <c r="E529" s="378"/>
      <c r="F529" s="384">
        <v>389.75400000000002</v>
      </c>
      <c r="G529" s="385" t="s">
        <v>4266</v>
      </c>
    </row>
    <row r="530" spans="1:7" s="314" customFormat="1" ht="79.5" thickBot="1">
      <c r="A530" s="376" t="s">
        <v>898</v>
      </c>
      <c r="B530" s="380" t="s">
        <v>899</v>
      </c>
      <c r="C530" s="380" t="s">
        <v>838</v>
      </c>
      <c r="D530" s="384">
        <v>449.41300000000001</v>
      </c>
      <c r="E530" s="378"/>
      <c r="F530" s="384">
        <v>397.21</v>
      </c>
      <c r="G530" s="385" t="s">
        <v>4266</v>
      </c>
    </row>
    <row r="531" spans="1:7" s="314" customFormat="1" ht="48" thickBot="1">
      <c r="A531" s="376" t="s">
        <v>900</v>
      </c>
      <c r="B531" s="380" t="s">
        <v>901</v>
      </c>
      <c r="C531" s="380" t="s">
        <v>838</v>
      </c>
      <c r="D531" s="384">
        <v>179.67400000000001</v>
      </c>
      <c r="E531" s="378"/>
      <c r="F531" s="384">
        <v>177.51599999999999</v>
      </c>
      <c r="G531" s="385" t="s">
        <v>851</v>
      </c>
    </row>
    <row r="532" spans="1:7" s="314" customFormat="1" ht="48" thickBot="1">
      <c r="A532" s="376" t="s">
        <v>902</v>
      </c>
      <c r="B532" s="380" t="s">
        <v>903</v>
      </c>
      <c r="C532" s="380" t="s">
        <v>838</v>
      </c>
      <c r="D532" s="384">
        <v>231.93100000000001</v>
      </c>
      <c r="E532" s="386"/>
      <c r="F532" s="387">
        <v>231.929</v>
      </c>
      <c r="G532" s="385" t="s">
        <v>854</v>
      </c>
    </row>
    <row r="533" spans="1:7" s="314" customFormat="1" ht="48" thickBot="1">
      <c r="A533" s="376" t="s">
        <v>904</v>
      </c>
      <c r="B533" s="380" t="s">
        <v>905</v>
      </c>
      <c r="C533" s="380" t="s">
        <v>838</v>
      </c>
      <c r="D533" s="384">
        <v>242.779</v>
      </c>
      <c r="E533" s="378"/>
      <c r="F533" s="384">
        <v>242.779</v>
      </c>
      <c r="G533" s="385" t="s">
        <v>851</v>
      </c>
    </row>
    <row r="534" spans="1:7" s="314" customFormat="1" ht="48" thickBot="1">
      <c r="A534" s="376" t="s">
        <v>906</v>
      </c>
      <c r="B534" s="380" t="s">
        <v>907</v>
      </c>
      <c r="C534" s="380" t="s">
        <v>838</v>
      </c>
      <c r="D534" s="384">
        <v>125.816</v>
      </c>
      <c r="E534" s="378"/>
      <c r="F534" s="384">
        <v>125.815</v>
      </c>
      <c r="G534" s="385" t="s">
        <v>851</v>
      </c>
    </row>
    <row r="535" spans="1:7" s="314" customFormat="1" ht="48" thickBot="1">
      <c r="A535" s="376" t="s">
        <v>908</v>
      </c>
      <c r="B535" s="380" t="s">
        <v>909</v>
      </c>
      <c r="C535" s="380" t="s">
        <v>838</v>
      </c>
      <c r="D535" s="384">
        <v>249.46899999999999</v>
      </c>
      <c r="E535" s="378"/>
      <c r="F535" s="384">
        <v>249.46899999999999</v>
      </c>
      <c r="G535" s="385" t="s">
        <v>851</v>
      </c>
    </row>
    <row r="536" spans="1:7" s="314" customFormat="1" ht="48" thickBot="1">
      <c r="A536" s="376" t="s">
        <v>910</v>
      </c>
      <c r="B536" s="380" t="s">
        <v>911</v>
      </c>
      <c r="C536" s="380" t="s">
        <v>838</v>
      </c>
      <c r="D536" s="384">
        <v>202.77199999999999</v>
      </c>
      <c r="E536" s="378"/>
      <c r="F536" s="384">
        <v>202.77099999999999</v>
      </c>
      <c r="G536" s="385" t="s">
        <v>851</v>
      </c>
    </row>
    <row r="537" spans="1:7" s="314" customFormat="1" ht="48" thickBot="1">
      <c r="A537" s="376" t="s">
        <v>912</v>
      </c>
      <c r="B537" s="380" t="s">
        <v>913</v>
      </c>
      <c r="C537" s="380" t="s">
        <v>838</v>
      </c>
      <c r="D537" s="384">
        <v>204.30099999999999</v>
      </c>
      <c r="E537" s="378"/>
      <c r="F537" s="384">
        <v>204.3</v>
      </c>
      <c r="G537" s="385" t="s">
        <v>851</v>
      </c>
    </row>
    <row r="538" spans="1:7" s="314" customFormat="1" ht="48" thickBot="1">
      <c r="A538" s="376" t="s">
        <v>914</v>
      </c>
      <c r="B538" s="380" t="s">
        <v>915</v>
      </c>
      <c r="C538" s="380" t="s">
        <v>838</v>
      </c>
      <c r="D538" s="384">
        <v>268.88600000000002</v>
      </c>
      <c r="E538" s="378"/>
      <c r="F538" s="384">
        <v>268.88499999999999</v>
      </c>
      <c r="G538" s="385" t="s">
        <v>851</v>
      </c>
    </row>
    <row r="539" spans="1:7" s="314" customFormat="1" ht="48" thickBot="1">
      <c r="A539" s="376" t="s">
        <v>916</v>
      </c>
      <c r="B539" s="380" t="s">
        <v>917</v>
      </c>
      <c r="C539" s="380" t="s">
        <v>838</v>
      </c>
      <c r="D539" s="384">
        <v>177.161</v>
      </c>
      <c r="E539" s="393"/>
      <c r="F539" s="394">
        <v>177.15899999999999</v>
      </c>
      <c r="G539" s="385" t="s">
        <v>854</v>
      </c>
    </row>
    <row r="540" spans="1:7" s="314" customFormat="1" ht="32.25" thickBot="1">
      <c r="A540" s="376" t="s">
        <v>918</v>
      </c>
      <c r="B540" s="380" t="s">
        <v>919</v>
      </c>
      <c r="C540" s="380" t="s">
        <v>838</v>
      </c>
      <c r="D540" s="384">
        <v>833.82799999999997</v>
      </c>
      <c r="E540" s="378"/>
      <c r="F540" s="384">
        <v>549.07899999999995</v>
      </c>
      <c r="G540" s="385" t="s">
        <v>844</v>
      </c>
    </row>
    <row r="541" spans="1:7" s="314" customFormat="1" ht="48" thickBot="1">
      <c r="A541" s="376" t="s">
        <v>920</v>
      </c>
      <c r="B541" s="380" t="s">
        <v>921</v>
      </c>
      <c r="C541" s="380" t="s">
        <v>838</v>
      </c>
      <c r="D541" s="384">
        <v>108.06</v>
      </c>
      <c r="E541" s="386"/>
      <c r="F541" s="387">
        <v>0.41099999999999998</v>
      </c>
      <c r="G541" s="385" t="s">
        <v>854</v>
      </c>
    </row>
    <row r="542" spans="1:7" s="314" customFormat="1" ht="48" thickBot="1">
      <c r="A542" s="376" t="s">
        <v>922</v>
      </c>
      <c r="B542" s="380" t="s">
        <v>923</v>
      </c>
      <c r="C542" s="380" t="s">
        <v>838</v>
      </c>
      <c r="D542" s="384">
        <v>269.37200000000001</v>
      </c>
      <c r="E542" s="386"/>
      <c r="F542" s="387">
        <v>269.37</v>
      </c>
      <c r="G542" s="385" t="s">
        <v>854</v>
      </c>
    </row>
    <row r="543" spans="1:7" s="314" customFormat="1" ht="32.25" thickBot="1">
      <c r="A543" s="376" t="s">
        <v>924</v>
      </c>
      <c r="B543" s="380" t="s">
        <v>925</v>
      </c>
      <c r="C543" s="380" t="s">
        <v>838</v>
      </c>
      <c r="D543" s="384">
        <v>758.07500000000005</v>
      </c>
      <c r="E543" s="378"/>
      <c r="F543" s="384">
        <v>478.173</v>
      </c>
      <c r="G543" s="385" t="s">
        <v>844</v>
      </c>
    </row>
    <row r="544" spans="1:7" s="314" customFormat="1" ht="48" thickBot="1">
      <c r="A544" s="376" t="s">
        <v>926</v>
      </c>
      <c r="B544" s="380" t="s">
        <v>927</v>
      </c>
      <c r="C544" s="380" t="s">
        <v>838</v>
      </c>
      <c r="D544" s="384">
        <v>265.77499999999998</v>
      </c>
      <c r="E544" s="386"/>
      <c r="F544" s="387">
        <v>265.774</v>
      </c>
      <c r="G544" s="385" t="s">
        <v>854</v>
      </c>
    </row>
    <row r="545" spans="1:7" s="314" customFormat="1" ht="32.25" thickBot="1">
      <c r="A545" s="376" t="s">
        <v>928</v>
      </c>
      <c r="B545" s="380" t="s">
        <v>929</v>
      </c>
      <c r="C545" s="380" t="s">
        <v>838</v>
      </c>
      <c r="D545" s="384">
        <v>446.56700000000001</v>
      </c>
      <c r="E545" s="378"/>
      <c r="F545" s="384">
        <v>287.10199999999998</v>
      </c>
      <c r="G545" s="385" t="s">
        <v>844</v>
      </c>
    </row>
    <row r="546" spans="1:7" s="314" customFormat="1" ht="79.5" thickBot="1">
      <c r="A546" s="376" t="s">
        <v>930</v>
      </c>
      <c r="B546" s="380" t="s">
        <v>931</v>
      </c>
      <c r="C546" s="380" t="s">
        <v>838</v>
      </c>
      <c r="D546" s="384">
        <v>476.21300000000002</v>
      </c>
      <c r="E546" s="378"/>
      <c r="F546" s="384">
        <v>426.57900000000001</v>
      </c>
      <c r="G546" s="385" t="s">
        <v>4266</v>
      </c>
    </row>
    <row r="547" spans="1:7" s="314" customFormat="1" ht="79.5" thickBot="1">
      <c r="A547" s="376" t="s">
        <v>932</v>
      </c>
      <c r="B547" s="380" t="s">
        <v>933</v>
      </c>
      <c r="C547" s="380" t="s">
        <v>838</v>
      </c>
      <c r="D547" s="384">
        <v>475.411</v>
      </c>
      <c r="E547" s="378"/>
      <c r="F547" s="384">
        <v>412.255</v>
      </c>
      <c r="G547" s="385" t="s">
        <v>4266</v>
      </c>
    </row>
    <row r="548" spans="1:7" s="314" customFormat="1" ht="79.5" thickBot="1">
      <c r="A548" s="376" t="s">
        <v>934</v>
      </c>
      <c r="B548" s="380" t="s">
        <v>935</v>
      </c>
      <c r="C548" s="380" t="s">
        <v>838</v>
      </c>
      <c r="D548" s="384">
        <v>482.83600000000001</v>
      </c>
      <c r="E548" s="378"/>
      <c r="F548" s="384">
        <v>422.81900000000002</v>
      </c>
      <c r="G548" s="385" t="s">
        <v>4266</v>
      </c>
    </row>
    <row r="549" spans="1:7" s="314" customFormat="1" ht="48" thickBot="1">
      <c r="A549" s="376" t="s">
        <v>936</v>
      </c>
      <c r="B549" s="380" t="s">
        <v>937</v>
      </c>
      <c r="C549" s="380" t="s">
        <v>838</v>
      </c>
      <c r="D549" s="384">
        <v>219.09399999999999</v>
      </c>
      <c r="E549" s="386"/>
      <c r="F549" s="387">
        <v>219.09399999999999</v>
      </c>
      <c r="G549" s="385" t="s">
        <v>854</v>
      </c>
    </row>
    <row r="550" spans="1:7" s="314" customFormat="1" ht="48" thickBot="1">
      <c r="A550" s="376" t="s">
        <v>938</v>
      </c>
      <c r="B550" s="380" t="s">
        <v>939</v>
      </c>
      <c r="C550" s="380" t="s">
        <v>838</v>
      </c>
      <c r="D550" s="384">
        <v>218.03299999999999</v>
      </c>
      <c r="E550" s="386"/>
      <c r="F550" s="387">
        <v>218.03100000000001</v>
      </c>
      <c r="G550" s="385" t="s">
        <v>854</v>
      </c>
    </row>
    <row r="551" spans="1:7" s="314" customFormat="1" ht="48" thickBot="1">
      <c r="A551" s="376" t="s">
        <v>940</v>
      </c>
      <c r="B551" s="395" t="s">
        <v>941</v>
      </c>
      <c r="C551" s="380" t="s">
        <v>838</v>
      </c>
      <c r="D551" s="384">
        <v>217.00399999999999</v>
      </c>
      <c r="E551" s="386"/>
      <c r="F551" s="387">
        <v>217.00299999999999</v>
      </c>
      <c r="G551" s="385" t="s">
        <v>854</v>
      </c>
    </row>
    <row r="552" spans="1:7" s="314" customFormat="1" ht="32.25" thickBot="1">
      <c r="A552" s="376" t="s">
        <v>942</v>
      </c>
      <c r="B552" s="380" t="s">
        <v>943</v>
      </c>
      <c r="C552" s="380" t="s">
        <v>838</v>
      </c>
      <c r="D552" s="384">
        <v>479.2</v>
      </c>
      <c r="E552" s="378"/>
      <c r="F552" s="384">
        <v>303.57600000000002</v>
      </c>
      <c r="G552" s="385" t="s">
        <v>844</v>
      </c>
    </row>
    <row r="553" spans="1:7" s="314" customFormat="1" ht="63.75" thickBot="1">
      <c r="A553" s="376" t="s">
        <v>944</v>
      </c>
      <c r="B553" s="380" t="s">
        <v>945</v>
      </c>
      <c r="C553" s="380" t="s">
        <v>838</v>
      </c>
      <c r="D553" s="384">
        <v>232.13399999999999</v>
      </c>
      <c r="E553" s="378"/>
      <c r="F553" s="384">
        <v>232.13200000000001</v>
      </c>
      <c r="G553" s="385" t="s">
        <v>4267</v>
      </c>
    </row>
    <row r="554" spans="1:7" s="314" customFormat="1" ht="48" thickBot="1">
      <c r="A554" s="376" t="s">
        <v>947</v>
      </c>
      <c r="B554" s="380" t="s">
        <v>948</v>
      </c>
      <c r="C554" s="380" t="s">
        <v>838</v>
      </c>
      <c r="D554" s="384">
        <v>700.65599999999995</v>
      </c>
      <c r="E554" s="378"/>
      <c r="F554" s="384">
        <v>451.53199999999998</v>
      </c>
      <c r="G554" s="385" t="s">
        <v>946</v>
      </c>
    </row>
    <row r="555" spans="1:7" s="314" customFormat="1" ht="48" thickBot="1">
      <c r="A555" s="376" t="s">
        <v>949</v>
      </c>
      <c r="B555" s="380" t="s">
        <v>950</v>
      </c>
      <c r="C555" s="380" t="s">
        <v>838</v>
      </c>
      <c r="D555" s="384">
        <v>271.529</v>
      </c>
      <c r="E555" s="378"/>
      <c r="F555" s="384">
        <v>271.52800000000002</v>
      </c>
      <c r="G555" s="385" t="s">
        <v>851</v>
      </c>
    </row>
    <row r="556" spans="1:7" s="314" customFormat="1" ht="32.25" thickBot="1">
      <c r="A556" s="376" t="s">
        <v>951</v>
      </c>
      <c r="B556" s="389" t="s">
        <v>952</v>
      </c>
      <c r="C556" s="380" t="s">
        <v>838</v>
      </c>
      <c r="D556" s="384">
        <v>496.202</v>
      </c>
      <c r="E556" s="390"/>
      <c r="F556" s="391">
        <v>358.81400000000002</v>
      </c>
      <c r="G556" s="389" t="s">
        <v>844</v>
      </c>
    </row>
    <row r="557" spans="1:7" s="314" customFormat="1" ht="32.25" thickBot="1">
      <c r="A557" s="376" t="s">
        <v>953</v>
      </c>
      <c r="B557" s="380" t="s">
        <v>954</v>
      </c>
      <c r="C557" s="380" t="s">
        <v>838</v>
      </c>
      <c r="D557" s="384">
        <v>808.80799999999999</v>
      </c>
      <c r="E557" s="378"/>
      <c r="F557" s="384">
        <v>504.90199999999999</v>
      </c>
      <c r="G557" s="396" t="s">
        <v>844</v>
      </c>
    </row>
    <row r="558" spans="1:7" s="314" customFormat="1" ht="32.25" thickBot="1">
      <c r="A558" s="376" t="s">
        <v>955</v>
      </c>
      <c r="B558" s="380" t="s">
        <v>956</v>
      </c>
      <c r="C558" s="380" t="s">
        <v>838</v>
      </c>
      <c r="D558" s="384">
        <v>739.45600000000002</v>
      </c>
      <c r="E558" s="378"/>
      <c r="F558" s="384">
        <v>510.00799999999998</v>
      </c>
      <c r="G558" s="389" t="s">
        <v>844</v>
      </c>
    </row>
    <row r="559" spans="1:7" s="314" customFormat="1" ht="48" thickBot="1">
      <c r="A559" s="376" t="s">
        <v>957</v>
      </c>
      <c r="B559" s="380" t="s">
        <v>958</v>
      </c>
      <c r="C559" s="380" t="s">
        <v>838</v>
      </c>
      <c r="D559" s="384">
        <v>228.56</v>
      </c>
      <c r="E559" s="566"/>
      <c r="F559" s="567">
        <v>228.55842999999999</v>
      </c>
      <c r="G559" s="385" t="s">
        <v>854</v>
      </c>
    </row>
    <row r="560" spans="1:7" s="314" customFormat="1" ht="48" thickBot="1">
      <c r="A560" s="376" t="s">
        <v>959</v>
      </c>
      <c r="B560" s="380" t="s">
        <v>960</v>
      </c>
      <c r="C560" s="380" t="s">
        <v>838</v>
      </c>
      <c r="D560" s="384">
        <v>229.13200000000001</v>
      </c>
      <c r="E560" s="386"/>
      <c r="F560" s="387">
        <v>229.13</v>
      </c>
      <c r="G560" s="385" t="s">
        <v>854</v>
      </c>
    </row>
    <row r="561" spans="1:7" s="314" customFormat="1" ht="32.25" thickBot="1">
      <c r="A561" s="376" t="s">
        <v>961</v>
      </c>
      <c r="B561" s="380" t="s">
        <v>962</v>
      </c>
      <c r="C561" s="380" t="s">
        <v>838</v>
      </c>
      <c r="D561" s="384">
        <v>298.64400000000001</v>
      </c>
      <c r="E561" s="378"/>
      <c r="F561" s="388">
        <v>204.30500000000001</v>
      </c>
      <c r="G561" s="396" t="s">
        <v>844</v>
      </c>
    </row>
    <row r="562" spans="1:7" s="314" customFormat="1" ht="32.25" thickBot="1">
      <c r="A562" s="376" t="s">
        <v>963</v>
      </c>
      <c r="B562" s="380" t="s">
        <v>964</v>
      </c>
      <c r="C562" s="380" t="s">
        <v>838</v>
      </c>
      <c r="D562" s="384">
        <f>1087.939+620.484</f>
        <v>1708.4230000000002</v>
      </c>
      <c r="E562" s="378"/>
      <c r="F562" s="384">
        <v>1094.1679999999999</v>
      </c>
      <c r="G562" s="389" t="s">
        <v>844</v>
      </c>
    </row>
    <row r="563" spans="1:7" s="314" customFormat="1" ht="48" thickBot="1">
      <c r="A563" s="376" t="s">
        <v>965</v>
      </c>
      <c r="B563" s="380" t="s">
        <v>966</v>
      </c>
      <c r="C563" s="380" t="s">
        <v>838</v>
      </c>
      <c r="D563" s="384">
        <v>211.553</v>
      </c>
      <c r="E563" s="386"/>
      <c r="F563" s="387">
        <v>211.55099999999999</v>
      </c>
      <c r="G563" s="385" t="s">
        <v>854</v>
      </c>
    </row>
    <row r="564" spans="1:7" s="314" customFormat="1" ht="79.5" thickBot="1">
      <c r="A564" s="376" t="s">
        <v>967</v>
      </c>
      <c r="B564" s="380" t="s">
        <v>968</v>
      </c>
      <c r="C564" s="380" t="s">
        <v>838</v>
      </c>
      <c r="D564" s="384">
        <v>333.29599999999999</v>
      </c>
      <c r="E564" s="378"/>
      <c r="F564" s="384">
        <v>299.08999999999997</v>
      </c>
      <c r="G564" s="385" t="s">
        <v>4266</v>
      </c>
    </row>
    <row r="565" spans="1:7" s="314" customFormat="1" ht="32.25" thickBot="1">
      <c r="A565" s="380" t="s">
        <v>4268</v>
      </c>
      <c r="B565" s="380" t="s">
        <v>4269</v>
      </c>
      <c r="C565" s="380" t="s">
        <v>838</v>
      </c>
      <c r="D565" s="384">
        <v>282.60000000000002</v>
      </c>
      <c r="E565" s="378"/>
      <c r="F565" s="384">
        <v>223.94640999999999</v>
      </c>
      <c r="G565" s="389" t="s">
        <v>844</v>
      </c>
    </row>
    <row r="566" spans="1:7" s="314" customFormat="1" ht="32.25" thickBot="1">
      <c r="A566" s="380" t="s">
        <v>4270</v>
      </c>
      <c r="B566" s="380" t="s">
        <v>4271</v>
      </c>
      <c r="C566" s="380" t="s">
        <v>838</v>
      </c>
      <c r="D566" s="384">
        <v>263.79599999999999</v>
      </c>
      <c r="E566" s="378"/>
      <c r="F566" s="384">
        <v>184.68132</v>
      </c>
      <c r="G566" s="396" t="s">
        <v>844</v>
      </c>
    </row>
    <row r="567" spans="1:7" s="314" customFormat="1" ht="32.25" thickBot="1">
      <c r="A567" s="380" t="s">
        <v>4272</v>
      </c>
      <c r="B567" s="380" t="s">
        <v>4273</v>
      </c>
      <c r="C567" s="380" t="s">
        <v>838</v>
      </c>
      <c r="D567" s="384">
        <v>445.38600000000002</v>
      </c>
      <c r="E567" s="378"/>
      <c r="F567" s="384">
        <v>306.56349999999998</v>
      </c>
      <c r="G567" s="389" t="s">
        <v>844</v>
      </c>
    </row>
    <row r="568" spans="1:7" s="314" customFormat="1" ht="32.25" thickBot="1">
      <c r="A568" s="380" t="s">
        <v>4274</v>
      </c>
      <c r="B568" s="380" t="s">
        <v>4275</v>
      </c>
      <c r="C568" s="380" t="s">
        <v>838</v>
      </c>
      <c r="D568" s="384">
        <v>460.13</v>
      </c>
      <c r="E568" s="378"/>
      <c r="F568" s="384">
        <v>317.53268000000003</v>
      </c>
      <c r="G568" s="396" t="s">
        <v>844</v>
      </c>
    </row>
    <row r="569" spans="1:7" s="314" customFormat="1" ht="32.25" thickBot="1">
      <c r="A569" s="380" t="s">
        <v>4276</v>
      </c>
      <c r="B569" s="380" t="s">
        <v>4277</v>
      </c>
      <c r="C569" s="380" t="s">
        <v>838</v>
      </c>
      <c r="D569" s="384">
        <v>213.47399999999999</v>
      </c>
      <c r="E569" s="378"/>
      <c r="F569" s="384">
        <v>149.45076</v>
      </c>
      <c r="G569" s="389" t="s">
        <v>844</v>
      </c>
    </row>
    <row r="570" spans="1:7" s="314" customFormat="1" ht="32.25" thickBot="1">
      <c r="A570" s="380" t="s">
        <v>4278</v>
      </c>
      <c r="B570" s="380" t="s">
        <v>4279</v>
      </c>
      <c r="C570" s="380" t="s">
        <v>838</v>
      </c>
      <c r="D570" s="384">
        <v>212.476</v>
      </c>
      <c r="E570" s="378"/>
      <c r="F570" s="384">
        <v>148.75282000000001</v>
      </c>
      <c r="G570" s="396" t="s">
        <v>844</v>
      </c>
    </row>
    <row r="571" spans="1:7" s="314" customFormat="1" ht="32.25" thickBot="1">
      <c r="A571" s="380" t="s">
        <v>4280</v>
      </c>
      <c r="B571" s="380" t="s">
        <v>4281</v>
      </c>
      <c r="C571" s="380" t="s">
        <v>838</v>
      </c>
      <c r="D571" s="384">
        <v>213.47399999999999</v>
      </c>
      <c r="E571" s="378"/>
      <c r="F571" s="384">
        <v>151.73312000000001</v>
      </c>
      <c r="G571" s="389" t="s">
        <v>844</v>
      </c>
    </row>
    <row r="572" spans="1:7" s="314" customFormat="1" ht="32.25" thickBot="1">
      <c r="A572" s="24" t="s">
        <v>4282</v>
      </c>
      <c r="B572" s="24" t="s">
        <v>4283</v>
      </c>
      <c r="C572" s="380" t="s">
        <v>838</v>
      </c>
      <c r="D572" s="25">
        <v>20.16</v>
      </c>
      <c r="E572" s="378"/>
      <c r="F572" s="65">
        <f>10.7737+2.5563</f>
        <v>13.33</v>
      </c>
      <c r="G572" s="24" t="s">
        <v>3352</v>
      </c>
    </row>
    <row r="573" spans="1:7" s="314" customFormat="1" ht="32.25" thickBot="1">
      <c r="A573" s="24" t="s">
        <v>4284</v>
      </c>
      <c r="B573" s="24" t="s">
        <v>4285</v>
      </c>
      <c r="C573" s="380" t="s">
        <v>838</v>
      </c>
      <c r="D573" s="25">
        <v>32.115000000000002</v>
      </c>
      <c r="E573" s="378"/>
      <c r="F573" s="65">
        <v>22.480499999999999</v>
      </c>
      <c r="G573" s="24" t="s">
        <v>4286</v>
      </c>
    </row>
    <row r="574" spans="1:7" s="314" customFormat="1" ht="32.25" thickBot="1">
      <c r="A574" s="24" t="s">
        <v>4287</v>
      </c>
      <c r="B574" s="24" t="s">
        <v>4288</v>
      </c>
      <c r="C574" s="380" t="s">
        <v>838</v>
      </c>
      <c r="D574" s="25">
        <v>17.858000000000001</v>
      </c>
      <c r="E574" s="378"/>
      <c r="F574" s="65">
        <f>9.5445+4.0905</f>
        <v>13.634999999999998</v>
      </c>
      <c r="G574" s="24" t="s">
        <v>3352</v>
      </c>
    </row>
    <row r="575" spans="1:7" s="314" customFormat="1" ht="32.25" thickBot="1">
      <c r="A575" s="24" t="s">
        <v>4289</v>
      </c>
      <c r="B575" s="24" t="s">
        <v>4290</v>
      </c>
      <c r="C575" s="380" t="s">
        <v>838</v>
      </c>
      <c r="D575" s="25">
        <v>19.8</v>
      </c>
      <c r="E575" s="378"/>
      <c r="F575" s="65">
        <f>10.5735+4.4565</f>
        <v>15.03</v>
      </c>
      <c r="G575" s="24" t="s">
        <v>3352</v>
      </c>
    </row>
    <row r="576" spans="1:7" s="314" customFormat="1" ht="32.25" thickBot="1">
      <c r="A576" s="24" t="s">
        <v>4291</v>
      </c>
      <c r="B576" s="24" t="s">
        <v>4292</v>
      </c>
      <c r="C576" s="380" t="s">
        <v>838</v>
      </c>
      <c r="D576" s="25">
        <v>20.16</v>
      </c>
      <c r="E576" s="378"/>
      <c r="F576" s="65">
        <f>10.7737+2.5543</f>
        <v>13.327999999999999</v>
      </c>
      <c r="G576" s="24" t="s">
        <v>3352</v>
      </c>
    </row>
    <row r="577" spans="1:7" s="314" customFormat="1" ht="32.25" thickBot="1">
      <c r="A577" s="24" t="s">
        <v>4293</v>
      </c>
      <c r="B577" s="24" t="s">
        <v>4294</v>
      </c>
      <c r="C577" s="380" t="s">
        <v>838</v>
      </c>
      <c r="D577" s="25">
        <v>20.16</v>
      </c>
      <c r="E577" s="378"/>
      <c r="F577" s="65">
        <f>10.7737+2.5623</f>
        <v>13.336</v>
      </c>
      <c r="G577" s="24" t="s">
        <v>3352</v>
      </c>
    </row>
    <row r="578" spans="1:7" s="314" customFormat="1" ht="32.25" thickBot="1">
      <c r="A578" s="24" t="s">
        <v>4295</v>
      </c>
      <c r="B578" s="24" t="s">
        <v>4296</v>
      </c>
      <c r="C578" s="380" t="s">
        <v>838</v>
      </c>
      <c r="D578" s="25">
        <v>78.513999999999996</v>
      </c>
      <c r="E578" s="378"/>
      <c r="F578" s="65">
        <f>48.202+20.658</f>
        <v>68.86</v>
      </c>
      <c r="G578" s="24" t="s">
        <v>3352</v>
      </c>
    </row>
    <row r="579" spans="1:7" s="314" customFormat="1" ht="32.25" thickBot="1">
      <c r="A579" s="24" t="s">
        <v>4297</v>
      </c>
      <c r="B579" s="24" t="s">
        <v>4298</v>
      </c>
      <c r="C579" s="380" t="s">
        <v>838</v>
      </c>
      <c r="D579" s="25">
        <v>27.785</v>
      </c>
      <c r="E579" s="378"/>
      <c r="F579" s="65">
        <v>16.918299999999999</v>
      </c>
      <c r="G579" s="24" t="s">
        <v>4286</v>
      </c>
    </row>
    <row r="580" spans="1:7" s="314" customFormat="1" ht="32.25" thickBot="1">
      <c r="A580" s="24" t="s">
        <v>4299</v>
      </c>
      <c r="B580" s="24" t="s">
        <v>4300</v>
      </c>
      <c r="C580" s="380" t="s">
        <v>838</v>
      </c>
      <c r="D580" s="25">
        <v>19.8</v>
      </c>
      <c r="E580" s="378"/>
      <c r="F580" s="65">
        <f>10.5735+4.4795</f>
        <v>15.052999999999999</v>
      </c>
      <c r="G580" s="24" t="s">
        <v>3352</v>
      </c>
    </row>
    <row r="581" spans="1:7" s="314" customFormat="1" ht="32.25" thickBot="1">
      <c r="A581" s="24" t="s">
        <v>4301</v>
      </c>
      <c r="B581" s="24" t="s">
        <v>4302</v>
      </c>
      <c r="C581" s="380" t="s">
        <v>838</v>
      </c>
      <c r="D581" s="25">
        <v>10</v>
      </c>
      <c r="E581" s="378"/>
      <c r="F581" s="65">
        <f>5.3487+2.2923</f>
        <v>7.641</v>
      </c>
      <c r="G581" s="24" t="s">
        <v>3352</v>
      </c>
    </row>
    <row r="582" spans="1:7" s="314" customFormat="1" ht="32.25" thickBot="1">
      <c r="A582" s="24" t="s">
        <v>4303</v>
      </c>
      <c r="B582" s="24" t="s">
        <v>4304</v>
      </c>
      <c r="C582" s="380" t="s">
        <v>838</v>
      </c>
      <c r="D582" s="25">
        <v>35</v>
      </c>
      <c r="E582" s="378"/>
      <c r="F582" s="65">
        <f>20.7914+8.9106</f>
        <v>29.701999999999998</v>
      </c>
      <c r="G582" s="24" t="s">
        <v>3352</v>
      </c>
    </row>
    <row r="583" spans="1:7" s="314" customFormat="1" ht="32.25" thickBot="1">
      <c r="A583" s="24" t="s">
        <v>4305</v>
      </c>
      <c r="B583" s="24" t="s">
        <v>4306</v>
      </c>
      <c r="C583" s="380" t="s">
        <v>838</v>
      </c>
      <c r="D583" s="25">
        <v>10</v>
      </c>
      <c r="E583" s="378"/>
      <c r="F583" s="65">
        <f>5.3487+2.2923</f>
        <v>7.641</v>
      </c>
      <c r="G583" s="24" t="s">
        <v>3352</v>
      </c>
    </row>
    <row r="584" spans="1:7" s="314" customFormat="1" ht="32.25" thickBot="1">
      <c r="A584" s="24" t="s">
        <v>4307</v>
      </c>
      <c r="B584" s="24" t="s">
        <v>4308</v>
      </c>
      <c r="C584" s="380" t="s">
        <v>838</v>
      </c>
      <c r="D584" s="25">
        <v>25</v>
      </c>
      <c r="E584" s="378"/>
      <c r="F584" s="65">
        <v>25</v>
      </c>
      <c r="G584" s="24" t="s">
        <v>4286</v>
      </c>
    </row>
    <row r="585" spans="1:7" s="314" customFormat="1" ht="32.25" thickBot="1">
      <c r="A585" s="24" t="s">
        <v>4309</v>
      </c>
      <c r="B585" s="24" t="s">
        <v>4310</v>
      </c>
      <c r="C585" s="380" t="s">
        <v>838</v>
      </c>
      <c r="D585" s="25">
        <v>26.715</v>
      </c>
      <c r="E585" s="378"/>
      <c r="F585" s="65">
        <v>15.891400000000001</v>
      </c>
      <c r="G585" s="24" t="s">
        <v>4286</v>
      </c>
    </row>
    <row r="586" spans="1:7" s="314" customFormat="1" ht="32.25" thickBot="1">
      <c r="A586" s="24" t="s">
        <v>4311</v>
      </c>
      <c r="B586" s="24" t="s">
        <v>4312</v>
      </c>
      <c r="C586" s="380" t="s">
        <v>838</v>
      </c>
      <c r="D586" s="25">
        <v>32.058</v>
      </c>
      <c r="E586" s="378"/>
      <c r="F586" s="65">
        <v>32.058</v>
      </c>
      <c r="G586" s="24" t="s">
        <v>4286</v>
      </c>
    </row>
    <row r="587" spans="1:7" s="314" customFormat="1" ht="32.25" thickBot="1">
      <c r="A587" s="24" t="s">
        <v>4313</v>
      </c>
      <c r="B587" s="24" t="s">
        <v>4314</v>
      </c>
      <c r="C587" s="380" t="s">
        <v>838</v>
      </c>
      <c r="D587" s="25">
        <v>10</v>
      </c>
      <c r="E587" s="378"/>
      <c r="F587" s="65">
        <f>5.3487+2.2923</f>
        <v>7.641</v>
      </c>
      <c r="G587" s="24" t="s">
        <v>3352</v>
      </c>
    </row>
    <row r="588" spans="1:7" s="314" customFormat="1" ht="32.25" thickBot="1">
      <c r="A588" s="24" t="s">
        <v>4315</v>
      </c>
      <c r="B588" s="24" t="s">
        <v>4316</v>
      </c>
      <c r="C588" s="380" t="s">
        <v>838</v>
      </c>
      <c r="D588" s="25">
        <v>20.16</v>
      </c>
      <c r="E588" s="378"/>
      <c r="F588" s="65">
        <f>10.7737+4.6173</f>
        <v>15.391</v>
      </c>
      <c r="G588" s="24" t="s">
        <v>3352</v>
      </c>
    </row>
    <row r="589" spans="1:7" s="314" customFormat="1" ht="32.25" thickBot="1">
      <c r="A589" s="24" t="s">
        <v>4317</v>
      </c>
      <c r="B589" s="24" t="s">
        <v>4318</v>
      </c>
      <c r="C589" s="380" t="s">
        <v>838</v>
      </c>
      <c r="D589" s="25">
        <v>10.1</v>
      </c>
      <c r="E589" s="378"/>
      <c r="F589" s="65">
        <f>5.383+2.307</f>
        <v>7.6899999999999995</v>
      </c>
      <c r="G589" s="24" t="s">
        <v>3352</v>
      </c>
    </row>
    <row r="590" spans="1:7" s="314" customFormat="1" ht="32.25" thickBot="1">
      <c r="A590" s="24" t="s">
        <v>4319</v>
      </c>
      <c r="B590" s="24" t="s">
        <v>4320</v>
      </c>
      <c r="C590" s="380" t="s">
        <v>838</v>
      </c>
      <c r="D590" s="25">
        <v>10.736000000000001</v>
      </c>
      <c r="E590" s="378"/>
      <c r="F590" s="65">
        <f>5.7379+2.4591</f>
        <v>8.1969999999999992</v>
      </c>
      <c r="G590" s="24" t="s">
        <v>3352</v>
      </c>
    </row>
    <row r="591" spans="1:7" s="314" customFormat="1" ht="32.25" thickBot="1">
      <c r="A591" s="24" t="s">
        <v>4321</v>
      </c>
      <c r="B591" s="24" t="s">
        <v>4322</v>
      </c>
      <c r="C591" s="380" t="s">
        <v>838</v>
      </c>
      <c r="D591" s="25">
        <v>19.8</v>
      </c>
      <c r="E591" s="378"/>
      <c r="F591" s="65">
        <f>10.5735+4.3945</f>
        <v>14.968</v>
      </c>
      <c r="G591" s="24" t="s">
        <v>3352</v>
      </c>
    </row>
    <row r="592" spans="1:7" s="314" customFormat="1" ht="32.25" thickBot="1">
      <c r="A592" s="24" t="s">
        <v>4323</v>
      </c>
      <c r="B592" s="24" t="s">
        <v>4324</v>
      </c>
      <c r="C592" s="380" t="s">
        <v>838</v>
      </c>
      <c r="D592" s="25">
        <v>19.8</v>
      </c>
      <c r="E592" s="378"/>
      <c r="F592" s="65">
        <f>10.5735+4.3265</f>
        <v>14.899999999999999</v>
      </c>
      <c r="G592" s="24" t="s">
        <v>3352</v>
      </c>
    </row>
    <row r="593" spans="1:7" s="314" customFormat="1" ht="32.25" thickBot="1">
      <c r="A593" s="24" t="s">
        <v>4325</v>
      </c>
      <c r="B593" s="24" t="s">
        <v>4326</v>
      </c>
      <c r="C593" s="380" t="s">
        <v>838</v>
      </c>
      <c r="D593" s="25">
        <v>10</v>
      </c>
      <c r="E593" s="378"/>
      <c r="F593" s="65">
        <f>5.3487+2.2923</f>
        <v>7.641</v>
      </c>
      <c r="G593" s="24" t="s">
        <v>3352</v>
      </c>
    </row>
    <row r="594" spans="1:7" s="314" customFormat="1" ht="32.25" thickBot="1">
      <c r="A594" s="24" t="s">
        <v>4327</v>
      </c>
      <c r="B594" s="24" t="s">
        <v>4328</v>
      </c>
      <c r="C594" s="380" t="s">
        <v>838</v>
      </c>
      <c r="D594" s="25">
        <v>19.8</v>
      </c>
      <c r="E594" s="378"/>
      <c r="F594" s="65">
        <f>10.5735+4.4905</f>
        <v>15.064</v>
      </c>
      <c r="G594" s="24" t="s">
        <v>3352</v>
      </c>
    </row>
    <row r="595" spans="1:7" s="314" customFormat="1" ht="32.25" thickBot="1">
      <c r="A595" s="24" t="s">
        <v>4329</v>
      </c>
      <c r="B595" s="24" t="s">
        <v>4330</v>
      </c>
      <c r="C595" s="380" t="s">
        <v>838</v>
      </c>
      <c r="D595" s="25">
        <v>18.715</v>
      </c>
      <c r="E595" s="378"/>
      <c r="F595" s="65">
        <f>10.0023+4.2867</f>
        <v>14.289</v>
      </c>
      <c r="G595" s="24" t="s">
        <v>3352</v>
      </c>
    </row>
    <row r="596" spans="1:7" s="314" customFormat="1" ht="32.25" thickBot="1">
      <c r="A596" s="24" t="s">
        <v>4331</v>
      </c>
      <c r="B596" s="24" t="s">
        <v>4332</v>
      </c>
      <c r="C596" s="380" t="s">
        <v>838</v>
      </c>
      <c r="D596" s="25">
        <v>20.16</v>
      </c>
      <c r="E596" s="378"/>
      <c r="F596" s="65">
        <f>0.7737+2.5713</f>
        <v>3.3449999999999998</v>
      </c>
      <c r="G596" s="24" t="s">
        <v>3352</v>
      </c>
    </row>
    <row r="597" spans="1:7" s="314" customFormat="1" ht="32.25" thickBot="1">
      <c r="A597" s="24" t="s">
        <v>4333</v>
      </c>
      <c r="B597" s="24" t="s">
        <v>4334</v>
      </c>
      <c r="C597" s="380" t="s">
        <v>838</v>
      </c>
      <c r="D597" s="25">
        <v>20.16</v>
      </c>
      <c r="E597" s="378"/>
      <c r="F597" s="65">
        <f>10.7737+2.5713</f>
        <v>13.344999999999999</v>
      </c>
      <c r="G597" s="24" t="s">
        <v>3352</v>
      </c>
    </row>
    <row r="598" spans="1:7" s="314" customFormat="1" ht="32.25" thickBot="1">
      <c r="A598" s="24" t="s">
        <v>4335</v>
      </c>
      <c r="B598" s="24" t="s">
        <v>4336</v>
      </c>
      <c r="C598" s="380" t="s">
        <v>838</v>
      </c>
      <c r="D598" s="25">
        <v>19.8</v>
      </c>
      <c r="E598" s="378"/>
      <c r="F598" s="65">
        <f>10.5735+4.5315</f>
        <v>15.105</v>
      </c>
      <c r="G598" s="24" t="s">
        <v>3352</v>
      </c>
    </row>
    <row r="599" spans="1:7" s="314" customFormat="1" ht="32.25" thickBot="1">
      <c r="A599" s="24" t="s">
        <v>4337</v>
      </c>
      <c r="B599" s="24" t="s">
        <v>4338</v>
      </c>
      <c r="C599" s="380" t="s">
        <v>838</v>
      </c>
      <c r="D599" s="25">
        <f>19.8</f>
        <v>19.8</v>
      </c>
      <c r="E599" s="378"/>
      <c r="F599" s="65">
        <f>10.5735+2.7485</f>
        <v>13.321999999999999</v>
      </c>
      <c r="G599" s="24" t="s">
        <v>3352</v>
      </c>
    </row>
    <row r="600" spans="1:7" s="314" customFormat="1" ht="32.25" thickBot="1">
      <c r="A600" s="24" t="s">
        <v>4339</v>
      </c>
      <c r="B600" s="24" t="s">
        <v>4340</v>
      </c>
      <c r="C600" s="380" t="s">
        <v>838</v>
      </c>
      <c r="D600" s="25">
        <v>42.03</v>
      </c>
      <c r="E600" s="378"/>
      <c r="F600" s="65">
        <v>29.420999999999999</v>
      </c>
      <c r="G600" s="24" t="s">
        <v>4286</v>
      </c>
    </row>
    <row r="601" spans="1:7" s="314" customFormat="1" ht="32.25" thickBot="1">
      <c r="A601" s="24" t="s">
        <v>4341</v>
      </c>
      <c r="B601" s="24" t="s">
        <v>4342</v>
      </c>
      <c r="C601" s="380" t="s">
        <v>838</v>
      </c>
      <c r="D601" s="25">
        <v>22.908999999999999</v>
      </c>
      <c r="E601" s="378"/>
      <c r="F601" s="65">
        <f>9.6208+4.1232</f>
        <v>13.744</v>
      </c>
      <c r="G601" s="24" t="s">
        <v>3352</v>
      </c>
    </row>
    <row r="602" spans="1:7" s="314" customFormat="1" ht="32.25" thickBot="1">
      <c r="A602" s="24" t="s">
        <v>4343</v>
      </c>
      <c r="B602" s="24" t="s">
        <v>4344</v>
      </c>
      <c r="C602" s="380" t="s">
        <v>838</v>
      </c>
      <c r="D602" s="25">
        <v>19.8</v>
      </c>
      <c r="E602" s="378"/>
      <c r="F602" s="65">
        <f>10.5735+4.4975</f>
        <v>15.070999999999998</v>
      </c>
      <c r="G602" s="24" t="s">
        <v>3352</v>
      </c>
    </row>
    <row r="603" spans="1:7" s="314" customFormat="1" ht="32.25" thickBot="1">
      <c r="A603" s="24" t="s">
        <v>4345</v>
      </c>
      <c r="B603" s="24" t="s">
        <v>4346</v>
      </c>
      <c r="C603" s="380" t="s">
        <v>838</v>
      </c>
      <c r="D603" s="25">
        <v>19.8</v>
      </c>
      <c r="E603" s="378"/>
      <c r="F603" s="65">
        <f>0.5735+2.3965</f>
        <v>2.97</v>
      </c>
      <c r="G603" s="24" t="s">
        <v>3352</v>
      </c>
    </row>
    <row r="604" spans="1:7" s="314" customFormat="1" ht="32.25" thickBot="1">
      <c r="A604" s="24" t="s">
        <v>4347</v>
      </c>
      <c r="B604" s="24" t="s">
        <v>4348</v>
      </c>
      <c r="C604" s="380" t="s">
        <v>838</v>
      </c>
      <c r="D604" s="25">
        <v>30.024999999999999</v>
      </c>
      <c r="E604" s="378"/>
      <c r="F604" s="65">
        <v>18.097799999999999</v>
      </c>
      <c r="G604" s="24" t="s">
        <v>4286</v>
      </c>
    </row>
    <row r="605" spans="1:7" s="314" customFormat="1" ht="32.25" thickBot="1">
      <c r="A605" s="24" t="s">
        <v>4349</v>
      </c>
      <c r="B605" s="24" t="s">
        <v>4350</v>
      </c>
      <c r="C605" s="380" t="s">
        <v>838</v>
      </c>
      <c r="D605" s="25">
        <v>7.16</v>
      </c>
      <c r="E605" s="378"/>
      <c r="F605" s="65">
        <f>3.8255+1.6395</f>
        <v>5.4649999999999999</v>
      </c>
      <c r="G605" s="24" t="s">
        <v>3352</v>
      </c>
    </row>
    <row r="606" spans="1:7" s="314" customFormat="1" ht="32.25" thickBot="1">
      <c r="A606" s="24" t="s">
        <v>4351</v>
      </c>
      <c r="B606" s="24" t="s">
        <v>4352</v>
      </c>
      <c r="C606" s="380" t="s">
        <v>838</v>
      </c>
      <c r="D606" s="25">
        <v>20.16</v>
      </c>
      <c r="E606" s="378"/>
      <c r="F606" s="65">
        <f>10.7737+4.6173</f>
        <v>15.391</v>
      </c>
      <c r="G606" s="24" t="s">
        <v>3352</v>
      </c>
    </row>
    <row r="607" spans="1:7" s="314" customFormat="1" ht="32.25" thickBot="1">
      <c r="A607" s="24" t="s">
        <v>4353</v>
      </c>
      <c r="B607" s="24" t="s">
        <v>4354</v>
      </c>
      <c r="C607" s="380" t="s">
        <v>838</v>
      </c>
      <c r="D607" s="25">
        <v>26.571999999999999</v>
      </c>
      <c r="E607" s="378"/>
      <c r="F607" s="65">
        <v>15.9201</v>
      </c>
      <c r="G607" s="24" t="s">
        <v>3352</v>
      </c>
    </row>
    <row r="608" spans="1:7" s="314" customFormat="1" ht="32.25" thickBot="1">
      <c r="A608" s="24" t="s">
        <v>4355</v>
      </c>
      <c r="B608" s="24" t="s">
        <v>4356</v>
      </c>
      <c r="C608" s="380" t="s">
        <v>838</v>
      </c>
      <c r="D608" s="25">
        <v>20.015000000000001</v>
      </c>
      <c r="E608" s="378"/>
      <c r="F608" s="65">
        <f>10.7737+4.6173</f>
        <v>15.391</v>
      </c>
      <c r="G608" s="24" t="s">
        <v>3352</v>
      </c>
    </row>
    <row r="609" spans="1:7" s="314" customFormat="1" ht="32.25" thickBot="1">
      <c r="A609" s="24" t="s">
        <v>4357</v>
      </c>
      <c r="B609" s="24" t="s">
        <v>4358</v>
      </c>
      <c r="C609" s="380" t="s">
        <v>838</v>
      </c>
      <c r="D609" s="25">
        <v>19.8</v>
      </c>
      <c r="E609" s="378"/>
      <c r="F609" s="65">
        <f>10.5735+4.4625</f>
        <v>15.036</v>
      </c>
      <c r="G609" s="24" t="s">
        <v>3352</v>
      </c>
    </row>
    <row r="610" spans="1:7" s="314" customFormat="1" ht="32.25" thickBot="1">
      <c r="A610" s="24" t="s">
        <v>4359</v>
      </c>
      <c r="B610" s="24" t="s">
        <v>4360</v>
      </c>
      <c r="C610" s="380" t="s">
        <v>838</v>
      </c>
      <c r="D610" s="25">
        <v>10</v>
      </c>
      <c r="E610" s="378"/>
      <c r="F610" s="65">
        <f>5.3487+2.2923</f>
        <v>7.641</v>
      </c>
      <c r="G610" s="24" t="s">
        <v>3352</v>
      </c>
    </row>
    <row r="611" spans="1:7" s="314" customFormat="1" ht="32.25" thickBot="1">
      <c r="A611" s="24" t="s">
        <v>4361</v>
      </c>
      <c r="B611" s="24" t="s">
        <v>4362</v>
      </c>
      <c r="C611" s="380" t="s">
        <v>838</v>
      </c>
      <c r="D611" s="25">
        <v>35.03</v>
      </c>
      <c r="E611" s="378"/>
      <c r="F611" s="65">
        <v>20.612200000000001</v>
      </c>
      <c r="G611" s="24" t="s">
        <v>4286</v>
      </c>
    </row>
    <row r="612" spans="1:7" s="314" customFormat="1" ht="32.25" thickBot="1">
      <c r="A612" s="24" t="s">
        <v>4363</v>
      </c>
      <c r="B612" s="24" t="s">
        <v>4364</v>
      </c>
      <c r="C612" s="380" t="s">
        <v>838</v>
      </c>
      <c r="D612" s="25">
        <v>10</v>
      </c>
      <c r="E612" s="378"/>
      <c r="F612" s="65">
        <f>5.3487+2.2923</f>
        <v>7.641</v>
      </c>
      <c r="G612" s="24" t="s">
        <v>3352</v>
      </c>
    </row>
    <row r="613" spans="1:7" s="314" customFormat="1" ht="32.25" thickBot="1">
      <c r="A613" s="24" t="s">
        <v>4365</v>
      </c>
      <c r="B613" s="24" t="s">
        <v>4366</v>
      </c>
      <c r="C613" s="380" t="s">
        <v>838</v>
      </c>
      <c r="D613" s="25">
        <v>15.010999999999999</v>
      </c>
      <c r="E613" s="378"/>
      <c r="F613" s="65">
        <f>8.0234+3.4386</f>
        <v>11.462</v>
      </c>
      <c r="G613" s="24" t="s">
        <v>3352</v>
      </c>
    </row>
    <row r="614" spans="1:7" s="314" customFormat="1" ht="32.25" thickBot="1">
      <c r="A614" s="24" t="s">
        <v>4367</v>
      </c>
      <c r="B614" s="24" t="s">
        <v>4368</v>
      </c>
      <c r="C614" s="380" t="s">
        <v>838</v>
      </c>
      <c r="D614" s="25">
        <v>10.74</v>
      </c>
      <c r="E614" s="378"/>
      <c r="F614" s="65">
        <f>5.7379+2.4591</f>
        <v>8.1969999999999992</v>
      </c>
      <c r="G614" s="24" t="s">
        <v>3352</v>
      </c>
    </row>
    <row r="615" spans="1:7" s="314" customFormat="1" ht="32.25" thickBot="1">
      <c r="A615" s="24" t="s">
        <v>4369</v>
      </c>
      <c r="B615" s="24" t="s">
        <v>4370</v>
      </c>
      <c r="C615" s="380" t="s">
        <v>838</v>
      </c>
      <c r="D615" s="25">
        <v>20.16</v>
      </c>
      <c r="E615" s="378"/>
      <c r="F615" s="65">
        <f>10.7737+2.5543</f>
        <v>13.327999999999999</v>
      </c>
      <c r="G615" s="24" t="s">
        <v>3352</v>
      </c>
    </row>
    <row r="616" spans="1:7" s="314" customFormat="1" ht="32.25" thickBot="1">
      <c r="A616" s="27" t="s">
        <v>4371</v>
      </c>
      <c r="B616" s="27" t="s">
        <v>4372</v>
      </c>
      <c r="C616" s="397" t="s">
        <v>838</v>
      </c>
      <c r="D616" s="28">
        <v>19.8</v>
      </c>
      <c r="E616" s="398"/>
      <c r="F616" s="381">
        <v>3.4386000000000001</v>
      </c>
      <c r="G616" s="24" t="s">
        <v>3352</v>
      </c>
    </row>
    <row r="617" spans="1:7" s="314" customFormat="1" ht="32.25" thickBot="1">
      <c r="A617" s="24" t="s">
        <v>4373</v>
      </c>
      <c r="B617" s="24" t="s">
        <v>4374</v>
      </c>
      <c r="C617" s="380" t="s">
        <v>838</v>
      </c>
      <c r="D617" s="25">
        <v>66.23</v>
      </c>
      <c r="E617" s="378"/>
      <c r="F617" s="65">
        <f>39.2245+16.8105</f>
        <v>56.034999999999997</v>
      </c>
      <c r="G617" s="24" t="s">
        <v>3352</v>
      </c>
    </row>
    <row r="618" spans="1:7" s="314" customFormat="1" ht="32.25" thickBot="1">
      <c r="A618" s="24" t="s">
        <v>4375</v>
      </c>
      <c r="B618" s="24" t="s">
        <v>4376</v>
      </c>
      <c r="C618" s="380" t="s">
        <v>838</v>
      </c>
      <c r="D618" s="25">
        <v>3.5720000000000001</v>
      </c>
      <c r="E618" s="378"/>
      <c r="F618" s="65">
        <f>1.9089+0.8181</f>
        <v>2.7270000000000003</v>
      </c>
      <c r="G618" s="24" t="s">
        <v>3352</v>
      </c>
    </row>
    <row r="619" spans="1:7" s="314" customFormat="1" ht="32.25" thickBot="1">
      <c r="A619" s="24" t="s">
        <v>4377</v>
      </c>
      <c r="B619" s="24" t="s">
        <v>4378</v>
      </c>
      <c r="C619" s="380" t="s">
        <v>838</v>
      </c>
      <c r="D619" s="25">
        <v>36.170999999999999</v>
      </c>
      <c r="E619" s="378"/>
      <c r="F619" s="65">
        <v>18.7803</v>
      </c>
      <c r="G619" s="24" t="s">
        <v>3352</v>
      </c>
    </row>
    <row r="620" spans="1:7" s="314" customFormat="1" ht="32.25" thickBot="1">
      <c r="A620" s="24" t="s">
        <v>4379</v>
      </c>
      <c r="B620" s="24" t="s">
        <v>4380</v>
      </c>
      <c r="C620" s="380" t="s">
        <v>838</v>
      </c>
      <c r="D620" s="25">
        <v>15.010999999999999</v>
      </c>
      <c r="E620" s="378"/>
      <c r="F620" s="65">
        <v>8.0234000000000005</v>
      </c>
      <c r="G620" s="24" t="s">
        <v>3352</v>
      </c>
    </row>
    <row r="621" spans="1:7" s="314" customFormat="1" ht="32.25" thickBot="1">
      <c r="A621" s="24" t="s">
        <v>4381</v>
      </c>
      <c r="B621" s="24" t="s">
        <v>4382</v>
      </c>
      <c r="C621" s="380" t="s">
        <v>838</v>
      </c>
      <c r="D621" s="25">
        <v>48.377000000000002</v>
      </c>
      <c r="E621" s="378"/>
      <c r="F621" s="65">
        <v>30.973600000000001</v>
      </c>
      <c r="G621" s="24" t="s">
        <v>3352</v>
      </c>
    </row>
    <row r="622" spans="1:7" s="314" customFormat="1" ht="32.25" thickBot="1">
      <c r="A622" s="24" t="s">
        <v>4383</v>
      </c>
      <c r="B622" s="24" t="s">
        <v>4384</v>
      </c>
      <c r="C622" s="380" t="s">
        <v>838</v>
      </c>
      <c r="D622" s="25">
        <v>23.321000000000002</v>
      </c>
      <c r="E622" s="378"/>
      <c r="F622" s="65">
        <v>14.303100000000001</v>
      </c>
      <c r="G622" s="24" t="s">
        <v>4286</v>
      </c>
    </row>
    <row r="623" spans="1:7" s="314" customFormat="1" ht="32.25" thickBot="1">
      <c r="A623" s="24" t="s">
        <v>4385</v>
      </c>
      <c r="B623" s="24" t="s">
        <v>4386</v>
      </c>
      <c r="C623" s="380" t="s">
        <v>838</v>
      </c>
      <c r="D623" s="25">
        <v>19.8</v>
      </c>
      <c r="E623" s="378"/>
      <c r="F623" s="65">
        <f>10.5735+4.4815</f>
        <v>15.055</v>
      </c>
      <c r="G623" s="24" t="s">
        <v>3352</v>
      </c>
    </row>
    <row r="624" spans="1:7" s="314" customFormat="1" ht="32.25" thickBot="1">
      <c r="A624" s="24" t="s">
        <v>4387</v>
      </c>
      <c r="B624" s="24" t="s">
        <v>4388</v>
      </c>
      <c r="C624" s="380" t="s">
        <v>838</v>
      </c>
      <c r="D624" s="25">
        <v>20.16</v>
      </c>
      <c r="E624" s="378"/>
      <c r="F624" s="65">
        <f>10.7737+2.5433</f>
        <v>13.317</v>
      </c>
      <c r="G624" s="24" t="s">
        <v>3352</v>
      </c>
    </row>
    <row r="625" spans="1:7" s="314" customFormat="1" ht="32.25" thickBot="1">
      <c r="A625" s="24" t="s">
        <v>4389</v>
      </c>
      <c r="B625" s="24" t="s">
        <v>4390</v>
      </c>
      <c r="C625" s="380" t="s">
        <v>838</v>
      </c>
      <c r="D625" s="25">
        <v>20.16</v>
      </c>
      <c r="E625" s="378"/>
      <c r="F625" s="65">
        <f>10.7737+2.5743</f>
        <v>13.347999999999999</v>
      </c>
      <c r="G625" s="24" t="s">
        <v>3352</v>
      </c>
    </row>
    <row r="626" spans="1:7" s="314" customFormat="1" ht="32.25" thickBot="1">
      <c r="A626" s="24" t="s">
        <v>4391</v>
      </c>
      <c r="B626" s="24" t="s">
        <v>4392</v>
      </c>
      <c r="C626" s="380" t="s">
        <v>838</v>
      </c>
      <c r="D626" s="25">
        <v>17.356999999999999</v>
      </c>
      <c r="E626" s="378"/>
      <c r="F626" s="65">
        <f>9.2771+3.9759</f>
        <v>13.253</v>
      </c>
      <c r="G626" s="24" t="s">
        <v>3352</v>
      </c>
    </row>
    <row r="627" spans="1:7" s="314" customFormat="1" ht="32.25" thickBot="1">
      <c r="A627" s="24" t="s">
        <v>4393</v>
      </c>
      <c r="B627" s="24" t="s">
        <v>4394</v>
      </c>
      <c r="C627" s="380" t="s">
        <v>838</v>
      </c>
      <c r="D627" s="25">
        <v>17.356999999999999</v>
      </c>
      <c r="E627" s="378"/>
      <c r="F627" s="65">
        <f>9.2771+3.9759</f>
        <v>13.253</v>
      </c>
      <c r="G627" s="24" t="s">
        <v>3352</v>
      </c>
    </row>
    <row r="628" spans="1:7" s="314" customFormat="1" ht="32.25" thickBot="1">
      <c r="A628" s="24" t="s">
        <v>4395</v>
      </c>
      <c r="B628" s="24" t="s">
        <v>4396</v>
      </c>
      <c r="C628" s="380" t="s">
        <v>838</v>
      </c>
      <c r="D628" s="25">
        <v>32.250999999999998</v>
      </c>
      <c r="E628" s="378"/>
      <c r="F628" s="65">
        <v>21.604099999999999</v>
      </c>
      <c r="G628" s="24" t="s">
        <v>3352</v>
      </c>
    </row>
    <row r="629" spans="1:7" s="314" customFormat="1" ht="32.25" thickBot="1">
      <c r="A629" s="24" t="s">
        <v>4397</v>
      </c>
      <c r="B629" s="24" t="s">
        <v>4398</v>
      </c>
      <c r="C629" s="380" t="s">
        <v>838</v>
      </c>
      <c r="D629" s="25">
        <v>42.284999999999997</v>
      </c>
      <c r="E629" s="378"/>
      <c r="F629" s="65">
        <f>29.0934+12.4686</f>
        <v>41.561999999999998</v>
      </c>
      <c r="G629" s="24" t="s">
        <v>3352</v>
      </c>
    </row>
    <row r="630" spans="1:7" s="314" customFormat="1" ht="32.25" thickBot="1">
      <c r="A630" s="24" t="s">
        <v>4399</v>
      </c>
      <c r="B630" s="24" t="s">
        <v>4400</v>
      </c>
      <c r="C630" s="380" t="s">
        <v>838</v>
      </c>
      <c r="D630" s="25">
        <v>26.428000000000001</v>
      </c>
      <c r="E630" s="378"/>
      <c r="F630" s="65">
        <v>26.428000000000001</v>
      </c>
      <c r="G630" s="24" t="s">
        <v>4286</v>
      </c>
    </row>
    <row r="631" spans="1:7" s="314" customFormat="1" ht="32.25" thickBot="1">
      <c r="A631" s="27" t="s">
        <v>4401</v>
      </c>
      <c r="B631" s="27" t="s">
        <v>4402</v>
      </c>
      <c r="C631" s="397" t="s">
        <v>838</v>
      </c>
      <c r="D631" s="28">
        <v>20.16</v>
      </c>
      <c r="E631" s="398"/>
      <c r="F631" s="381">
        <f>10.7737+4.6173</f>
        <v>15.391</v>
      </c>
      <c r="G631" s="24" t="s">
        <v>3352</v>
      </c>
    </row>
    <row r="632" spans="1:7" s="314" customFormat="1" ht="32.25" thickBot="1">
      <c r="A632" s="24" t="s">
        <v>4403</v>
      </c>
      <c r="B632" s="24" t="s">
        <v>4404</v>
      </c>
      <c r="C632" s="380" t="s">
        <v>838</v>
      </c>
      <c r="D632" s="25">
        <v>20.16</v>
      </c>
      <c r="E632" s="378"/>
      <c r="F632" s="65">
        <v>20.16</v>
      </c>
      <c r="G632" s="24" t="s">
        <v>4286</v>
      </c>
    </row>
    <row r="633" spans="1:7" s="314" customFormat="1" ht="32.25" thickBot="1">
      <c r="A633" s="24" t="s">
        <v>4405</v>
      </c>
      <c r="B633" s="24" t="s">
        <v>4406</v>
      </c>
      <c r="C633" s="380" t="s">
        <v>838</v>
      </c>
      <c r="D633" s="25">
        <v>42.743000000000002</v>
      </c>
      <c r="E633" s="378"/>
      <c r="F633" s="65">
        <v>21.623699999999999</v>
      </c>
      <c r="G633" s="24" t="s">
        <v>3352</v>
      </c>
    </row>
    <row r="634" spans="1:7" s="314" customFormat="1" ht="32.25" thickBot="1">
      <c r="A634" s="24" t="s">
        <v>4407</v>
      </c>
      <c r="B634" s="24" t="s">
        <v>4408</v>
      </c>
      <c r="C634" s="380" t="s">
        <v>838</v>
      </c>
      <c r="D634" s="25">
        <v>74.682000000000002</v>
      </c>
      <c r="E634" s="378"/>
      <c r="F634" s="65">
        <v>74.682000000000002</v>
      </c>
      <c r="G634" s="24" t="s">
        <v>4286</v>
      </c>
    </row>
    <row r="635" spans="1:7" s="314" customFormat="1" ht="32.25" thickBot="1">
      <c r="A635" s="24" t="s">
        <v>4409</v>
      </c>
      <c r="B635" s="24" t="s">
        <v>4410</v>
      </c>
      <c r="C635" s="380" t="s">
        <v>838</v>
      </c>
      <c r="D635" s="25">
        <v>42.743000000000002</v>
      </c>
      <c r="E635" s="378"/>
      <c r="F635" s="65">
        <v>42.743000000000002</v>
      </c>
      <c r="G635" s="24" t="s">
        <v>4286</v>
      </c>
    </row>
    <row r="636" spans="1:7" s="314" customFormat="1" ht="32.25" thickBot="1">
      <c r="A636" s="24" t="s">
        <v>4411</v>
      </c>
      <c r="B636" s="24" t="s">
        <v>4412</v>
      </c>
      <c r="C636" s="380" t="s">
        <v>838</v>
      </c>
      <c r="D636" s="25">
        <v>26.713999999999999</v>
      </c>
      <c r="E636" s="378"/>
      <c r="F636" s="65">
        <v>16.090900000000001</v>
      </c>
      <c r="G636" s="24" t="s">
        <v>4286</v>
      </c>
    </row>
    <row r="637" spans="1:7" s="314" customFormat="1" ht="32.25" thickBot="1">
      <c r="A637" s="24" t="s">
        <v>4413</v>
      </c>
      <c r="B637" s="24" t="s">
        <v>4414</v>
      </c>
      <c r="C637" s="380" t="s">
        <v>838</v>
      </c>
      <c r="D637" s="25">
        <v>20.16</v>
      </c>
      <c r="E637" s="378"/>
      <c r="F637" s="65">
        <f>9.699+4.1571</f>
        <v>13.8561</v>
      </c>
      <c r="G637" s="24" t="s">
        <v>4286</v>
      </c>
    </row>
    <row r="638" spans="1:7" s="314" customFormat="1" ht="16.5" thickBot="1">
      <c r="A638" s="380"/>
      <c r="B638" s="63" t="s">
        <v>4415</v>
      </c>
      <c r="C638" s="380"/>
      <c r="D638" s="65">
        <v>1405</v>
      </c>
      <c r="E638" s="378"/>
      <c r="F638" s="65"/>
      <c r="G638" s="389"/>
    </row>
    <row r="639" spans="1:7" s="314" customFormat="1" ht="32.25" thickBot="1">
      <c r="A639" s="372"/>
      <c r="B639" s="382" t="s">
        <v>969</v>
      </c>
      <c r="C639" s="382"/>
      <c r="D639" s="374">
        <f>D640+D641</f>
        <v>1516.816</v>
      </c>
      <c r="E639" s="383"/>
      <c r="F639" s="374">
        <f>F640</f>
        <v>1428.6790000000001</v>
      </c>
      <c r="G639" s="375"/>
    </row>
    <row r="640" spans="1:7" s="314" customFormat="1" ht="79.5" thickBot="1">
      <c r="A640" s="399" t="s">
        <v>970</v>
      </c>
      <c r="B640" s="380" t="s">
        <v>971</v>
      </c>
      <c r="C640" s="380" t="s">
        <v>969</v>
      </c>
      <c r="D640" s="384">
        <v>1431.816</v>
      </c>
      <c r="E640" s="378"/>
      <c r="F640" s="384">
        <v>1428.6790000000001</v>
      </c>
      <c r="G640" s="385" t="s">
        <v>4266</v>
      </c>
    </row>
    <row r="641" spans="1:7" s="314" customFormat="1" ht="32.25" thickBot="1">
      <c r="A641" s="399" t="s">
        <v>4416</v>
      </c>
      <c r="B641" s="63" t="s">
        <v>4417</v>
      </c>
      <c r="C641" s="380" t="s">
        <v>969</v>
      </c>
      <c r="D641" s="384">
        <v>85</v>
      </c>
      <c r="E641" s="378"/>
      <c r="F641" s="384"/>
      <c r="G641" s="385"/>
    </row>
    <row r="642" spans="1:7" s="314" customFormat="1" ht="16.5" thickBot="1">
      <c r="A642" s="399"/>
      <c r="B642" s="400" t="s">
        <v>4418</v>
      </c>
      <c r="C642" s="380"/>
      <c r="D642" s="374">
        <v>100</v>
      </c>
      <c r="E642" s="378"/>
      <c r="F642" s="384"/>
      <c r="G642" s="385"/>
    </row>
    <row r="643" spans="1:7" s="314" customFormat="1" ht="63.75" thickBot="1">
      <c r="A643" s="399" t="s">
        <v>4419</v>
      </c>
      <c r="B643" s="63" t="s">
        <v>4420</v>
      </c>
      <c r="C643" s="63" t="s">
        <v>4418</v>
      </c>
      <c r="D643" s="384">
        <v>100</v>
      </c>
      <c r="E643" s="378"/>
      <c r="F643" s="384"/>
      <c r="G643" s="385"/>
    </row>
    <row r="644" spans="1:7" s="314" customFormat="1" ht="48" thickBot="1">
      <c r="A644" s="372"/>
      <c r="B644" s="382" t="s">
        <v>972</v>
      </c>
      <c r="C644" s="382"/>
      <c r="D644" s="374">
        <v>296.36700000000002</v>
      </c>
      <c r="E644" s="383"/>
      <c r="F644" s="374">
        <f>F646+F645</f>
        <v>291.34739999999999</v>
      </c>
      <c r="G644" s="375"/>
    </row>
    <row r="645" spans="1:7" s="314" customFormat="1" ht="16.5" thickBot="1">
      <c r="A645" s="399" t="s">
        <v>973</v>
      </c>
      <c r="B645" s="380" t="s">
        <v>974</v>
      </c>
      <c r="C645" s="380" t="s">
        <v>975</v>
      </c>
      <c r="D645" s="384">
        <v>101.367</v>
      </c>
      <c r="E645" s="378"/>
      <c r="F645" s="388">
        <f>30.4101+70.9569</f>
        <v>101.367</v>
      </c>
      <c r="G645" s="385" t="s">
        <v>976</v>
      </c>
    </row>
    <row r="646" spans="1:7" s="314" customFormat="1" ht="48" thickBot="1">
      <c r="A646" s="399" t="s">
        <v>973</v>
      </c>
      <c r="B646" s="380" t="s">
        <v>977</v>
      </c>
      <c r="C646" s="380" t="s">
        <v>975</v>
      </c>
      <c r="D646" s="384">
        <v>195</v>
      </c>
      <c r="E646" s="378"/>
      <c r="F646" s="388">
        <f>11.803+53.5503+124.1141+0.513</f>
        <v>189.9804</v>
      </c>
      <c r="G646" s="385" t="s">
        <v>978</v>
      </c>
    </row>
    <row r="647" spans="1:7" s="314" customFormat="1" ht="16.5" thickBot="1">
      <c r="A647" s="382"/>
      <c r="B647" s="382" t="s">
        <v>979</v>
      </c>
      <c r="C647" s="382"/>
      <c r="D647" s="374">
        <f>D648+D649+D650</f>
        <v>3430.1750000000002</v>
      </c>
      <c r="E647" s="383"/>
      <c r="F647" s="374">
        <f>SUM(F648:F650)</f>
        <v>2979.4110000000001</v>
      </c>
      <c r="G647" s="375"/>
    </row>
    <row r="648" spans="1:7" s="314" customFormat="1" ht="48" thickBot="1">
      <c r="A648" s="380" t="s">
        <v>980</v>
      </c>
      <c r="B648" s="380" t="s">
        <v>981</v>
      </c>
      <c r="C648" s="380" t="s">
        <v>979</v>
      </c>
      <c r="D648" s="384">
        <v>1490</v>
      </c>
      <c r="E648" s="378"/>
      <c r="F648" s="384">
        <v>1464.326</v>
      </c>
      <c r="G648" s="385" t="s">
        <v>4421</v>
      </c>
    </row>
    <row r="649" spans="1:7" s="314" customFormat="1" ht="48" thickBot="1">
      <c r="A649" s="380" t="s">
        <v>4422</v>
      </c>
      <c r="B649" s="380" t="s">
        <v>4423</v>
      </c>
      <c r="C649" s="380" t="s">
        <v>979</v>
      </c>
      <c r="D649" s="384">
        <v>273.77300000000002</v>
      </c>
      <c r="E649" s="378"/>
      <c r="F649" s="384">
        <v>136.66399999999999</v>
      </c>
      <c r="G649" s="63" t="s">
        <v>4424</v>
      </c>
    </row>
    <row r="650" spans="1:7" s="314" customFormat="1" ht="16.5" thickBot="1">
      <c r="A650" s="380" t="s">
        <v>4425</v>
      </c>
      <c r="B650" s="380" t="s">
        <v>4426</v>
      </c>
      <c r="C650" s="380" t="s">
        <v>979</v>
      </c>
      <c r="D650" s="384">
        <v>1666.402</v>
      </c>
      <c r="E650" s="378"/>
      <c r="F650" s="384">
        <v>1378.421</v>
      </c>
      <c r="G650" s="385"/>
    </row>
    <row r="651" spans="1:7" s="314" customFormat="1" ht="16.5" thickBot="1">
      <c r="A651" s="382"/>
      <c r="B651" s="382" t="s">
        <v>982</v>
      </c>
      <c r="C651" s="382"/>
      <c r="D651" s="374">
        <f>D652+D653+D654</f>
        <v>1934</v>
      </c>
      <c r="E651" s="383"/>
      <c r="F651" s="374">
        <f>F652+F653+F654</f>
        <v>1023.18672</v>
      </c>
      <c r="G651" s="375"/>
    </row>
    <row r="652" spans="1:7" s="314" customFormat="1" ht="79.5" thickBot="1">
      <c r="A652" s="380" t="s">
        <v>983</v>
      </c>
      <c r="B652" s="380" t="s">
        <v>984</v>
      </c>
      <c r="C652" s="380" t="s">
        <v>982</v>
      </c>
      <c r="D652" s="384">
        <v>484</v>
      </c>
      <c r="E652" s="378"/>
      <c r="F652" s="384">
        <v>333.72500000000002</v>
      </c>
      <c r="G652" s="63" t="s">
        <v>4427</v>
      </c>
    </row>
    <row r="653" spans="1:7" s="314" customFormat="1" ht="32.25" thickBot="1">
      <c r="A653" s="380" t="s">
        <v>985</v>
      </c>
      <c r="B653" s="380" t="s">
        <v>986</v>
      </c>
      <c r="C653" s="380" t="s">
        <v>982</v>
      </c>
      <c r="D653" s="384">
        <v>850</v>
      </c>
      <c r="E653" s="378"/>
      <c r="F653" s="384">
        <v>509.46199999999999</v>
      </c>
      <c r="G653" s="385" t="s">
        <v>844</v>
      </c>
    </row>
    <row r="654" spans="1:7" s="314" customFormat="1" ht="32.25" thickBot="1">
      <c r="A654" s="380" t="s">
        <v>987</v>
      </c>
      <c r="B654" s="380" t="s">
        <v>988</v>
      </c>
      <c r="C654" s="380" t="s">
        <v>982</v>
      </c>
      <c r="D654" s="384">
        <v>600</v>
      </c>
      <c r="E654" s="378"/>
      <c r="F654" s="384">
        <v>179.99972</v>
      </c>
      <c r="G654" s="385" t="s">
        <v>186</v>
      </c>
    </row>
    <row r="655" spans="1:7" s="314" customFormat="1" ht="32.25" thickBot="1">
      <c r="A655" s="382"/>
      <c r="B655" s="382" t="s">
        <v>989</v>
      </c>
      <c r="C655" s="380" t="s">
        <v>982</v>
      </c>
      <c r="D655" s="374">
        <f>D656</f>
        <v>350</v>
      </c>
      <c r="E655" s="383"/>
      <c r="F655" s="374">
        <f>F656</f>
        <v>316.39699999999999</v>
      </c>
      <c r="G655" s="375"/>
    </row>
    <row r="656" spans="1:7" s="314" customFormat="1" ht="32.25" thickBot="1">
      <c r="A656" s="380" t="s">
        <v>995</v>
      </c>
      <c r="B656" s="380" t="s">
        <v>996</v>
      </c>
      <c r="C656" s="380" t="s">
        <v>982</v>
      </c>
      <c r="D656" s="384">
        <v>350</v>
      </c>
      <c r="E656" s="378"/>
      <c r="F656" s="384">
        <v>316.39699999999999</v>
      </c>
      <c r="G656" s="385" t="s">
        <v>997</v>
      </c>
    </row>
    <row r="657" spans="1:7" s="314" customFormat="1" ht="16.5" thickBot="1">
      <c r="A657" s="380"/>
      <c r="B657" s="400" t="s">
        <v>4428</v>
      </c>
      <c r="C657" s="380"/>
      <c r="D657" s="374">
        <f>D658</f>
        <v>276.23899999999998</v>
      </c>
      <c r="E657" s="378"/>
      <c r="F657" s="384"/>
      <c r="G657" s="385"/>
    </row>
    <row r="658" spans="1:7" s="314" customFormat="1" ht="63.75" thickBot="1">
      <c r="A658" s="380" t="s">
        <v>4429</v>
      </c>
      <c r="B658" s="63" t="s">
        <v>4430</v>
      </c>
      <c r="C658" s="380"/>
      <c r="D658" s="384">
        <v>276.23899999999998</v>
      </c>
      <c r="E658" s="378"/>
      <c r="F658" s="384"/>
      <c r="G658" s="385"/>
    </row>
    <row r="659" spans="1:7" s="314" customFormat="1" ht="16.5" thickBot="1">
      <c r="A659" s="380"/>
      <c r="B659" s="401" t="s">
        <v>4431</v>
      </c>
      <c r="C659" s="401"/>
      <c r="D659" s="374">
        <f>D470+D501+D639+D642+D644+D647+D651+D657</f>
        <v>73221.276999999987</v>
      </c>
      <c r="E659" s="383"/>
      <c r="F659" s="374">
        <f>F655+F651+F647+F644+F639+F501+F470</f>
        <v>61339.592600000018</v>
      </c>
      <c r="G659" s="385"/>
    </row>
    <row r="660" spans="1:7" s="314" customFormat="1">
      <c r="A660" s="402"/>
      <c r="B660" s="402"/>
      <c r="C660" s="403"/>
      <c r="D660" s="404"/>
      <c r="E660" s="404"/>
      <c r="F660" s="404"/>
      <c r="G660" s="402"/>
    </row>
    <row r="661" spans="1:7" s="568" customFormat="1" ht="16.5" thickBot="1">
      <c r="A661" s="837" t="s">
        <v>23</v>
      </c>
      <c r="B661" s="838"/>
      <c r="C661" s="838"/>
      <c r="D661" s="838"/>
      <c r="E661" s="838"/>
      <c r="F661" s="838"/>
      <c r="G661" s="839"/>
    </row>
    <row r="662" spans="1:7" s="568" customFormat="1" ht="31.5">
      <c r="A662" s="405" t="s">
        <v>4120</v>
      </c>
      <c r="B662" s="406" t="s">
        <v>4121</v>
      </c>
      <c r="C662" s="407" t="s">
        <v>4121</v>
      </c>
      <c r="D662" s="408">
        <v>1427.19859</v>
      </c>
      <c r="E662" s="408">
        <f>D662</f>
        <v>1427.19859</v>
      </c>
      <c r="F662" s="408">
        <v>1421.7730300000001</v>
      </c>
      <c r="G662" s="409" t="s">
        <v>4122</v>
      </c>
    </row>
    <row r="663" spans="1:7" s="568" customFormat="1" ht="48" thickBot="1">
      <c r="A663" s="410" t="s">
        <v>4123</v>
      </c>
      <c r="B663" s="411" t="s">
        <v>4121</v>
      </c>
      <c r="C663" s="412" t="s">
        <v>4121</v>
      </c>
      <c r="D663" s="413">
        <v>1088.3064099999999</v>
      </c>
      <c r="E663" s="413">
        <f t="shared" ref="E663:E733" si="5">D663</f>
        <v>1088.3064099999999</v>
      </c>
      <c r="F663" s="414">
        <v>1088.3064099999999</v>
      </c>
      <c r="G663" s="415" t="s">
        <v>4124</v>
      </c>
    </row>
    <row r="664" spans="1:7" s="568" customFormat="1" ht="31.5">
      <c r="A664" s="416"/>
      <c r="B664" s="417" t="s">
        <v>201</v>
      </c>
      <c r="C664" s="418" t="s">
        <v>196</v>
      </c>
      <c r="D664" s="435">
        <v>552.39599999999996</v>
      </c>
      <c r="E664" s="408">
        <f t="shared" si="5"/>
        <v>552.39599999999996</v>
      </c>
      <c r="F664" s="418">
        <v>320.54847999999998</v>
      </c>
      <c r="G664" s="419" t="s">
        <v>4125</v>
      </c>
    </row>
    <row r="665" spans="1:7" s="568" customFormat="1" ht="63">
      <c r="A665" s="420" t="s">
        <v>4126</v>
      </c>
      <c r="B665" s="326" t="s">
        <v>208</v>
      </c>
      <c r="C665" s="421" t="s">
        <v>196</v>
      </c>
      <c r="D665" s="421">
        <v>672.15</v>
      </c>
      <c r="E665" s="422">
        <f>D665</f>
        <v>672.15</v>
      </c>
      <c r="F665" s="421">
        <v>573.25906999999995</v>
      </c>
      <c r="G665" s="423" t="s">
        <v>4127</v>
      </c>
    </row>
    <row r="666" spans="1:7" s="568" customFormat="1" ht="31.5">
      <c r="A666" s="424"/>
      <c r="B666" s="425" t="s">
        <v>202</v>
      </c>
      <c r="C666" s="426" t="s">
        <v>196</v>
      </c>
      <c r="D666" s="421">
        <v>608.91200000000003</v>
      </c>
      <c r="E666" s="422">
        <f t="shared" si="5"/>
        <v>608.91200000000003</v>
      </c>
      <c r="F666" s="426">
        <v>518.66279999999995</v>
      </c>
      <c r="G666" s="427" t="s">
        <v>4128</v>
      </c>
    </row>
    <row r="667" spans="1:7" s="568" customFormat="1" ht="47.25">
      <c r="A667" s="424" t="s">
        <v>998</v>
      </c>
      <c r="B667" s="425" t="s">
        <v>203</v>
      </c>
      <c r="C667" s="426" t="s">
        <v>196</v>
      </c>
      <c r="D667" s="421">
        <v>760.68</v>
      </c>
      <c r="E667" s="422">
        <f t="shared" si="5"/>
        <v>760.68</v>
      </c>
      <c r="F667" s="426">
        <v>716.20803000000001</v>
      </c>
      <c r="G667" s="427" t="s">
        <v>4129</v>
      </c>
    </row>
    <row r="668" spans="1:7" s="568" customFormat="1" ht="31.5">
      <c r="A668" s="424"/>
      <c r="B668" s="425" t="s">
        <v>204</v>
      </c>
      <c r="C668" s="426" t="s">
        <v>196</v>
      </c>
      <c r="D668" s="421">
        <v>50.314</v>
      </c>
      <c r="E668" s="422">
        <f t="shared" si="5"/>
        <v>50.314</v>
      </c>
      <c r="F668" s="426">
        <v>50.313339999999997</v>
      </c>
      <c r="G668" s="428" t="s">
        <v>4130</v>
      </c>
    </row>
    <row r="669" spans="1:7" s="568" customFormat="1" ht="31.5">
      <c r="A669" s="424"/>
      <c r="B669" s="425" t="s">
        <v>205</v>
      </c>
      <c r="C669" s="426" t="s">
        <v>196</v>
      </c>
      <c r="D669" s="421">
        <v>53.64</v>
      </c>
      <c r="E669" s="422">
        <f t="shared" si="5"/>
        <v>53.64</v>
      </c>
      <c r="F669" s="426">
        <v>53.639490000000002</v>
      </c>
      <c r="G669" s="428" t="s">
        <v>4131</v>
      </c>
    </row>
    <row r="670" spans="1:7" s="568" customFormat="1" ht="47.25">
      <c r="A670" s="424" t="s">
        <v>700</v>
      </c>
      <c r="B670" s="425" t="s">
        <v>206</v>
      </c>
      <c r="C670" s="426" t="s">
        <v>196</v>
      </c>
      <c r="D670" s="421">
        <v>571.952</v>
      </c>
      <c r="E670" s="422">
        <f t="shared" si="5"/>
        <v>571.952</v>
      </c>
      <c r="F670" s="426">
        <v>571.94637999999998</v>
      </c>
      <c r="G670" s="428" t="s">
        <v>4132</v>
      </c>
    </row>
    <row r="671" spans="1:7" s="568" customFormat="1" ht="31.5">
      <c r="A671" s="424" t="s">
        <v>4133</v>
      </c>
      <c r="B671" s="425" t="s">
        <v>4134</v>
      </c>
      <c r="C671" s="426" t="s">
        <v>196</v>
      </c>
      <c r="D671" s="421">
        <v>674.58100000000002</v>
      </c>
      <c r="E671" s="422">
        <f t="shared" si="5"/>
        <v>674.58100000000002</v>
      </c>
      <c r="F671" s="426">
        <v>203.54</v>
      </c>
      <c r="G671" s="428" t="s">
        <v>188</v>
      </c>
    </row>
    <row r="672" spans="1:7" s="568" customFormat="1" ht="31.5">
      <c r="A672" s="424" t="s">
        <v>4135</v>
      </c>
      <c r="B672" s="425" t="s">
        <v>4136</v>
      </c>
      <c r="C672" s="426" t="s">
        <v>196</v>
      </c>
      <c r="D672" s="421">
        <v>1475.337</v>
      </c>
      <c r="E672" s="422">
        <f t="shared" si="5"/>
        <v>1475.337</v>
      </c>
      <c r="F672" s="426">
        <v>1475.337</v>
      </c>
      <c r="G672" s="428" t="s">
        <v>186</v>
      </c>
    </row>
    <row r="673" spans="1:7" s="568" customFormat="1" ht="63">
      <c r="A673" s="424" t="s">
        <v>701</v>
      </c>
      <c r="B673" s="429" t="s">
        <v>207</v>
      </c>
      <c r="C673" s="426" t="s">
        <v>196</v>
      </c>
      <c r="D673" s="421">
        <v>669.80200000000002</v>
      </c>
      <c r="E673" s="422">
        <f t="shared" si="5"/>
        <v>669.80200000000002</v>
      </c>
      <c r="F673" s="426">
        <v>669.79592000000002</v>
      </c>
      <c r="G673" s="428" t="s">
        <v>4137</v>
      </c>
    </row>
    <row r="674" spans="1:7" s="568" customFormat="1" ht="31.5">
      <c r="A674" s="424" t="s">
        <v>4138</v>
      </c>
      <c r="B674" s="425" t="s">
        <v>4139</v>
      </c>
      <c r="C674" s="426" t="s">
        <v>196</v>
      </c>
      <c r="D674" s="421">
        <v>201.328</v>
      </c>
      <c r="E674" s="422">
        <f t="shared" si="5"/>
        <v>201.328</v>
      </c>
      <c r="F674" s="426">
        <v>172.62316000000001</v>
      </c>
      <c r="G674" s="428" t="s">
        <v>844</v>
      </c>
    </row>
    <row r="675" spans="1:7" s="568" customFormat="1" ht="31.5">
      <c r="A675" s="424" t="s">
        <v>4133</v>
      </c>
      <c r="B675" s="425" t="s">
        <v>4140</v>
      </c>
      <c r="C675" s="426" t="s">
        <v>196</v>
      </c>
      <c r="D675" s="421">
        <v>317.10000000000002</v>
      </c>
      <c r="E675" s="422">
        <f t="shared" si="5"/>
        <v>317.10000000000002</v>
      </c>
      <c r="F675" s="426">
        <v>54.615789999999997</v>
      </c>
      <c r="G675" s="428" t="s">
        <v>188</v>
      </c>
    </row>
    <row r="676" spans="1:7" s="568" customFormat="1" ht="31.5">
      <c r="A676" s="424" t="s">
        <v>4141</v>
      </c>
      <c r="B676" s="430" t="s">
        <v>4142</v>
      </c>
      <c r="C676" s="426" t="s">
        <v>196</v>
      </c>
      <c r="D676" s="421">
        <v>1099.8240000000001</v>
      </c>
      <c r="E676" s="422">
        <f t="shared" si="5"/>
        <v>1099.8240000000001</v>
      </c>
      <c r="F676" s="426">
        <v>1099.8240000000001</v>
      </c>
      <c r="G676" s="428" t="s">
        <v>3797</v>
      </c>
    </row>
    <row r="677" spans="1:7" s="568" customFormat="1" ht="32.25" thickBot="1">
      <c r="A677" s="431" t="s">
        <v>4143</v>
      </c>
      <c r="B677" s="432" t="s">
        <v>4144</v>
      </c>
      <c r="C677" s="433" t="s">
        <v>196</v>
      </c>
      <c r="D677" s="569">
        <v>1490</v>
      </c>
      <c r="E677" s="413">
        <f t="shared" si="5"/>
        <v>1490</v>
      </c>
      <c r="F677" s="433">
        <v>1490</v>
      </c>
      <c r="G677" s="434" t="s">
        <v>4145</v>
      </c>
    </row>
    <row r="678" spans="1:7" s="568" customFormat="1" ht="63">
      <c r="A678" s="416" t="s">
        <v>4146</v>
      </c>
      <c r="B678" s="417" t="s">
        <v>209</v>
      </c>
      <c r="C678" s="435" t="s">
        <v>196</v>
      </c>
      <c r="D678" s="435">
        <v>1579</v>
      </c>
      <c r="E678" s="408">
        <f t="shared" si="5"/>
        <v>1579</v>
      </c>
      <c r="F678" s="418">
        <v>597.70057999999995</v>
      </c>
      <c r="G678" s="436" t="s">
        <v>4147</v>
      </c>
    </row>
    <row r="679" spans="1:7" s="568" customFormat="1" ht="31.5">
      <c r="A679" s="424" t="s">
        <v>702</v>
      </c>
      <c r="B679" s="425" t="s">
        <v>210</v>
      </c>
      <c r="C679" s="421" t="s">
        <v>196</v>
      </c>
      <c r="D679" s="421">
        <v>1432.713</v>
      </c>
      <c r="E679" s="422">
        <f t="shared" si="5"/>
        <v>1432.713</v>
      </c>
      <c r="F679" s="426">
        <v>349.23347999999999</v>
      </c>
      <c r="G679" s="428" t="s">
        <v>4148</v>
      </c>
    </row>
    <row r="680" spans="1:7" s="568" customFormat="1" ht="31.5">
      <c r="A680" s="437" t="s">
        <v>4149</v>
      </c>
      <c r="B680" s="425" t="s">
        <v>4150</v>
      </c>
      <c r="C680" s="438" t="s">
        <v>211</v>
      </c>
      <c r="D680" s="497">
        <v>450.84100000000001</v>
      </c>
      <c r="E680" s="422">
        <f t="shared" si="5"/>
        <v>450.84100000000001</v>
      </c>
      <c r="F680" s="438">
        <v>450.84041000000002</v>
      </c>
      <c r="G680" s="440" t="s">
        <v>4151</v>
      </c>
    </row>
    <row r="681" spans="1:7" s="568" customFormat="1" ht="47.25">
      <c r="A681" s="424" t="s">
        <v>704</v>
      </c>
      <c r="B681" s="425" t="s">
        <v>212</v>
      </c>
      <c r="C681" s="426" t="s">
        <v>211</v>
      </c>
      <c r="D681" s="421">
        <v>978.10599999999999</v>
      </c>
      <c r="E681" s="422">
        <f t="shared" si="5"/>
        <v>978.10599999999999</v>
      </c>
      <c r="F681" s="426">
        <v>971.54997000000003</v>
      </c>
      <c r="G681" s="428" t="s">
        <v>4152</v>
      </c>
    </row>
    <row r="682" spans="1:7" s="568" customFormat="1" ht="47.25">
      <c r="A682" s="424" t="s">
        <v>706</v>
      </c>
      <c r="B682" s="425" t="s">
        <v>213</v>
      </c>
      <c r="C682" s="426" t="s">
        <v>211</v>
      </c>
      <c r="D682" s="421">
        <v>735.20399999999995</v>
      </c>
      <c r="E682" s="422">
        <f t="shared" si="5"/>
        <v>735.20399999999995</v>
      </c>
      <c r="F682" s="426">
        <v>616.56844000000001</v>
      </c>
      <c r="G682" s="428" t="s">
        <v>4153</v>
      </c>
    </row>
    <row r="683" spans="1:7" s="568" customFormat="1" ht="94.5">
      <c r="A683" s="420" t="s">
        <v>707</v>
      </c>
      <c r="B683" s="326" t="s">
        <v>214</v>
      </c>
      <c r="C683" s="421" t="s">
        <v>211</v>
      </c>
      <c r="D683" s="421">
        <v>395.54599999999999</v>
      </c>
      <c r="E683" s="422">
        <f t="shared" si="5"/>
        <v>395.54599999999999</v>
      </c>
      <c r="F683" s="421">
        <v>395.46600000000001</v>
      </c>
      <c r="G683" s="441" t="s">
        <v>4154</v>
      </c>
    </row>
    <row r="684" spans="1:7" s="568" customFormat="1" ht="110.25">
      <c r="A684" s="420" t="s">
        <v>215</v>
      </c>
      <c r="B684" s="326" t="s">
        <v>216</v>
      </c>
      <c r="C684" s="421" t="s">
        <v>211</v>
      </c>
      <c r="D684" s="421">
        <v>378.33699999999999</v>
      </c>
      <c r="E684" s="422">
        <f t="shared" si="5"/>
        <v>378.33699999999999</v>
      </c>
      <c r="F684" s="421">
        <v>378.32708000000002</v>
      </c>
      <c r="G684" s="441" t="s">
        <v>4155</v>
      </c>
    </row>
    <row r="685" spans="1:7" s="568" customFormat="1" ht="78.75">
      <c r="A685" s="424" t="s">
        <v>708</v>
      </c>
      <c r="B685" s="425" t="s">
        <v>217</v>
      </c>
      <c r="C685" s="426" t="s">
        <v>211</v>
      </c>
      <c r="D685" s="421">
        <v>384.18599999999998</v>
      </c>
      <c r="E685" s="422">
        <f t="shared" si="5"/>
        <v>384.18599999999998</v>
      </c>
      <c r="F685" s="426">
        <v>384.17779000000002</v>
      </c>
      <c r="G685" s="441" t="s">
        <v>4156</v>
      </c>
    </row>
    <row r="686" spans="1:7" s="568" customFormat="1" ht="31.5">
      <c r="A686" s="424" t="s">
        <v>709</v>
      </c>
      <c r="B686" s="425" t="s">
        <v>218</v>
      </c>
      <c r="C686" s="426" t="s">
        <v>211</v>
      </c>
      <c r="D686" s="421">
        <v>61.572000000000003</v>
      </c>
      <c r="E686" s="422">
        <f t="shared" si="5"/>
        <v>61.572000000000003</v>
      </c>
      <c r="F686" s="426">
        <v>61.572000000000003</v>
      </c>
      <c r="G686" s="428" t="s">
        <v>705</v>
      </c>
    </row>
    <row r="687" spans="1:7" s="568" customFormat="1">
      <c r="A687" s="424" t="s">
        <v>4157</v>
      </c>
      <c r="B687" s="425" t="s">
        <v>219</v>
      </c>
      <c r="C687" s="426" t="s">
        <v>211</v>
      </c>
      <c r="D687" s="421">
        <v>58.395000000000003</v>
      </c>
      <c r="E687" s="422">
        <f t="shared" si="5"/>
        <v>58.395000000000003</v>
      </c>
      <c r="F687" s="426">
        <v>58.39</v>
      </c>
      <c r="G687" s="428" t="s">
        <v>4158</v>
      </c>
    </row>
    <row r="688" spans="1:7" s="568" customFormat="1" ht="47.25">
      <c r="A688" s="424" t="s">
        <v>4159</v>
      </c>
      <c r="B688" s="425" t="s">
        <v>220</v>
      </c>
      <c r="C688" s="426" t="s">
        <v>211</v>
      </c>
      <c r="D688" s="421">
        <v>566.495</v>
      </c>
      <c r="E688" s="422">
        <f t="shared" si="5"/>
        <v>566.495</v>
      </c>
      <c r="F688" s="426">
        <v>169.23193000000001</v>
      </c>
      <c r="G688" s="442" t="s">
        <v>4160</v>
      </c>
    </row>
    <row r="689" spans="1:7" s="568" customFormat="1">
      <c r="A689" s="424" t="s">
        <v>4161</v>
      </c>
      <c r="B689" s="425" t="s">
        <v>221</v>
      </c>
      <c r="C689" s="426" t="s">
        <v>211</v>
      </c>
      <c r="D689" s="421">
        <v>83.846999999999994</v>
      </c>
      <c r="E689" s="422">
        <f t="shared" si="5"/>
        <v>83.846999999999994</v>
      </c>
      <c r="F689" s="426">
        <v>83.846639999999994</v>
      </c>
      <c r="G689" s="428" t="s">
        <v>4162</v>
      </c>
    </row>
    <row r="690" spans="1:7" s="568" customFormat="1" ht="31.5">
      <c r="A690" s="424" t="s">
        <v>4163</v>
      </c>
      <c r="B690" s="425" t="s">
        <v>222</v>
      </c>
      <c r="C690" s="426" t="s">
        <v>211</v>
      </c>
      <c r="D690" s="421">
        <v>80.591999999999999</v>
      </c>
      <c r="E690" s="422">
        <f t="shared" si="5"/>
        <v>80.591999999999999</v>
      </c>
      <c r="F690" s="426">
        <v>80.591679999999997</v>
      </c>
      <c r="G690" s="428" t="s">
        <v>4164</v>
      </c>
    </row>
    <row r="691" spans="1:7" s="568" customFormat="1">
      <c r="A691" s="424" t="s">
        <v>4165</v>
      </c>
      <c r="B691" s="425" t="s">
        <v>223</v>
      </c>
      <c r="C691" s="426" t="s">
        <v>211</v>
      </c>
      <c r="D691" s="421">
        <v>74.212000000000003</v>
      </c>
      <c r="E691" s="422">
        <f t="shared" si="5"/>
        <v>74.212000000000003</v>
      </c>
      <c r="F691" s="426">
        <v>74.212000000000003</v>
      </c>
      <c r="G691" s="428" t="s">
        <v>2950</v>
      </c>
    </row>
    <row r="692" spans="1:7" s="568" customFormat="1" ht="63">
      <c r="A692" s="424" t="s">
        <v>4166</v>
      </c>
      <c r="B692" s="425" t="s">
        <v>224</v>
      </c>
      <c r="C692" s="426" t="s">
        <v>211</v>
      </c>
      <c r="D692" s="421">
        <v>722.9</v>
      </c>
      <c r="E692" s="422">
        <f t="shared" si="5"/>
        <v>722.9</v>
      </c>
      <c r="F692" s="426">
        <v>722.89670000000001</v>
      </c>
      <c r="G692" s="441" t="s">
        <v>4167</v>
      </c>
    </row>
    <row r="693" spans="1:7" s="568" customFormat="1" ht="78.75">
      <c r="A693" s="424" t="s">
        <v>4168</v>
      </c>
      <c r="B693" s="425" t="s">
        <v>225</v>
      </c>
      <c r="C693" s="426" t="s">
        <v>211</v>
      </c>
      <c r="D693" s="421">
        <v>860.25599999999997</v>
      </c>
      <c r="E693" s="422">
        <f t="shared" si="5"/>
        <v>860.25599999999997</v>
      </c>
      <c r="F693" s="426">
        <v>636.55057999999997</v>
      </c>
      <c r="G693" s="441" t="s">
        <v>4169</v>
      </c>
    </row>
    <row r="694" spans="1:7" s="570" customFormat="1">
      <c r="A694" s="424" t="s">
        <v>4170</v>
      </c>
      <c r="B694" s="425" t="s">
        <v>226</v>
      </c>
      <c r="C694" s="426" t="s">
        <v>211</v>
      </c>
      <c r="D694" s="421">
        <v>74.212999999999994</v>
      </c>
      <c r="E694" s="422">
        <f t="shared" si="5"/>
        <v>74.212999999999994</v>
      </c>
      <c r="F694" s="421">
        <v>74.212249999999997</v>
      </c>
      <c r="G694" s="428" t="s">
        <v>1173</v>
      </c>
    </row>
    <row r="695" spans="1:7" s="568" customFormat="1">
      <c r="A695" s="424" t="s">
        <v>4171</v>
      </c>
      <c r="B695" s="425" t="s">
        <v>227</v>
      </c>
      <c r="C695" s="426" t="s">
        <v>211</v>
      </c>
      <c r="D695" s="421">
        <v>915.90300000000002</v>
      </c>
      <c r="E695" s="422">
        <f t="shared" si="5"/>
        <v>915.90300000000002</v>
      </c>
      <c r="F695" s="426">
        <v>690.13756999999998</v>
      </c>
      <c r="G695" s="428" t="s">
        <v>1173</v>
      </c>
    </row>
    <row r="696" spans="1:7" s="568" customFormat="1" ht="31.5">
      <c r="A696" s="424" t="s">
        <v>4172</v>
      </c>
      <c r="B696" s="425" t="s">
        <v>228</v>
      </c>
      <c r="C696" s="426" t="s">
        <v>211</v>
      </c>
      <c r="D696" s="421">
        <v>80.591999999999999</v>
      </c>
      <c r="E696" s="422">
        <f t="shared" si="5"/>
        <v>80.591999999999999</v>
      </c>
      <c r="F696" s="426">
        <v>80.591679999999997</v>
      </c>
      <c r="G696" s="428" t="s">
        <v>4173</v>
      </c>
    </row>
    <row r="697" spans="1:7" s="568" customFormat="1" ht="31.5">
      <c r="A697" s="424" t="s">
        <v>4174</v>
      </c>
      <c r="B697" s="425" t="s">
        <v>4175</v>
      </c>
      <c r="C697" s="426" t="s">
        <v>211</v>
      </c>
      <c r="D697" s="421">
        <v>1490</v>
      </c>
      <c r="E697" s="422">
        <f t="shared" si="5"/>
        <v>1490</v>
      </c>
      <c r="F697" s="426">
        <v>1490</v>
      </c>
      <c r="G697" s="428" t="s">
        <v>4176</v>
      </c>
    </row>
    <row r="698" spans="1:7" s="568" customFormat="1">
      <c r="A698" s="424" t="s">
        <v>4177</v>
      </c>
      <c r="B698" s="425" t="s">
        <v>229</v>
      </c>
      <c r="C698" s="426" t="s">
        <v>211</v>
      </c>
      <c r="D698" s="421">
        <v>630.76</v>
      </c>
      <c r="E698" s="422">
        <f t="shared" si="5"/>
        <v>630.76</v>
      </c>
      <c r="F698" s="426">
        <v>374.30279999999999</v>
      </c>
      <c r="G698" s="428" t="s">
        <v>4178</v>
      </c>
    </row>
    <row r="699" spans="1:7" s="568" customFormat="1" ht="47.25">
      <c r="A699" s="424" t="s">
        <v>4179</v>
      </c>
      <c r="B699" s="425" t="s">
        <v>230</v>
      </c>
      <c r="C699" s="426" t="s">
        <v>211</v>
      </c>
      <c r="D699" s="421">
        <v>927.976</v>
      </c>
      <c r="E699" s="422">
        <f t="shared" si="5"/>
        <v>927.976</v>
      </c>
      <c r="F699" s="426">
        <v>919.61940000000004</v>
      </c>
      <c r="G699" s="428" t="s">
        <v>4180</v>
      </c>
    </row>
    <row r="700" spans="1:7" s="568" customFormat="1" ht="31.5">
      <c r="A700" s="424" t="s">
        <v>4181</v>
      </c>
      <c r="B700" s="425" t="s">
        <v>231</v>
      </c>
      <c r="C700" s="426" t="s">
        <v>211</v>
      </c>
      <c r="D700" s="421">
        <v>1058.48</v>
      </c>
      <c r="E700" s="422">
        <f t="shared" si="5"/>
        <v>1058.48</v>
      </c>
      <c r="F700" s="426">
        <v>1024.87023</v>
      </c>
      <c r="G700" s="428" t="s">
        <v>4182</v>
      </c>
    </row>
    <row r="701" spans="1:7" s="568" customFormat="1" ht="31.5">
      <c r="A701" s="424" t="s">
        <v>4183</v>
      </c>
      <c r="B701" s="425" t="s">
        <v>232</v>
      </c>
      <c r="C701" s="426" t="s">
        <v>211</v>
      </c>
      <c r="D701" s="421">
        <v>74.802000000000007</v>
      </c>
      <c r="E701" s="422">
        <f t="shared" si="5"/>
        <v>74.802000000000007</v>
      </c>
      <c r="F701" s="426">
        <v>74.797809999999998</v>
      </c>
      <c r="G701" s="428" t="s">
        <v>4131</v>
      </c>
    </row>
    <row r="702" spans="1:7" s="568" customFormat="1" ht="47.25">
      <c r="A702" s="424" t="s">
        <v>710</v>
      </c>
      <c r="B702" s="425" t="s">
        <v>233</v>
      </c>
      <c r="C702" s="426" t="s">
        <v>211</v>
      </c>
      <c r="D702" s="421">
        <v>651.37400000000002</v>
      </c>
      <c r="E702" s="422">
        <f t="shared" si="5"/>
        <v>651.37400000000002</v>
      </c>
      <c r="F702" s="426">
        <v>607.90894000000003</v>
      </c>
      <c r="G702" s="441" t="s">
        <v>4184</v>
      </c>
    </row>
    <row r="703" spans="1:7" s="568" customFormat="1">
      <c r="A703" s="424" t="s">
        <v>4185</v>
      </c>
      <c r="B703" s="425" t="s">
        <v>234</v>
      </c>
      <c r="C703" s="426" t="s">
        <v>211</v>
      </c>
      <c r="D703" s="421">
        <v>61.426000000000002</v>
      </c>
      <c r="E703" s="422">
        <f t="shared" si="5"/>
        <v>61.426000000000002</v>
      </c>
      <c r="F703" s="426">
        <v>61.420310000000001</v>
      </c>
      <c r="G703" s="428" t="s">
        <v>4158</v>
      </c>
    </row>
    <row r="704" spans="1:7" s="568" customFormat="1">
      <c r="A704" s="424" t="s">
        <v>4186</v>
      </c>
      <c r="B704" s="425" t="s">
        <v>4187</v>
      </c>
      <c r="C704" s="426" t="s">
        <v>211</v>
      </c>
      <c r="D704" s="421">
        <v>1490</v>
      </c>
      <c r="E704" s="422">
        <f t="shared" si="5"/>
        <v>1490</v>
      </c>
      <c r="F704" s="426">
        <v>1490</v>
      </c>
      <c r="G704" s="428" t="s">
        <v>188</v>
      </c>
    </row>
    <row r="705" spans="1:7" s="568" customFormat="1">
      <c r="A705" s="424" t="s">
        <v>4188</v>
      </c>
      <c r="B705" s="425" t="s">
        <v>235</v>
      </c>
      <c r="C705" s="426" t="s">
        <v>211</v>
      </c>
      <c r="D705" s="421">
        <v>105.40900000000001</v>
      </c>
      <c r="E705" s="422">
        <f t="shared" si="5"/>
        <v>105.40900000000001</v>
      </c>
      <c r="F705" s="426">
        <v>105.40900000000001</v>
      </c>
      <c r="G705" s="428" t="s">
        <v>4162</v>
      </c>
    </row>
    <row r="706" spans="1:7" s="568" customFormat="1" ht="47.25">
      <c r="A706" s="424" t="s">
        <v>711</v>
      </c>
      <c r="B706" s="425" t="s">
        <v>236</v>
      </c>
      <c r="C706" s="426" t="s">
        <v>211</v>
      </c>
      <c r="D706" s="421">
        <v>1135.963</v>
      </c>
      <c r="E706" s="422">
        <f t="shared" si="5"/>
        <v>1135.963</v>
      </c>
      <c r="F706" s="426">
        <v>1073.56908</v>
      </c>
      <c r="G706" s="428" t="s">
        <v>4189</v>
      </c>
    </row>
    <row r="707" spans="1:7" s="568" customFormat="1" ht="47.25">
      <c r="A707" s="424" t="s">
        <v>712</v>
      </c>
      <c r="B707" s="425" t="s">
        <v>4190</v>
      </c>
      <c r="C707" s="426" t="s">
        <v>211</v>
      </c>
      <c r="D707" s="421">
        <v>676.62699999999995</v>
      </c>
      <c r="E707" s="422">
        <f t="shared" si="5"/>
        <v>676.62699999999995</v>
      </c>
      <c r="F707" s="426">
        <v>602.20883000000003</v>
      </c>
      <c r="G707" s="441" t="s">
        <v>4191</v>
      </c>
    </row>
    <row r="708" spans="1:7" s="568" customFormat="1" ht="31.5">
      <c r="A708" s="443" t="s">
        <v>713</v>
      </c>
      <c r="B708" s="444" t="s">
        <v>237</v>
      </c>
      <c r="C708" s="445" t="s">
        <v>211</v>
      </c>
      <c r="D708" s="571">
        <v>866.67200000000003</v>
      </c>
      <c r="E708" s="422">
        <f t="shared" si="5"/>
        <v>866.67200000000003</v>
      </c>
      <c r="F708" s="445">
        <v>790.77745000000004</v>
      </c>
      <c r="G708" s="446" t="s">
        <v>699</v>
      </c>
    </row>
    <row r="709" spans="1:7" s="568" customFormat="1">
      <c r="A709" s="447" t="s">
        <v>4192</v>
      </c>
      <c r="B709" s="30" t="s">
        <v>714</v>
      </c>
      <c r="C709" s="448" t="s">
        <v>298</v>
      </c>
      <c r="D709" s="421">
        <v>1766</v>
      </c>
      <c r="E709" s="422">
        <f t="shared" si="5"/>
        <v>1766</v>
      </c>
      <c r="F709" s="448">
        <v>166.81698</v>
      </c>
      <c r="G709" s="441" t="s">
        <v>4193</v>
      </c>
    </row>
    <row r="710" spans="1:7" s="568" customFormat="1" ht="31.5">
      <c r="A710" s="447" t="s">
        <v>4179</v>
      </c>
      <c r="B710" s="30" t="s">
        <v>715</v>
      </c>
      <c r="C710" s="448" t="s">
        <v>298</v>
      </c>
      <c r="D710" s="421">
        <v>1265.2</v>
      </c>
      <c r="E710" s="422">
        <f t="shared" si="5"/>
        <v>1265.2</v>
      </c>
      <c r="F710" s="448">
        <v>1022.80808</v>
      </c>
      <c r="G710" s="441" t="s">
        <v>4194</v>
      </c>
    </row>
    <row r="711" spans="1:7" s="568" customFormat="1" ht="31.5">
      <c r="A711" s="447" t="s">
        <v>4195</v>
      </c>
      <c r="B711" s="30" t="s">
        <v>4196</v>
      </c>
      <c r="C711" s="448" t="s">
        <v>298</v>
      </c>
      <c r="D711" s="421">
        <v>695.76400000000001</v>
      </c>
      <c r="E711" s="422">
        <f t="shared" si="5"/>
        <v>695.76400000000001</v>
      </c>
      <c r="F711" s="448">
        <v>695.76400000000001</v>
      </c>
      <c r="G711" s="428" t="s">
        <v>188</v>
      </c>
    </row>
    <row r="712" spans="1:7" s="568" customFormat="1" ht="47.25">
      <c r="A712" s="447" t="s">
        <v>4197</v>
      </c>
      <c r="B712" s="30" t="s">
        <v>4198</v>
      </c>
      <c r="C712" s="448" t="s">
        <v>298</v>
      </c>
      <c r="D712" s="421">
        <v>1434.16</v>
      </c>
      <c r="E712" s="422">
        <f t="shared" si="5"/>
        <v>1434.16</v>
      </c>
      <c r="F712" s="448">
        <v>1434.155</v>
      </c>
      <c r="G712" s="441" t="s">
        <v>4199</v>
      </c>
    </row>
    <row r="713" spans="1:7" s="568" customFormat="1" ht="63">
      <c r="A713" s="447" t="s">
        <v>4200</v>
      </c>
      <c r="B713" s="30" t="s">
        <v>4201</v>
      </c>
      <c r="C713" s="448" t="s">
        <v>298</v>
      </c>
      <c r="D713" s="421">
        <v>215.31899999999999</v>
      </c>
      <c r="E713" s="422">
        <f t="shared" si="5"/>
        <v>215.31899999999999</v>
      </c>
      <c r="F713" s="448">
        <v>214.42699999999999</v>
      </c>
      <c r="G713" s="441" t="s">
        <v>4202</v>
      </c>
    </row>
    <row r="714" spans="1:7" s="568" customFormat="1" ht="16.5" thickBot="1">
      <c r="A714" s="449" t="s">
        <v>4203</v>
      </c>
      <c r="B714" s="450" t="s">
        <v>716</v>
      </c>
      <c r="C714" s="451" t="s">
        <v>298</v>
      </c>
      <c r="D714" s="569">
        <v>1490.001</v>
      </c>
      <c r="E714" s="413">
        <f t="shared" si="5"/>
        <v>1490.001</v>
      </c>
      <c r="F714" s="451">
        <v>1490</v>
      </c>
      <c r="G714" s="452" t="s">
        <v>4204</v>
      </c>
    </row>
    <row r="715" spans="1:7" s="568" customFormat="1" ht="47.25">
      <c r="A715" s="416" t="s">
        <v>4205</v>
      </c>
      <c r="B715" s="417" t="s">
        <v>238</v>
      </c>
      <c r="C715" s="418" t="s">
        <v>211</v>
      </c>
      <c r="D715" s="435">
        <v>230.87200000000001</v>
      </c>
      <c r="E715" s="408">
        <f t="shared" si="5"/>
        <v>230.87200000000001</v>
      </c>
      <c r="F715" s="418">
        <v>195.56039999999999</v>
      </c>
      <c r="G715" s="436" t="s">
        <v>4206</v>
      </c>
    </row>
    <row r="716" spans="1:7" s="568" customFormat="1" ht="31.5">
      <c r="A716" s="424" t="s">
        <v>4207</v>
      </c>
      <c r="B716" s="425" t="s">
        <v>239</v>
      </c>
      <c r="C716" s="426" t="s">
        <v>211</v>
      </c>
      <c r="D716" s="421">
        <v>332.6</v>
      </c>
      <c r="E716" s="422">
        <f t="shared" si="5"/>
        <v>332.6</v>
      </c>
      <c r="F716" s="426">
        <v>328.31256000000002</v>
      </c>
      <c r="G716" s="428" t="s">
        <v>1172</v>
      </c>
    </row>
    <row r="717" spans="1:7" s="568" customFormat="1" ht="31.5">
      <c r="A717" s="424" t="s">
        <v>4208</v>
      </c>
      <c r="B717" s="425" t="s">
        <v>4209</v>
      </c>
      <c r="C717" s="426" t="s">
        <v>211</v>
      </c>
      <c r="D717" s="421">
        <v>170.803</v>
      </c>
      <c r="E717" s="422">
        <f t="shared" si="5"/>
        <v>170.803</v>
      </c>
      <c r="F717" s="426">
        <v>163.44127</v>
      </c>
      <c r="G717" s="428" t="s">
        <v>1172</v>
      </c>
    </row>
    <row r="718" spans="1:7" s="568" customFormat="1" ht="63.75" thickBot="1">
      <c r="A718" s="431" t="s">
        <v>4210</v>
      </c>
      <c r="B718" s="453" t="s">
        <v>240</v>
      </c>
      <c r="C718" s="433" t="s">
        <v>211</v>
      </c>
      <c r="D718" s="569">
        <v>908.59400000000005</v>
      </c>
      <c r="E718" s="413">
        <f t="shared" si="5"/>
        <v>908.59400000000005</v>
      </c>
      <c r="F718" s="433">
        <v>835.31848000000002</v>
      </c>
      <c r="G718" s="434" t="s">
        <v>4211</v>
      </c>
    </row>
    <row r="719" spans="1:7" s="568" customFormat="1" ht="63.75" thickBot="1">
      <c r="A719" s="454" t="s">
        <v>191</v>
      </c>
      <c r="B719" s="455" t="s">
        <v>192</v>
      </c>
      <c r="C719" s="456" t="s">
        <v>193</v>
      </c>
      <c r="D719" s="456">
        <v>636</v>
      </c>
      <c r="E719" s="457">
        <f t="shared" si="5"/>
        <v>636</v>
      </c>
      <c r="F719" s="456">
        <v>311.0856</v>
      </c>
      <c r="G719" s="458" t="s">
        <v>4212</v>
      </c>
    </row>
    <row r="720" spans="1:7" s="568" customFormat="1" ht="79.5" thickBot="1">
      <c r="A720" s="454" t="s">
        <v>194</v>
      </c>
      <c r="B720" s="455" t="s">
        <v>195</v>
      </c>
      <c r="C720" s="456" t="s">
        <v>196</v>
      </c>
      <c r="D720" s="456">
        <v>346.40100000000001</v>
      </c>
      <c r="E720" s="457">
        <f t="shared" si="5"/>
        <v>346.40100000000001</v>
      </c>
      <c r="F720" s="456">
        <v>346.34706999999997</v>
      </c>
      <c r="G720" s="458" t="s">
        <v>186</v>
      </c>
    </row>
    <row r="721" spans="1:7" s="568" customFormat="1" ht="63">
      <c r="A721" s="416" t="s">
        <v>246</v>
      </c>
      <c r="B721" s="459" t="s">
        <v>247</v>
      </c>
      <c r="C721" s="418" t="s">
        <v>211</v>
      </c>
      <c r="D721" s="435">
        <v>8046.9170000000004</v>
      </c>
      <c r="E721" s="408">
        <f t="shared" si="5"/>
        <v>8046.9170000000004</v>
      </c>
      <c r="F721" s="418">
        <v>7869.1216700000004</v>
      </c>
      <c r="G721" s="436" t="s">
        <v>4213</v>
      </c>
    </row>
    <row r="722" spans="1:7" s="568" customFormat="1" ht="48" thickBot="1">
      <c r="A722" s="431" t="s">
        <v>246</v>
      </c>
      <c r="B722" s="460" t="s">
        <v>4214</v>
      </c>
      <c r="C722" s="433" t="s">
        <v>211</v>
      </c>
      <c r="D722" s="569">
        <v>290.029</v>
      </c>
      <c r="E722" s="413">
        <f t="shared" si="5"/>
        <v>290.029</v>
      </c>
      <c r="F722" s="433">
        <v>290.029</v>
      </c>
      <c r="G722" s="434" t="s">
        <v>4215</v>
      </c>
    </row>
    <row r="723" spans="1:7" s="568" customFormat="1" ht="32.25" thickBot="1">
      <c r="A723" s="461"/>
      <c r="B723" s="462" t="s">
        <v>4216</v>
      </c>
      <c r="C723" s="463" t="s">
        <v>211</v>
      </c>
      <c r="D723" s="572">
        <v>0</v>
      </c>
      <c r="E723" s="464">
        <f t="shared" si="5"/>
        <v>0</v>
      </c>
      <c r="F723" s="463"/>
      <c r="G723" s="463"/>
    </row>
    <row r="724" spans="1:7" s="568" customFormat="1" ht="78.75">
      <c r="A724" s="465" t="s">
        <v>4217</v>
      </c>
      <c r="B724" s="466" t="s">
        <v>4218</v>
      </c>
      <c r="C724" s="467" t="s">
        <v>211</v>
      </c>
      <c r="D724" s="435">
        <v>1460</v>
      </c>
      <c r="E724" s="408">
        <f t="shared" si="5"/>
        <v>1460</v>
      </c>
      <c r="F724" s="467">
        <v>950.98212999999998</v>
      </c>
      <c r="G724" s="468"/>
    </row>
    <row r="725" spans="1:7" s="568" customFormat="1" ht="79.5" thickBot="1">
      <c r="A725" s="449" t="s">
        <v>4217</v>
      </c>
      <c r="B725" s="450" t="s">
        <v>4219</v>
      </c>
      <c r="C725" s="451" t="s">
        <v>211</v>
      </c>
      <c r="D725" s="569">
        <v>2558.9490000000001</v>
      </c>
      <c r="E725" s="469">
        <f t="shared" si="5"/>
        <v>2558.9490000000001</v>
      </c>
      <c r="F725" s="451">
        <v>2307.3273100000001</v>
      </c>
      <c r="G725" s="470" t="s">
        <v>4220</v>
      </c>
    </row>
    <row r="726" spans="1:7" s="568" customFormat="1" ht="16.5" thickBot="1">
      <c r="A726" s="471" t="s">
        <v>4221</v>
      </c>
      <c r="B726" s="472" t="s">
        <v>4222</v>
      </c>
      <c r="C726" s="472" t="s">
        <v>4223</v>
      </c>
      <c r="D726" s="456">
        <v>5</v>
      </c>
      <c r="E726" s="457">
        <f t="shared" si="5"/>
        <v>5</v>
      </c>
      <c r="F726" s="456"/>
      <c r="G726" s="458"/>
    </row>
    <row r="727" spans="1:7" s="568" customFormat="1" ht="47.25">
      <c r="A727" s="416" t="s">
        <v>241</v>
      </c>
      <c r="B727" s="417" t="s">
        <v>242</v>
      </c>
      <c r="C727" s="473" t="s">
        <v>199</v>
      </c>
      <c r="D727" s="435">
        <v>2000.046</v>
      </c>
      <c r="E727" s="408">
        <f t="shared" si="5"/>
        <v>2000.046</v>
      </c>
      <c r="F727" s="435">
        <v>1955.6709900000001</v>
      </c>
      <c r="G727" s="573" t="s">
        <v>4224</v>
      </c>
    </row>
    <row r="728" spans="1:7" s="568" customFormat="1" ht="47.25">
      <c r="A728" s="424" t="s">
        <v>244</v>
      </c>
      <c r="B728" s="429" t="s">
        <v>245</v>
      </c>
      <c r="C728" s="474" t="s">
        <v>199</v>
      </c>
      <c r="D728" s="421">
        <v>5</v>
      </c>
      <c r="E728" s="422">
        <f t="shared" si="5"/>
        <v>5</v>
      </c>
      <c r="F728" s="426"/>
      <c r="G728" s="428"/>
    </row>
    <row r="729" spans="1:7" s="568" customFormat="1" ht="31.5">
      <c r="A729" s="424" t="s">
        <v>4221</v>
      </c>
      <c r="B729" s="444" t="s">
        <v>4225</v>
      </c>
      <c r="C729" s="475" t="s">
        <v>4226</v>
      </c>
      <c r="D729" s="421">
        <v>50</v>
      </c>
      <c r="E729" s="422">
        <f t="shared" si="5"/>
        <v>50</v>
      </c>
      <c r="F729" s="426">
        <v>32.176000000000002</v>
      </c>
      <c r="G729" s="428" t="s">
        <v>4227</v>
      </c>
    </row>
    <row r="730" spans="1:7" s="568" customFormat="1" ht="47.25">
      <c r="A730" s="424" t="s">
        <v>717</v>
      </c>
      <c r="B730" s="444" t="s">
        <v>718</v>
      </c>
      <c r="C730" s="475" t="s">
        <v>719</v>
      </c>
      <c r="D730" s="421">
        <v>2979.6588000000002</v>
      </c>
      <c r="E730" s="422">
        <f t="shared" si="5"/>
        <v>2979.6588000000002</v>
      </c>
      <c r="F730" s="426">
        <v>1836.79162</v>
      </c>
      <c r="G730" s="428" t="s">
        <v>4228</v>
      </c>
    </row>
    <row r="731" spans="1:7" s="568" customFormat="1" ht="63.75" thickBot="1">
      <c r="A731" s="431" t="s">
        <v>243</v>
      </c>
      <c r="B731" s="453" t="s">
        <v>720</v>
      </c>
      <c r="C731" s="476" t="s">
        <v>199</v>
      </c>
      <c r="D731" s="569">
        <v>1000</v>
      </c>
      <c r="E731" s="413">
        <f t="shared" si="5"/>
        <v>1000</v>
      </c>
      <c r="F731" s="433">
        <v>999.79978000000006</v>
      </c>
      <c r="G731" s="434" t="s">
        <v>4229</v>
      </c>
    </row>
    <row r="732" spans="1:7" s="568" customFormat="1" ht="63">
      <c r="A732" s="416" t="s">
        <v>248</v>
      </c>
      <c r="B732" s="417" t="s">
        <v>249</v>
      </c>
      <c r="C732" s="473" t="s">
        <v>723</v>
      </c>
      <c r="D732" s="435">
        <v>306.52</v>
      </c>
      <c r="E732" s="408">
        <f t="shared" si="5"/>
        <v>306.52</v>
      </c>
      <c r="F732" s="418">
        <v>306.52</v>
      </c>
      <c r="G732" s="436" t="s">
        <v>3369</v>
      </c>
    </row>
    <row r="733" spans="1:7" s="568" customFormat="1" ht="63">
      <c r="A733" s="424" t="s">
        <v>250</v>
      </c>
      <c r="B733" s="444" t="s">
        <v>251</v>
      </c>
      <c r="C733" s="475" t="s">
        <v>199</v>
      </c>
      <c r="D733" s="421"/>
      <c r="E733" s="422">
        <f t="shared" si="5"/>
        <v>0</v>
      </c>
      <c r="F733" s="426"/>
      <c r="G733" s="428"/>
    </row>
    <row r="734" spans="1:7" s="568" customFormat="1" ht="63">
      <c r="A734" s="477" t="s">
        <v>254</v>
      </c>
      <c r="B734" s="30" t="s">
        <v>255</v>
      </c>
      <c r="C734" s="30" t="s">
        <v>57</v>
      </c>
      <c r="D734" s="421">
        <v>1686.1389999999999</v>
      </c>
      <c r="E734" s="422">
        <f t="shared" ref="E734:E745" si="6">D734</f>
        <v>1686.1389999999999</v>
      </c>
      <c r="F734" s="426">
        <v>1473.6801499999999</v>
      </c>
      <c r="G734" s="428" t="s">
        <v>724</v>
      </c>
    </row>
    <row r="735" spans="1:7" s="568" customFormat="1" ht="63">
      <c r="A735" s="477" t="s">
        <v>4230</v>
      </c>
      <c r="B735" s="30" t="s">
        <v>4231</v>
      </c>
      <c r="C735" s="426" t="s">
        <v>199</v>
      </c>
      <c r="D735" s="421">
        <v>847.94500000000005</v>
      </c>
      <c r="E735" s="422">
        <f t="shared" si="6"/>
        <v>847.94500000000005</v>
      </c>
      <c r="F735" s="426">
        <v>724.15105000000005</v>
      </c>
      <c r="G735" s="428" t="s">
        <v>4232</v>
      </c>
    </row>
    <row r="736" spans="1:7" s="568" customFormat="1" ht="63.75" thickBot="1">
      <c r="A736" s="478" t="s">
        <v>4233</v>
      </c>
      <c r="B736" s="450" t="s">
        <v>4234</v>
      </c>
      <c r="C736" s="433" t="s">
        <v>199</v>
      </c>
      <c r="D736" s="569">
        <v>847.94500000000005</v>
      </c>
      <c r="E736" s="413">
        <f t="shared" si="6"/>
        <v>847.94500000000005</v>
      </c>
      <c r="F736" s="433">
        <v>711.50548000000003</v>
      </c>
      <c r="G736" s="434" t="s">
        <v>4232</v>
      </c>
    </row>
    <row r="737" spans="1:7" s="568" customFormat="1" ht="47.25">
      <c r="A737" s="479" t="s">
        <v>252</v>
      </c>
      <c r="B737" s="480" t="s">
        <v>253</v>
      </c>
      <c r="C737" s="481" t="s">
        <v>721</v>
      </c>
      <c r="D737" s="482">
        <v>288.15699999999998</v>
      </c>
      <c r="E737" s="408">
        <f>D737</f>
        <v>288.15699999999998</v>
      </c>
      <c r="F737" s="418">
        <v>287.77699999999999</v>
      </c>
      <c r="G737" s="436" t="s">
        <v>722</v>
      </c>
    </row>
    <row r="738" spans="1:7" s="568" customFormat="1" ht="63">
      <c r="A738" s="424" t="s">
        <v>197</v>
      </c>
      <c r="B738" s="483" t="s">
        <v>198</v>
      </c>
      <c r="C738" s="484" t="s">
        <v>199</v>
      </c>
      <c r="D738" s="421">
        <v>5</v>
      </c>
      <c r="E738" s="422">
        <f t="shared" si="6"/>
        <v>5</v>
      </c>
      <c r="F738" s="426"/>
      <c r="G738" s="428"/>
    </row>
    <row r="739" spans="1:7" s="568" customFormat="1" ht="142.5" thickBot="1">
      <c r="A739" s="431" t="s">
        <v>4235</v>
      </c>
      <c r="B739" s="460" t="s">
        <v>725</v>
      </c>
      <c r="C739" s="485" t="s">
        <v>199</v>
      </c>
      <c r="D739" s="569">
        <v>5</v>
      </c>
      <c r="E739" s="413">
        <f t="shared" si="6"/>
        <v>5</v>
      </c>
      <c r="F739" s="433"/>
      <c r="G739" s="434"/>
    </row>
    <row r="740" spans="1:7" s="568" customFormat="1" ht="63">
      <c r="A740" s="486"/>
      <c r="B740" s="487" t="s">
        <v>200</v>
      </c>
      <c r="C740" s="488" t="s">
        <v>199</v>
      </c>
      <c r="D740" s="574">
        <v>295</v>
      </c>
      <c r="E740" s="489">
        <f t="shared" si="6"/>
        <v>295</v>
      </c>
      <c r="F740" s="575">
        <v>295</v>
      </c>
      <c r="G740" s="490" t="s">
        <v>4236</v>
      </c>
    </row>
    <row r="741" spans="1:7" s="568" customFormat="1" ht="47.25">
      <c r="A741" s="491" t="s">
        <v>4237</v>
      </c>
      <c r="B741" s="492" t="s">
        <v>4238</v>
      </c>
      <c r="C741" s="493" t="s">
        <v>4226</v>
      </c>
      <c r="D741" s="421">
        <v>72.935000000000002</v>
      </c>
      <c r="E741" s="494">
        <f t="shared" si="6"/>
        <v>72.935000000000002</v>
      </c>
      <c r="F741" s="448"/>
      <c r="G741" s="495"/>
    </row>
    <row r="742" spans="1:7" s="568" customFormat="1" ht="63">
      <c r="A742" s="491" t="s">
        <v>4239</v>
      </c>
      <c r="B742" s="30" t="s">
        <v>727</v>
      </c>
      <c r="C742" s="496" t="s">
        <v>199</v>
      </c>
      <c r="D742" s="497">
        <v>520</v>
      </c>
      <c r="E742" s="497">
        <f t="shared" si="6"/>
        <v>520</v>
      </c>
      <c r="F742" s="497">
        <v>520</v>
      </c>
      <c r="G742" s="498" t="s">
        <v>4240</v>
      </c>
    </row>
    <row r="743" spans="1:7" s="568" customFormat="1" ht="63.75" thickBot="1">
      <c r="A743" s="449" t="s">
        <v>4241</v>
      </c>
      <c r="B743" s="450" t="s">
        <v>4242</v>
      </c>
      <c r="C743" s="450" t="s">
        <v>199</v>
      </c>
      <c r="D743" s="569">
        <v>250</v>
      </c>
      <c r="E743" s="469">
        <f t="shared" si="6"/>
        <v>250</v>
      </c>
      <c r="F743" s="451">
        <v>246.33989</v>
      </c>
      <c r="G743" s="470"/>
    </row>
    <row r="744" spans="1:7" s="568" customFormat="1" ht="111" thickBot="1">
      <c r="A744" s="499" t="s">
        <v>4243</v>
      </c>
      <c r="B744" s="500" t="s">
        <v>726</v>
      </c>
      <c r="C744" s="500" t="s">
        <v>57</v>
      </c>
      <c r="D744" s="456">
        <v>1157.8869999999999</v>
      </c>
      <c r="E744" s="457">
        <f t="shared" si="6"/>
        <v>1157.8869999999999</v>
      </c>
      <c r="F744" s="576">
        <v>657.50234</v>
      </c>
      <c r="G744" s="501" t="s">
        <v>4244</v>
      </c>
    </row>
    <row r="745" spans="1:7" s="568" customFormat="1" ht="32.25" thickBot="1">
      <c r="A745" s="499" t="s">
        <v>4245</v>
      </c>
      <c r="B745" s="500" t="s">
        <v>4246</v>
      </c>
      <c r="C745" s="500" t="s">
        <v>4247</v>
      </c>
      <c r="D745" s="456">
        <v>288.39999999999998</v>
      </c>
      <c r="E745" s="457">
        <f t="shared" si="6"/>
        <v>288.39999999999998</v>
      </c>
      <c r="F745" s="576"/>
      <c r="G745" s="501"/>
    </row>
    <row r="746" spans="1:7" s="568" customFormat="1">
      <c r="A746" s="577"/>
      <c r="B746" s="502" t="s">
        <v>1</v>
      </c>
      <c r="C746" s="503" t="s">
        <v>6</v>
      </c>
      <c r="D746" s="578">
        <f>SUM(D662:D745)</f>
        <v>65254.161800000002</v>
      </c>
      <c r="E746" s="578">
        <f>SUM(E662:E745)</f>
        <v>65254.161800000002</v>
      </c>
      <c r="F746" s="578">
        <f>SUM(F662:F744)</f>
        <v>54639.784380000005</v>
      </c>
      <c r="G746" s="503" t="s">
        <v>6</v>
      </c>
    </row>
    <row r="747" spans="1:7" s="568" customFormat="1">
      <c r="A747" s="782" t="s">
        <v>360</v>
      </c>
      <c r="B747" s="782"/>
      <c r="C747" s="782"/>
      <c r="D747" s="782"/>
      <c r="E747" s="782"/>
      <c r="F747" s="782"/>
      <c r="G747" s="782"/>
    </row>
    <row r="748" spans="1:7" s="568" customFormat="1">
      <c r="A748" s="346" t="s">
        <v>184</v>
      </c>
      <c r="B748" s="346" t="s">
        <v>184</v>
      </c>
      <c r="C748" s="346" t="s">
        <v>184</v>
      </c>
      <c r="D748" s="579" t="s">
        <v>184</v>
      </c>
      <c r="E748" s="579" t="s">
        <v>184</v>
      </c>
      <c r="F748" s="579" t="s">
        <v>184</v>
      </c>
      <c r="G748" s="346" t="s">
        <v>184</v>
      </c>
    </row>
    <row r="749" spans="1:7" s="568" customFormat="1">
      <c r="A749" s="323"/>
      <c r="B749" s="242" t="s">
        <v>1</v>
      </c>
      <c r="C749" s="531" t="s">
        <v>6</v>
      </c>
      <c r="D749" s="533">
        <v>0</v>
      </c>
      <c r="E749" s="533">
        <v>0</v>
      </c>
      <c r="F749" s="533">
        <v>0</v>
      </c>
      <c r="G749" s="531" t="s">
        <v>6</v>
      </c>
    </row>
    <row r="750" spans="1:7" s="568" customFormat="1">
      <c r="A750" s="782" t="s">
        <v>24</v>
      </c>
      <c r="B750" s="782"/>
      <c r="C750" s="782"/>
      <c r="D750" s="782"/>
      <c r="E750" s="782"/>
      <c r="F750" s="782"/>
      <c r="G750" s="782"/>
    </row>
    <row r="751" spans="1:7" s="568" customFormat="1">
      <c r="A751" s="346" t="s">
        <v>184</v>
      </c>
      <c r="B751" s="346" t="s">
        <v>184</v>
      </c>
      <c r="C751" s="346" t="s">
        <v>184</v>
      </c>
      <c r="D751" s="579" t="s">
        <v>184</v>
      </c>
      <c r="E751" s="579" t="s">
        <v>184</v>
      </c>
      <c r="F751" s="579" t="s">
        <v>184</v>
      </c>
      <c r="G751" s="346" t="s">
        <v>184</v>
      </c>
    </row>
    <row r="752" spans="1:7" s="568" customFormat="1">
      <c r="A752" s="323"/>
      <c r="B752" s="242" t="s">
        <v>1</v>
      </c>
      <c r="C752" s="531" t="s">
        <v>6</v>
      </c>
      <c r="D752" s="533">
        <v>0</v>
      </c>
      <c r="E752" s="533">
        <v>0</v>
      </c>
      <c r="F752" s="533">
        <v>0</v>
      </c>
      <c r="G752" s="531" t="s">
        <v>6</v>
      </c>
    </row>
    <row r="753" spans="1:7" s="568" customFormat="1">
      <c r="A753" s="782" t="s">
        <v>25</v>
      </c>
      <c r="B753" s="782"/>
      <c r="C753" s="782"/>
      <c r="D753" s="782"/>
      <c r="E753" s="782"/>
      <c r="F753" s="782"/>
      <c r="G753" s="782"/>
    </row>
    <row r="754" spans="1:7" s="568" customFormat="1" ht="78.75">
      <c r="A754" s="112" t="s">
        <v>261</v>
      </c>
      <c r="B754" s="112" t="s">
        <v>5777</v>
      </c>
      <c r="C754" s="110" t="s">
        <v>57</v>
      </c>
      <c r="D754" s="299">
        <v>540</v>
      </c>
      <c r="E754" s="299">
        <v>540</v>
      </c>
      <c r="F754" s="113">
        <v>194.875</v>
      </c>
      <c r="G754" s="504" t="s">
        <v>262</v>
      </c>
    </row>
    <row r="755" spans="1:7" s="568" customFormat="1" ht="47.25">
      <c r="A755" s="840" t="s">
        <v>2425</v>
      </c>
      <c r="B755" s="840" t="s">
        <v>696</v>
      </c>
      <c r="C755" s="841" t="s">
        <v>697</v>
      </c>
      <c r="D755" s="842">
        <v>776.45500000000004</v>
      </c>
      <c r="E755" s="842">
        <v>776.45500000000004</v>
      </c>
      <c r="F755" s="113">
        <v>5.3550000000000004</v>
      </c>
      <c r="G755" s="505" t="s">
        <v>698</v>
      </c>
    </row>
    <row r="756" spans="1:7" s="568" customFormat="1">
      <c r="A756" s="840"/>
      <c r="B756" s="840"/>
      <c r="C756" s="841"/>
      <c r="D756" s="842"/>
      <c r="E756" s="842"/>
      <c r="F756" s="113">
        <v>740.995</v>
      </c>
      <c r="G756" s="113" t="s">
        <v>2426</v>
      </c>
    </row>
    <row r="757" spans="1:7" s="568" customFormat="1" ht="31.5">
      <c r="A757" s="840"/>
      <c r="B757" s="840"/>
      <c r="C757" s="841"/>
      <c r="D757" s="842"/>
      <c r="E757" s="842"/>
      <c r="F757" s="113">
        <v>2.2949999999999999</v>
      </c>
      <c r="G757" s="113" t="s">
        <v>2427</v>
      </c>
    </row>
    <row r="758" spans="1:7" s="584" customFormat="1">
      <c r="A758" s="580"/>
      <c r="B758" s="581" t="s">
        <v>1</v>
      </c>
      <c r="C758" s="582" t="s">
        <v>6</v>
      </c>
      <c r="D758" s="583">
        <f>SUM(D754:D757)</f>
        <v>1316.4549999999999</v>
      </c>
      <c r="E758" s="583">
        <f>SUM(E754:E757)</f>
        <v>1316.4549999999999</v>
      </c>
      <c r="F758" s="583">
        <f>SUM(F754:F757)</f>
        <v>943.52</v>
      </c>
      <c r="G758" s="582" t="s">
        <v>6</v>
      </c>
    </row>
    <row r="759" spans="1:7" s="568" customFormat="1">
      <c r="A759" s="782" t="s">
        <v>26</v>
      </c>
      <c r="B759" s="782"/>
      <c r="C759" s="782"/>
      <c r="D759" s="782"/>
      <c r="E759" s="782"/>
      <c r="F759" s="782"/>
      <c r="G759" s="782"/>
    </row>
    <row r="760" spans="1:7" s="568" customFormat="1">
      <c r="A760" s="346" t="s">
        <v>184</v>
      </c>
      <c r="B760" s="346" t="s">
        <v>184</v>
      </c>
      <c r="C760" s="346" t="s">
        <v>184</v>
      </c>
      <c r="D760" s="579" t="s">
        <v>184</v>
      </c>
      <c r="E760" s="579" t="s">
        <v>184</v>
      </c>
      <c r="F760" s="579" t="s">
        <v>184</v>
      </c>
      <c r="G760" s="346" t="s">
        <v>184</v>
      </c>
    </row>
    <row r="761" spans="1:7" s="568" customFormat="1">
      <c r="A761" s="323"/>
      <c r="B761" s="242" t="s">
        <v>1</v>
      </c>
      <c r="C761" s="531" t="s">
        <v>6</v>
      </c>
      <c r="D761" s="533">
        <v>0</v>
      </c>
      <c r="E761" s="533">
        <v>0</v>
      </c>
      <c r="F761" s="533">
        <v>0</v>
      </c>
      <c r="G761" s="531" t="s">
        <v>6</v>
      </c>
    </row>
    <row r="762" spans="1:7" s="568" customFormat="1">
      <c r="A762" s="782" t="s">
        <v>27</v>
      </c>
      <c r="B762" s="782"/>
      <c r="C762" s="782"/>
      <c r="D762" s="782"/>
      <c r="E762" s="782"/>
      <c r="F762" s="782"/>
      <c r="G762" s="782"/>
    </row>
    <row r="763" spans="1:7" s="568" customFormat="1">
      <c r="A763" s="346" t="s">
        <v>184</v>
      </c>
      <c r="B763" s="346" t="s">
        <v>184</v>
      </c>
      <c r="C763" s="346" t="s">
        <v>184</v>
      </c>
      <c r="D763" s="579" t="s">
        <v>184</v>
      </c>
      <c r="E763" s="579" t="s">
        <v>184</v>
      </c>
      <c r="F763" s="579" t="s">
        <v>184</v>
      </c>
      <c r="G763" s="346" t="s">
        <v>184</v>
      </c>
    </row>
    <row r="764" spans="1:7" s="568" customFormat="1">
      <c r="A764" s="323"/>
      <c r="B764" s="242" t="s">
        <v>1</v>
      </c>
      <c r="C764" s="531" t="s">
        <v>6</v>
      </c>
      <c r="D764" s="533">
        <v>0</v>
      </c>
      <c r="E764" s="533">
        <v>0</v>
      </c>
      <c r="F764" s="533">
        <v>0</v>
      </c>
      <c r="G764" s="531" t="s">
        <v>6</v>
      </c>
    </row>
    <row r="765" spans="1:7" s="568" customFormat="1">
      <c r="A765" s="782" t="s">
        <v>329</v>
      </c>
      <c r="B765" s="782"/>
      <c r="C765" s="782"/>
      <c r="D765" s="782"/>
      <c r="E765" s="782"/>
      <c r="F765" s="782"/>
      <c r="G765" s="782"/>
    </row>
    <row r="766" spans="1:7" s="568" customFormat="1">
      <c r="A766" s="346" t="s">
        <v>184</v>
      </c>
      <c r="B766" s="346" t="s">
        <v>184</v>
      </c>
      <c r="C766" s="346" t="s">
        <v>184</v>
      </c>
      <c r="D766" s="579" t="s">
        <v>184</v>
      </c>
      <c r="E766" s="579" t="s">
        <v>184</v>
      </c>
      <c r="F766" s="579" t="s">
        <v>184</v>
      </c>
      <c r="G766" s="346" t="s">
        <v>184</v>
      </c>
    </row>
    <row r="767" spans="1:7" s="568" customFormat="1">
      <c r="A767" s="323"/>
      <c r="B767" s="242" t="s">
        <v>1</v>
      </c>
      <c r="C767" s="531" t="s">
        <v>6</v>
      </c>
      <c r="D767" s="533">
        <v>0</v>
      </c>
      <c r="E767" s="533">
        <v>0</v>
      </c>
      <c r="F767" s="533">
        <v>0</v>
      </c>
      <c r="G767" s="531" t="s">
        <v>6</v>
      </c>
    </row>
    <row r="768" spans="1:7" s="314" customFormat="1">
      <c r="A768" s="782" t="s">
        <v>361</v>
      </c>
      <c r="B768" s="782"/>
      <c r="C768" s="782"/>
      <c r="D768" s="782"/>
      <c r="E768" s="782"/>
      <c r="F768" s="782"/>
      <c r="G768" s="782"/>
    </row>
    <row r="769" spans="1:7" s="314" customFormat="1">
      <c r="A769" s="346" t="s">
        <v>184</v>
      </c>
      <c r="B769" s="346" t="s">
        <v>184</v>
      </c>
      <c r="C769" s="346" t="s">
        <v>184</v>
      </c>
      <c r="D769" s="579" t="s">
        <v>184</v>
      </c>
      <c r="E769" s="579" t="s">
        <v>184</v>
      </c>
      <c r="F769" s="579" t="s">
        <v>184</v>
      </c>
      <c r="G769" s="346" t="s">
        <v>184</v>
      </c>
    </row>
    <row r="770" spans="1:7" s="314" customFormat="1">
      <c r="A770" s="323"/>
      <c r="B770" s="242" t="s">
        <v>1</v>
      </c>
      <c r="C770" s="531" t="s">
        <v>6</v>
      </c>
      <c r="D770" s="533">
        <v>0</v>
      </c>
      <c r="E770" s="533">
        <v>0</v>
      </c>
      <c r="F770" s="533">
        <v>0</v>
      </c>
      <c r="G770" s="531" t="s">
        <v>6</v>
      </c>
    </row>
    <row r="771" spans="1:7" s="314" customFormat="1">
      <c r="A771" s="782" t="s">
        <v>28</v>
      </c>
      <c r="B771" s="782"/>
      <c r="C771" s="782"/>
      <c r="D771" s="782"/>
      <c r="E771" s="782"/>
      <c r="F771" s="782"/>
      <c r="G771" s="782"/>
    </row>
    <row r="772" spans="1:7" s="314" customFormat="1">
      <c r="A772" s="346" t="s">
        <v>184</v>
      </c>
      <c r="B772" s="346" t="s">
        <v>184</v>
      </c>
      <c r="C772" s="346" t="s">
        <v>184</v>
      </c>
      <c r="D772" s="579" t="s">
        <v>184</v>
      </c>
      <c r="E772" s="579" t="s">
        <v>184</v>
      </c>
      <c r="F772" s="579" t="s">
        <v>184</v>
      </c>
      <c r="G772" s="346" t="s">
        <v>184</v>
      </c>
    </row>
    <row r="773" spans="1:7" s="314" customFormat="1">
      <c r="A773" s="323"/>
      <c r="B773" s="242" t="s">
        <v>1</v>
      </c>
      <c r="C773" s="531" t="s">
        <v>6</v>
      </c>
      <c r="D773" s="533">
        <v>0</v>
      </c>
      <c r="E773" s="533">
        <v>0</v>
      </c>
      <c r="F773" s="533">
        <v>0</v>
      </c>
      <c r="G773" s="531" t="s">
        <v>6</v>
      </c>
    </row>
    <row r="774" spans="1:7" s="314" customFormat="1">
      <c r="A774" s="782" t="s">
        <v>29</v>
      </c>
      <c r="B774" s="782"/>
      <c r="C774" s="782"/>
      <c r="D774" s="782"/>
      <c r="E774" s="782"/>
      <c r="F774" s="782"/>
      <c r="G774" s="782"/>
    </row>
    <row r="775" spans="1:7" s="314" customFormat="1" ht="31.5">
      <c r="A775" s="794" t="s">
        <v>266</v>
      </c>
      <c r="B775" s="794" t="s">
        <v>267</v>
      </c>
      <c r="C775" s="108" t="s">
        <v>268</v>
      </c>
      <c r="D775" s="834">
        <f>E775+E778+E781</f>
        <v>1965.1129999999998</v>
      </c>
      <c r="E775" s="834">
        <v>1160.229</v>
      </c>
      <c r="F775" s="585">
        <v>1138.68139</v>
      </c>
      <c r="G775" s="115" t="s">
        <v>491</v>
      </c>
    </row>
    <row r="776" spans="1:7" s="314" customFormat="1" ht="31.5">
      <c r="A776" s="833"/>
      <c r="B776" s="833"/>
      <c r="C776" s="115" t="s">
        <v>492</v>
      </c>
      <c r="D776" s="835"/>
      <c r="E776" s="835"/>
      <c r="F776" s="585">
        <v>3.78</v>
      </c>
      <c r="G776" s="115" t="s">
        <v>493</v>
      </c>
    </row>
    <row r="777" spans="1:7" s="314" customFormat="1">
      <c r="A777" s="795"/>
      <c r="B777" s="795"/>
      <c r="C777" s="115" t="s">
        <v>431</v>
      </c>
      <c r="D777" s="835"/>
      <c r="E777" s="836"/>
      <c r="F777" s="585">
        <v>17.768000000000001</v>
      </c>
      <c r="G777" s="115" t="s">
        <v>494</v>
      </c>
    </row>
    <row r="778" spans="1:7" s="314" customFormat="1" ht="31.5">
      <c r="A778" s="794" t="s">
        <v>269</v>
      </c>
      <c r="B778" s="794" t="s">
        <v>270</v>
      </c>
      <c r="C778" s="108" t="s">
        <v>268</v>
      </c>
      <c r="D778" s="835"/>
      <c r="E778" s="834">
        <f>F778+F779+F780</f>
        <v>746.99799999999993</v>
      </c>
      <c r="F778" s="585">
        <v>733.39400000000001</v>
      </c>
      <c r="G778" s="115" t="s">
        <v>491</v>
      </c>
    </row>
    <row r="779" spans="1:7" s="314" customFormat="1" ht="31.5">
      <c r="A779" s="833"/>
      <c r="B779" s="833"/>
      <c r="C779" s="115" t="s">
        <v>492</v>
      </c>
      <c r="D779" s="835"/>
      <c r="E779" s="835"/>
      <c r="F779" s="507">
        <v>2.16</v>
      </c>
      <c r="G779" s="115" t="s">
        <v>477</v>
      </c>
    </row>
    <row r="780" spans="1:7" s="314" customFormat="1">
      <c r="A780" s="795"/>
      <c r="B780" s="795"/>
      <c r="C780" s="115" t="s">
        <v>431</v>
      </c>
      <c r="D780" s="835"/>
      <c r="E780" s="836"/>
      <c r="F780" s="507">
        <v>11.444000000000001</v>
      </c>
      <c r="G780" s="115" t="s">
        <v>494</v>
      </c>
    </row>
    <row r="781" spans="1:7" s="314" customFormat="1" ht="63">
      <c r="A781" s="96" t="s">
        <v>495</v>
      </c>
      <c r="B781" s="325" t="s">
        <v>496</v>
      </c>
      <c r="C781" s="421" t="s">
        <v>497</v>
      </c>
      <c r="D781" s="836"/>
      <c r="E781" s="506">
        <v>57.886000000000003</v>
      </c>
      <c r="F781" s="507">
        <v>57.886000000000003</v>
      </c>
      <c r="G781" s="421" t="s">
        <v>493</v>
      </c>
    </row>
    <row r="782" spans="1:7" s="314" customFormat="1" ht="31.5">
      <c r="A782" s="771" t="s">
        <v>2753</v>
      </c>
      <c r="B782" s="771" t="s">
        <v>2754</v>
      </c>
      <c r="C782" s="115" t="s">
        <v>2755</v>
      </c>
      <c r="D782" s="813">
        <f>E782+E783+E784+F785</f>
        <v>1257.01</v>
      </c>
      <c r="E782" s="509">
        <v>58.241</v>
      </c>
      <c r="F782" s="509">
        <v>58.241</v>
      </c>
      <c r="G782" s="115" t="s">
        <v>2756</v>
      </c>
    </row>
    <row r="783" spans="1:7" s="314" customFormat="1" ht="31.5">
      <c r="A783" s="812"/>
      <c r="B783" s="812"/>
      <c r="C783" s="115" t="s">
        <v>2757</v>
      </c>
      <c r="D783" s="814"/>
      <c r="E783" s="509">
        <v>1176.4469999999999</v>
      </c>
      <c r="F783" s="509">
        <v>1176.4469999999999</v>
      </c>
      <c r="G783" s="115" t="s">
        <v>2758</v>
      </c>
    </row>
    <row r="784" spans="1:7" s="314" customFormat="1" ht="31.5">
      <c r="A784" s="812"/>
      <c r="B784" s="812"/>
      <c r="C784" s="115" t="s">
        <v>492</v>
      </c>
      <c r="D784" s="814"/>
      <c r="E784" s="509">
        <v>4.093</v>
      </c>
      <c r="F784" s="509">
        <v>4.093</v>
      </c>
      <c r="G784" s="115" t="s">
        <v>2756</v>
      </c>
    </row>
    <row r="785" spans="1:7" s="314" customFormat="1">
      <c r="A785" s="772"/>
      <c r="B785" s="772"/>
      <c r="C785" s="115"/>
      <c r="D785" s="815"/>
      <c r="E785" s="509">
        <v>18.228999999999999</v>
      </c>
      <c r="F785" s="509">
        <v>18.228999999999999</v>
      </c>
      <c r="G785" s="115"/>
    </row>
    <row r="786" spans="1:7" s="314" customFormat="1" ht="63">
      <c r="A786" s="124" t="s">
        <v>2759</v>
      </c>
      <c r="B786" s="124" t="s">
        <v>2760</v>
      </c>
      <c r="C786" s="115" t="s">
        <v>2755</v>
      </c>
      <c r="D786" s="586">
        <f>E786</f>
        <v>67.334000000000003</v>
      </c>
      <c r="E786" s="509">
        <v>67.334000000000003</v>
      </c>
      <c r="F786" s="509">
        <v>67.334000000000003</v>
      </c>
      <c r="G786" s="115" t="s">
        <v>2756</v>
      </c>
    </row>
    <row r="787" spans="1:7" s="314" customFormat="1" ht="63">
      <c r="A787" s="116" t="s">
        <v>2761</v>
      </c>
      <c r="B787" s="116" t="s">
        <v>2762</v>
      </c>
      <c r="C787" s="115" t="s">
        <v>2755</v>
      </c>
      <c r="D787" s="586">
        <f>E787</f>
        <v>57.04</v>
      </c>
      <c r="E787" s="509">
        <v>57.04</v>
      </c>
      <c r="F787" s="509">
        <v>57.04</v>
      </c>
      <c r="G787" s="115" t="s">
        <v>2756</v>
      </c>
    </row>
    <row r="788" spans="1:7" s="314" customFormat="1" ht="78.75">
      <c r="A788" s="116" t="s">
        <v>2763</v>
      </c>
      <c r="B788" s="116" t="s">
        <v>2764</v>
      </c>
      <c r="C788" s="115" t="s">
        <v>2755</v>
      </c>
      <c r="D788" s="586">
        <f>E788</f>
        <v>64.495999999999995</v>
      </c>
      <c r="E788" s="509">
        <v>64.495999999999995</v>
      </c>
      <c r="F788" s="509">
        <v>64.495999999999995</v>
      </c>
      <c r="G788" s="115" t="s">
        <v>2756</v>
      </c>
    </row>
    <row r="789" spans="1:7" s="314" customFormat="1" ht="47.25">
      <c r="A789" s="771" t="s">
        <v>2765</v>
      </c>
      <c r="B789" s="771" t="s">
        <v>2766</v>
      </c>
      <c r="C789" s="115" t="s">
        <v>298</v>
      </c>
      <c r="D789" s="813">
        <f>E789+E791+E790</f>
        <v>1182.6669999999999</v>
      </c>
      <c r="E789" s="509">
        <v>1160.123</v>
      </c>
      <c r="F789" s="509">
        <v>1160.123</v>
      </c>
      <c r="G789" s="115" t="s">
        <v>2767</v>
      </c>
    </row>
    <row r="790" spans="1:7" s="314" customFormat="1" ht="31.5">
      <c r="A790" s="812"/>
      <c r="B790" s="812"/>
      <c r="C790" s="115" t="s">
        <v>492</v>
      </c>
      <c r="D790" s="814"/>
      <c r="E790" s="509">
        <v>4.444</v>
      </c>
      <c r="F790" s="509">
        <v>4.444</v>
      </c>
      <c r="G790" s="508" t="s">
        <v>2756</v>
      </c>
    </row>
    <row r="791" spans="1:7" s="314" customFormat="1">
      <c r="A791" s="812"/>
      <c r="B791" s="812"/>
      <c r="C791" s="115" t="s">
        <v>431</v>
      </c>
      <c r="D791" s="815"/>
      <c r="E791" s="509">
        <v>18.100000000000001</v>
      </c>
      <c r="F791" s="509">
        <v>18.100000000000001</v>
      </c>
      <c r="G791" s="115" t="s">
        <v>461</v>
      </c>
    </row>
    <row r="792" spans="1:7" s="314" customFormat="1" ht="94.5">
      <c r="A792" s="124" t="s">
        <v>2768</v>
      </c>
      <c r="B792" s="153" t="s">
        <v>2769</v>
      </c>
      <c r="C792" s="115" t="s">
        <v>2770</v>
      </c>
      <c r="D792" s="587">
        <v>64.742000000000004</v>
      </c>
      <c r="E792" s="509">
        <v>64.742000000000004</v>
      </c>
      <c r="F792" s="509">
        <v>64.742000000000004</v>
      </c>
      <c r="G792" s="115" t="s">
        <v>2756</v>
      </c>
    </row>
    <row r="793" spans="1:7" s="314" customFormat="1" ht="126">
      <c r="A793" s="124" t="s">
        <v>2771</v>
      </c>
      <c r="B793" s="116" t="s">
        <v>2772</v>
      </c>
      <c r="C793" s="115" t="s">
        <v>2770</v>
      </c>
      <c r="D793" s="587">
        <v>61.290999999999997</v>
      </c>
      <c r="E793" s="509">
        <v>61.290999999999997</v>
      </c>
      <c r="F793" s="509">
        <v>61.290999999999997</v>
      </c>
      <c r="G793" s="115" t="s">
        <v>2756</v>
      </c>
    </row>
    <row r="794" spans="1:7" s="314" customFormat="1" ht="94.5">
      <c r="A794" s="124" t="s">
        <v>2773</v>
      </c>
      <c r="B794" s="116" t="s">
        <v>2774</v>
      </c>
      <c r="C794" s="115" t="s">
        <v>2770</v>
      </c>
      <c r="D794" s="587">
        <v>94.936000000000007</v>
      </c>
      <c r="E794" s="509">
        <v>94.936000000000007</v>
      </c>
      <c r="F794" s="509">
        <v>94.936000000000007</v>
      </c>
      <c r="G794" s="115" t="s">
        <v>2756</v>
      </c>
    </row>
    <row r="795" spans="1:7" s="314" customFormat="1" ht="94.5">
      <c r="A795" s="124" t="s">
        <v>2775</v>
      </c>
      <c r="B795" s="116" t="s">
        <v>2776</v>
      </c>
      <c r="C795" s="115" t="s">
        <v>2770</v>
      </c>
      <c r="D795" s="587">
        <v>81.058000000000007</v>
      </c>
      <c r="E795" s="509">
        <v>81.058000000000007</v>
      </c>
      <c r="F795" s="509">
        <v>81.058000000000007</v>
      </c>
      <c r="G795" s="115" t="s">
        <v>2756</v>
      </c>
    </row>
    <row r="796" spans="1:7" s="314" customFormat="1" ht="126">
      <c r="A796" s="124" t="s">
        <v>2777</v>
      </c>
      <c r="B796" s="116" t="s">
        <v>2778</v>
      </c>
      <c r="C796" s="115" t="s">
        <v>2770</v>
      </c>
      <c r="D796" s="587">
        <v>87.043999999999997</v>
      </c>
      <c r="E796" s="509">
        <v>87.043999999999997</v>
      </c>
      <c r="F796" s="509">
        <v>87.043999999999997</v>
      </c>
      <c r="G796" s="115" t="s">
        <v>2756</v>
      </c>
    </row>
    <row r="797" spans="1:7" s="314" customFormat="1" ht="94.5">
      <c r="A797" s="124" t="s">
        <v>2779</v>
      </c>
      <c r="B797" s="116" t="s">
        <v>2780</v>
      </c>
      <c r="C797" s="115" t="s">
        <v>2770</v>
      </c>
      <c r="D797" s="587">
        <v>117.26900000000001</v>
      </c>
      <c r="E797" s="588">
        <v>117.26900000000001</v>
      </c>
      <c r="F797" s="588">
        <v>114.572</v>
      </c>
      <c r="G797" s="115" t="s">
        <v>2756</v>
      </c>
    </row>
    <row r="798" spans="1:7" s="314" customFormat="1">
      <c r="A798" s="96"/>
      <c r="B798" s="305"/>
      <c r="C798" s="421"/>
      <c r="D798" s="589">
        <f>SUM(D775:D797)</f>
        <v>5100</v>
      </c>
      <c r="E798" s="589">
        <f>SUM(E775:E797)</f>
        <v>5100</v>
      </c>
      <c r="F798" s="589">
        <f>SUM(F775:F797)</f>
        <v>5097.30339</v>
      </c>
      <c r="G798" s="421"/>
    </row>
    <row r="799" spans="1:7" s="314" customFormat="1" ht="94.5">
      <c r="A799" s="96" t="s">
        <v>2781</v>
      </c>
      <c r="B799" s="116" t="s">
        <v>2782</v>
      </c>
      <c r="C799" s="115" t="s">
        <v>2783</v>
      </c>
      <c r="D799" s="590">
        <v>63.9</v>
      </c>
      <c r="E799" s="590">
        <v>63.9</v>
      </c>
      <c r="F799" s="590">
        <v>63.9</v>
      </c>
      <c r="G799" s="115" t="s">
        <v>2756</v>
      </c>
    </row>
    <row r="800" spans="1:7" s="314" customFormat="1" ht="78.75">
      <c r="A800" s="96" t="s">
        <v>2784</v>
      </c>
      <c r="B800" s="116" t="s">
        <v>2785</v>
      </c>
      <c r="C800" s="115" t="s">
        <v>2783</v>
      </c>
      <c r="D800" s="590">
        <v>26.1</v>
      </c>
      <c r="E800" s="590">
        <v>26.1</v>
      </c>
      <c r="F800" s="590">
        <v>23.492999999999999</v>
      </c>
      <c r="G800" s="115" t="s">
        <v>2756</v>
      </c>
    </row>
    <row r="801" spans="1:7" s="314" customFormat="1">
      <c r="A801" s="96"/>
      <c r="B801" s="305"/>
      <c r="C801" s="421"/>
      <c r="D801" s="589">
        <f>D799+D800</f>
        <v>90</v>
      </c>
      <c r="E801" s="589">
        <f>E799+E800</f>
        <v>90</v>
      </c>
      <c r="F801" s="589">
        <f>F799+F800</f>
        <v>87.393000000000001</v>
      </c>
      <c r="G801" s="421"/>
    </row>
    <row r="802" spans="1:7" s="314" customFormat="1" ht="31.5">
      <c r="A802" s="771" t="s">
        <v>2786</v>
      </c>
      <c r="B802" s="771" t="s">
        <v>2787</v>
      </c>
      <c r="C802" s="115" t="s">
        <v>298</v>
      </c>
      <c r="D802" s="509">
        <v>1366.5429999999999</v>
      </c>
      <c r="E802" s="509">
        <v>1366.5429999999999</v>
      </c>
      <c r="F802" s="509">
        <v>1366.5429999999999</v>
      </c>
      <c r="G802" s="115" t="s">
        <v>2756</v>
      </c>
    </row>
    <row r="803" spans="1:7" s="314" customFormat="1" ht="47.25">
      <c r="A803" s="812"/>
      <c r="B803" s="812"/>
      <c r="C803" s="115" t="s">
        <v>431</v>
      </c>
      <c r="D803" s="509">
        <v>21.234000000000002</v>
      </c>
      <c r="E803" s="509">
        <v>21.234000000000002</v>
      </c>
      <c r="F803" s="509">
        <v>21.234000000000002</v>
      </c>
      <c r="G803" s="115" t="s">
        <v>2788</v>
      </c>
    </row>
    <row r="804" spans="1:7" s="314" customFormat="1">
      <c r="A804" s="812"/>
      <c r="B804" s="812"/>
      <c r="C804" s="115" t="s">
        <v>492</v>
      </c>
      <c r="D804" s="509">
        <v>4.78</v>
      </c>
      <c r="E804" s="509">
        <v>4.78</v>
      </c>
      <c r="F804" s="509">
        <v>4.78</v>
      </c>
      <c r="G804" s="115" t="s">
        <v>461</v>
      </c>
    </row>
    <row r="805" spans="1:7" s="314" customFormat="1" ht="31.5">
      <c r="A805" s="812"/>
      <c r="B805" s="812"/>
      <c r="C805" s="115" t="s">
        <v>476</v>
      </c>
      <c r="D805" s="509">
        <v>69.73</v>
      </c>
      <c r="E805" s="509">
        <v>69.73</v>
      </c>
      <c r="F805" s="509">
        <v>69.73</v>
      </c>
      <c r="G805" s="115" t="s">
        <v>2756</v>
      </c>
    </row>
    <row r="806" spans="1:7" s="314" customFormat="1" ht="31.5">
      <c r="A806" s="771" t="s">
        <v>2789</v>
      </c>
      <c r="B806" s="771" t="s">
        <v>2790</v>
      </c>
      <c r="C806" s="115" t="s">
        <v>298</v>
      </c>
      <c r="D806" s="509">
        <v>1132.1690000000001</v>
      </c>
      <c r="E806" s="509">
        <v>1132.1690000000001</v>
      </c>
      <c r="F806" s="509">
        <v>1132.1690000000001</v>
      </c>
      <c r="G806" s="115" t="s">
        <v>2791</v>
      </c>
    </row>
    <row r="807" spans="1:7" s="314" customFormat="1" ht="31.5">
      <c r="A807" s="812"/>
      <c r="B807" s="812"/>
      <c r="C807" s="115" t="s">
        <v>476</v>
      </c>
      <c r="D807" s="509">
        <v>58.31</v>
      </c>
      <c r="E807" s="509">
        <v>58.31</v>
      </c>
      <c r="F807" s="509">
        <v>58.31</v>
      </c>
      <c r="G807" s="115" t="s">
        <v>2756</v>
      </c>
    </row>
    <row r="808" spans="1:7" s="314" customFormat="1">
      <c r="A808" s="812"/>
      <c r="B808" s="812"/>
      <c r="C808" s="115" t="s">
        <v>431</v>
      </c>
      <c r="D808" s="509">
        <v>17.588999999999999</v>
      </c>
      <c r="E808" s="509">
        <v>17.588999999999999</v>
      </c>
      <c r="F808" s="509">
        <v>17.588999999999999</v>
      </c>
      <c r="G808" s="115" t="s">
        <v>461</v>
      </c>
    </row>
    <row r="809" spans="1:7" s="314" customFormat="1" ht="31.5">
      <c r="A809" s="772"/>
      <c r="B809" s="772"/>
      <c r="C809" s="115" t="s">
        <v>492</v>
      </c>
      <c r="D809" s="509">
        <v>3.9489999999999998</v>
      </c>
      <c r="E809" s="509">
        <v>3.9489999999999998</v>
      </c>
      <c r="F809" s="509">
        <v>3.9489999999999998</v>
      </c>
      <c r="G809" s="115" t="s">
        <v>2756</v>
      </c>
    </row>
    <row r="810" spans="1:7" s="314" customFormat="1" ht="31.5">
      <c r="A810" s="777" t="s">
        <v>2792</v>
      </c>
      <c r="B810" s="777" t="s">
        <v>2793</v>
      </c>
      <c r="C810" s="115" t="s">
        <v>298</v>
      </c>
      <c r="D810" s="509">
        <v>1374.587</v>
      </c>
      <c r="E810" s="509">
        <v>1374.587</v>
      </c>
      <c r="F810" s="509">
        <v>1374.587</v>
      </c>
      <c r="G810" s="115" t="s">
        <v>2794</v>
      </c>
    </row>
    <row r="811" spans="1:7" s="314" customFormat="1" ht="31.5">
      <c r="A811" s="832"/>
      <c r="B811" s="832"/>
      <c r="C811" s="115" t="s">
        <v>476</v>
      </c>
      <c r="D811" s="509">
        <v>69.781999999999996</v>
      </c>
      <c r="E811" s="509">
        <v>69.781999999999996</v>
      </c>
      <c r="F811" s="509">
        <v>69.781999999999996</v>
      </c>
      <c r="G811" s="115" t="s">
        <v>2756</v>
      </c>
    </row>
    <row r="812" spans="1:7" s="314" customFormat="1" ht="31.5">
      <c r="A812" s="832"/>
      <c r="B812" s="832"/>
      <c r="C812" s="115" t="s">
        <v>492</v>
      </c>
      <c r="D812" s="509">
        <v>4.7830000000000004</v>
      </c>
      <c r="E812" s="509">
        <v>4.7830000000000004</v>
      </c>
      <c r="F812" s="509">
        <v>4.7830000000000004</v>
      </c>
      <c r="G812" s="115" t="s">
        <v>2756</v>
      </c>
    </row>
    <row r="813" spans="1:7" s="314" customFormat="1">
      <c r="A813" s="778"/>
      <c r="B813" s="778"/>
      <c r="C813" s="115" t="s">
        <v>431</v>
      </c>
      <c r="D813" s="509">
        <v>21.303999999999998</v>
      </c>
      <c r="E813" s="509">
        <v>21.303999999999998</v>
      </c>
      <c r="F813" s="509">
        <v>21.303999999999998</v>
      </c>
      <c r="G813" s="115" t="s">
        <v>461</v>
      </c>
    </row>
    <row r="814" spans="1:7" s="314" customFormat="1" ht="47.25">
      <c r="A814" s="771" t="s">
        <v>2795</v>
      </c>
      <c r="B814" s="771" t="s">
        <v>2796</v>
      </c>
      <c r="C814" s="115" t="s">
        <v>2797</v>
      </c>
      <c r="D814" s="509">
        <v>80.5</v>
      </c>
      <c r="E814" s="509">
        <v>80.5</v>
      </c>
      <c r="F814" s="509">
        <v>80.5</v>
      </c>
      <c r="G814" s="115" t="s">
        <v>2798</v>
      </c>
    </row>
    <row r="815" spans="1:7" s="314" customFormat="1" ht="47.25">
      <c r="A815" s="812"/>
      <c r="B815" s="812"/>
      <c r="C815" s="115" t="s">
        <v>298</v>
      </c>
      <c r="D815" s="509">
        <v>820.601</v>
      </c>
      <c r="E815" s="509">
        <v>820.601</v>
      </c>
      <c r="F815" s="509">
        <v>820.601</v>
      </c>
      <c r="G815" s="115" t="s">
        <v>451</v>
      </c>
    </row>
    <row r="816" spans="1:7" s="314" customFormat="1">
      <c r="A816" s="812"/>
      <c r="B816" s="812"/>
      <c r="C816" s="115" t="s">
        <v>431</v>
      </c>
      <c r="D816" s="509">
        <v>12.727</v>
      </c>
      <c r="E816" s="509">
        <v>12.727</v>
      </c>
      <c r="F816" s="509">
        <v>12.727</v>
      </c>
      <c r="G816" s="115" t="s">
        <v>461</v>
      </c>
    </row>
    <row r="817" spans="1:7" s="314" customFormat="1" ht="31.5">
      <c r="A817" s="771" t="s">
        <v>2799</v>
      </c>
      <c r="B817" s="771" t="s">
        <v>2800</v>
      </c>
      <c r="C817" s="115" t="s">
        <v>298</v>
      </c>
      <c r="D817" s="509">
        <v>1046.9670000000001</v>
      </c>
      <c r="E817" s="509">
        <v>1046.9670000000001</v>
      </c>
      <c r="F817" s="509">
        <v>1046.9670000000001</v>
      </c>
      <c r="G817" s="115" t="s">
        <v>2794</v>
      </c>
    </row>
    <row r="818" spans="1:7" s="314" customFormat="1" ht="47.25">
      <c r="A818" s="812"/>
      <c r="B818" s="812"/>
      <c r="C818" s="115" t="s">
        <v>2801</v>
      </c>
      <c r="D818" s="509">
        <v>79.953999999999994</v>
      </c>
      <c r="E818" s="509">
        <v>79.953999999999994</v>
      </c>
      <c r="F818" s="509">
        <v>79.953999999999994</v>
      </c>
      <c r="G818" s="115" t="s">
        <v>2798</v>
      </c>
    </row>
    <row r="819" spans="1:7" s="314" customFormat="1" ht="47.25">
      <c r="A819" s="812"/>
      <c r="B819" s="812"/>
      <c r="C819" s="115" t="s">
        <v>492</v>
      </c>
      <c r="D819" s="509">
        <v>3.5390000000000001</v>
      </c>
      <c r="E819" s="509">
        <v>3.5390000000000001</v>
      </c>
      <c r="F819" s="509">
        <v>3.5390000000000001</v>
      </c>
      <c r="G819" s="115" t="s">
        <v>2798</v>
      </c>
    </row>
    <row r="820" spans="1:7" s="314" customFormat="1">
      <c r="A820" s="772"/>
      <c r="B820" s="772"/>
      <c r="C820" s="115" t="s">
        <v>431</v>
      </c>
      <c r="D820" s="509">
        <v>16.236000000000001</v>
      </c>
      <c r="E820" s="509">
        <v>16.236000000000001</v>
      </c>
      <c r="F820" s="509">
        <v>16.236000000000001</v>
      </c>
      <c r="G820" s="115" t="s">
        <v>461</v>
      </c>
    </row>
    <row r="821" spans="1:7" s="314" customFormat="1" ht="94.5">
      <c r="A821" s="27" t="s">
        <v>2802</v>
      </c>
      <c r="B821" s="115" t="s">
        <v>2803</v>
      </c>
      <c r="C821" s="115" t="s">
        <v>2797</v>
      </c>
      <c r="D821" s="509">
        <v>80.5</v>
      </c>
      <c r="E821" s="509">
        <v>80.5</v>
      </c>
      <c r="F821" s="509">
        <v>80.5</v>
      </c>
      <c r="G821" s="115" t="s">
        <v>2798</v>
      </c>
    </row>
    <row r="822" spans="1:7" s="314" customFormat="1" ht="78.75">
      <c r="A822" s="27" t="s">
        <v>2804</v>
      </c>
      <c r="B822" s="115" t="s">
        <v>2805</v>
      </c>
      <c r="C822" s="115" t="s">
        <v>2797</v>
      </c>
      <c r="D822" s="509">
        <v>92.376999999999995</v>
      </c>
      <c r="E822" s="509">
        <v>92.376999999999995</v>
      </c>
      <c r="F822" s="509">
        <v>92.376999999999995</v>
      </c>
      <c r="G822" s="115" t="s">
        <v>2756</v>
      </c>
    </row>
    <row r="823" spans="1:7" s="314" customFormat="1" ht="78.75">
      <c r="A823" s="27" t="s">
        <v>2806</v>
      </c>
      <c r="B823" s="115" t="s">
        <v>2807</v>
      </c>
      <c r="C823" s="115" t="s">
        <v>2797</v>
      </c>
      <c r="D823" s="509">
        <v>97.751000000000005</v>
      </c>
      <c r="E823" s="509">
        <v>97.751000000000005</v>
      </c>
      <c r="F823" s="509">
        <v>97.751000000000005</v>
      </c>
      <c r="G823" s="115" t="s">
        <v>2756</v>
      </c>
    </row>
    <row r="824" spans="1:7" s="314" customFormat="1" ht="78.75">
      <c r="A824" s="27" t="s">
        <v>2808</v>
      </c>
      <c r="B824" s="115" t="s">
        <v>2809</v>
      </c>
      <c r="C824" s="115" t="s">
        <v>2797</v>
      </c>
      <c r="D824" s="509">
        <v>108.828</v>
      </c>
      <c r="E824" s="509">
        <v>108.828</v>
      </c>
      <c r="F824" s="509">
        <v>108.828</v>
      </c>
      <c r="G824" s="115" t="s">
        <v>2756</v>
      </c>
    </row>
    <row r="825" spans="1:7" s="314" customFormat="1" ht="78.75">
      <c r="A825" s="115" t="s">
        <v>2810</v>
      </c>
      <c r="B825" s="115" t="s">
        <v>2811</v>
      </c>
      <c r="C825" s="115" t="s">
        <v>2797</v>
      </c>
      <c r="D825" s="509">
        <v>140.917</v>
      </c>
      <c r="E825" s="509">
        <v>140.917</v>
      </c>
      <c r="F825" s="509">
        <v>140.917</v>
      </c>
      <c r="G825" s="115" t="s">
        <v>2756</v>
      </c>
    </row>
    <row r="826" spans="1:7" s="314" customFormat="1" ht="78.75">
      <c r="A826" s="115" t="s">
        <v>2812</v>
      </c>
      <c r="B826" s="115" t="s">
        <v>2813</v>
      </c>
      <c r="C826" s="115" t="s">
        <v>2797</v>
      </c>
      <c r="D826" s="509">
        <v>97.885999999999996</v>
      </c>
      <c r="E826" s="509">
        <v>97.885999999999996</v>
      </c>
      <c r="F826" s="509">
        <v>65.402000000000001</v>
      </c>
      <c r="G826" s="115" t="s">
        <v>2756</v>
      </c>
    </row>
    <row r="827" spans="1:7" s="314" customFormat="1">
      <c r="A827" s="510"/>
      <c r="B827" s="510"/>
      <c r="C827" s="421"/>
      <c r="D827" s="589">
        <f>SUM(D802:D826)</f>
        <v>6823.5430000000015</v>
      </c>
      <c r="E827" s="589">
        <f>SUM(E802:E826)</f>
        <v>6823.5430000000015</v>
      </c>
      <c r="F827" s="589">
        <f>SUM(F802:F826)</f>
        <v>6791.0590000000011</v>
      </c>
      <c r="G827" s="421"/>
    </row>
    <row r="828" spans="1:7" s="314" customFormat="1" ht="47.25">
      <c r="A828" s="821" t="s">
        <v>2814</v>
      </c>
      <c r="B828" s="821" t="s">
        <v>2815</v>
      </c>
      <c r="C828" s="115" t="s">
        <v>298</v>
      </c>
      <c r="D828" s="509">
        <v>135.578</v>
      </c>
      <c r="E828" s="509">
        <v>135.578</v>
      </c>
      <c r="F828" s="509">
        <v>135.578</v>
      </c>
      <c r="G828" s="115" t="s">
        <v>2816</v>
      </c>
    </row>
    <row r="829" spans="1:7" s="314" customFormat="1" ht="47.25">
      <c r="A829" s="822"/>
      <c r="B829" s="822"/>
      <c r="C829" s="115" t="s">
        <v>492</v>
      </c>
      <c r="D829" s="509">
        <v>1.08</v>
      </c>
      <c r="E829" s="509">
        <v>1.08</v>
      </c>
      <c r="F829" s="509">
        <v>1.08</v>
      </c>
      <c r="G829" s="115" t="s">
        <v>2745</v>
      </c>
    </row>
    <row r="830" spans="1:7" s="314" customFormat="1" ht="47.25">
      <c r="A830" s="822"/>
      <c r="B830" s="822"/>
      <c r="C830" s="115" t="s">
        <v>2817</v>
      </c>
      <c r="D830" s="509">
        <v>10.8</v>
      </c>
      <c r="E830" s="509">
        <v>10.8</v>
      </c>
      <c r="F830" s="509">
        <v>10.8</v>
      </c>
      <c r="G830" s="115" t="s">
        <v>2745</v>
      </c>
    </row>
    <row r="831" spans="1:7" s="314" customFormat="1" ht="47.25">
      <c r="A831" s="823"/>
      <c r="B831" s="823"/>
      <c r="C831" s="115" t="s">
        <v>431</v>
      </c>
      <c r="D831" s="509">
        <v>2.5350000000000001</v>
      </c>
      <c r="E831" s="509">
        <v>2.5350000000000001</v>
      </c>
      <c r="F831" s="509">
        <v>2.5350000000000001</v>
      </c>
      <c r="G831" s="115" t="s">
        <v>465</v>
      </c>
    </row>
    <row r="832" spans="1:7" s="314" customFormat="1" ht="47.25">
      <c r="A832" s="821" t="s">
        <v>2818</v>
      </c>
      <c r="B832" s="821" t="s">
        <v>2819</v>
      </c>
      <c r="C832" s="115" t="s">
        <v>298</v>
      </c>
      <c r="D832" s="509">
        <v>135.578</v>
      </c>
      <c r="E832" s="509">
        <v>135.578</v>
      </c>
      <c r="F832" s="509">
        <v>135.578</v>
      </c>
      <c r="G832" s="115" t="s">
        <v>2816</v>
      </c>
    </row>
    <row r="833" spans="1:7" s="314" customFormat="1" ht="47.25">
      <c r="A833" s="822"/>
      <c r="B833" s="822"/>
      <c r="C833" s="115" t="s">
        <v>492</v>
      </c>
      <c r="D833" s="509">
        <v>1.08</v>
      </c>
      <c r="E833" s="509">
        <v>1.08</v>
      </c>
      <c r="F833" s="509">
        <v>1.08</v>
      </c>
      <c r="G833" s="115" t="s">
        <v>2745</v>
      </c>
    </row>
    <row r="834" spans="1:7" s="314" customFormat="1" ht="47.25">
      <c r="A834" s="822"/>
      <c r="B834" s="822"/>
      <c r="C834" s="115" t="s">
        <v>2817</v>
      </c>
      <c r="D834" s="509">
        <v>10.8</v>
      </c>
      <c r="E834" s="509">
        <v>10.8</v>
      </c>
      <c r="F834" s="509">
        <v>10.8</v>
      </c>
      <c r="G834" s="115" t="s">
        <v>2745</v>
      </c>
    </row>
    <row r="835" spans="1:7" s="314" customFormat="1" ht="47.25">
      <c r="A835" s="823"/>
      <c r="B835" s="823"/>
      <c r="C835" s="115" t="s">
        <v>431</v>
      </c>
      <c r="D835" s="509">
        <v>2.5350000000000001</v>
      </c>
      <c r="E835" s="509">
        <v>2.5350000000000001</v>
      </c>
      <c r="F835" s="509">
        <v>2.5350000000000001</v>
      </c>
      <c r="G835" s="115" t="s">
        <v>465</v>
      </c>
    </row>
    <row r="836" spans="1:7" s="314" customFormat="1" ht="31.5">
      <c r="A836" s="821" t="s">
        <v>2820</v>
      </c>
      <c r="B836" s="821" t="s">
        <v>2821</v>
      </c>
      <c r="C836" s="115" t="s">
        <v>298</v>
      </c>
      <c r="D836" s="509">
        <v>179.41399999999999</v>
      </c>
      <c r="E836" s="509">
        <v>179.41399999999999</v>
      </c>
      <c r="F836" s="509">
        <v>179.41399999999999</v>
      </c>
      <c r="G836" s="115" t="s">
        <v>2614</v>
      </c>
    </row>
    <row r="837" spans="1:7" s="314" customFormat="1" ht="47.25">
      <c r="A837" s="822"/>
      <c r="B837" s="822"/>
      <c r="C837" s="115" t="s">
        <v>492</v>
      </c>
      <c r="D837" s="509">
        <v>1.08</v>
      </c>
      <c r="E837" s="509">
        <v>1.08</v>
      </c>
      <c r="F837" s="509">
        <v>1.08</v>
      </c>
      <c r="G837" s="115" t="s">
        <v>2745</v>
      </c>
    </row>
    <row r="838" spans="1:7" s="314" customFormat="1" ht="47.25">
      <c r="A838" s="822"/>
      <c r="B838" s="822"/>
      <c r="C838" s="115" t="s">
        <v>2817</v>
      </c>
      <c r="D838" s="509">
        <v>16.2</v>
      </c>
      <c r="E838" s="509">
        <v>16.2</v>
      </c>
      <c r="F838" s="509">
        <v>16.2</v>
      </c>
      <c r="G838" s="115" t="s">
        <v>2745</v>
      </c>
    </row>
    <row r="839" spans="1:7" s="314" customFormat="1" ht="47.25">
      <c r="A839" s="823"/>
      <c r="B839" s="823"/>
      <c r="C839" s="115" t="s">
        <v>431</v>
      </c>
      <c r="D839" s="590">
        <v>3.2949999999999999</v>
      </c>
      <c r="E839" s="590">
        <v>3.2949999999999999</v>
      </c>
      <c r="F839" s="590">
        <v>3.2949999999999999</v>
      </c>
      <c r="G839" s="115" t="s">
        <v>465</v>
      </c>
    </row>
    <row r="840" spans="1:7" s="314" customFormat="1" ht="47.25">
      <c r="A840" s="821" t="s">
        <v>2822</v>
      </c>
      <c r="B840" s="821" t="s">
        <v>2823</v>
      </c>
      <c r="C840" s="115" t="s">
        <v>2817</v>
      </c>
      <c r="D840" s="590">
        <v>14.211</v>
      </c>
      <c r="E840" s="590">
        <v>14.211</v>
      </c>
      <c r="F840" s="590">
        <v>14.211</v>
      </c>
      <c r="G840" s="115" t="s">
        <v>2745</v>
      </c>
    </row>
    <row r="841" spans="1:7" s="314" customFormat="1" ht="47.25">
      <c r="A841" s="822"/>
      <c r="B841" s="822"/>
      <c r="C841" s="115" t="s">
        <v>298</v>
      </c>
      <c r="D841" s="590">
        <v>126.93899999999999</v>
      </c>
      <c r="E841" s="590">
        <v>126.93899999999999</v>
      </c>
      <c r="F841" s="590">
        <v>126.93899999999999</v>
      </c>
      <c r="G841" s="115" t="s">
        <v>2610</v>
      </c>
    </row>
    <row r="842" spans="1:7" s="314" customFormat="1" ht="47.25">
      <c r="A842" s="822"/>
      <c r="B842" s="822"/>
      <c r="C842" s="115" t="s">
        <v>492</v>
      </c>
      <c r="D842" s="590">
        <v>2.8420000000000001</v>
      </c>
      <c r="E842" s="590">
        <v>2.8420000000000001</v>
      </c>
      <c r="F842" s="590">
        <v>2.8420000000000001</v>
      </c>
      <c r="G842" s="115" t="s">
        <v>2745</v>
      </c>
    </row>
    <row r="843" spans="1:7" s="314" customFormat="1" ht="31.5">
      <c r="A843" s="823"/>
      <c r="B843" s="823"/>
      <c r="C843" s="115" t="s">
        <v>431</v>
      </c>
      <c r="D843" s="590">
        <v>1.802</v>
      </c>
      <c r="E843" s="590">
        <v>1.802</v>
      </c>
      <c r="F843" s="590">
        <v>1.802</v>
      </c>
      <c r="G843" s="115" t="s">
        <v>2824</v>
      </c>
    </row>
    <row r="844" spans="1:7" s="314" customFormat="1" ht="47.25">
      <c r="A844" s="821" t="s">
        <v>2825</v>
      </c>
      <c r="B844" s="821" t="s">
        <v>2826</v>
      </c>
      <c r="C844" s="115" t="s">
        <v>2817</v>
      </c>
      <c r="D844" s="824">
        <v>754.23099999999999</v>
      </c>
      <c r="E844" s="824">
        <v>754.23099999999999</v>
      </c>
      <c r="F844" s="590">
        <v>14.211</v>
      </c>
      <c r="G844" s="115" t="s">
        <v>2745</v>
      </c>
    </row>
    <row r="845" spans="1:7" s="314" customFormat="1" ht="47.25">
      <c r="A845" s="822"/>
      <c r="B845" s="822"/>
      <c r="C845" s="115" t="s">
        <v>298</v>
      </c>
      <c r="D845" s="825"/>
      <c r="E845" s="825"/>
      <c r="F845" s="590">
        <v>402.89400000000001</v>
      </c>
      <c r="G845" s="115" t="s">
        <v>2610</v>
      </c>
    </row>
    <row r="846" spans="1:7" s="314" customFormat="1" ht="47.25">
      <c r="A846" s="822"/>
      <c r="B846" s="822"/>
      <c r="C846" s="115" t="s">
        <v>492</v>
      </c>
      <c r="D846" s="825"/>
      <c r="E846" s="825"/>
      <c r="F846" s="590">
        <v>2.8410000000000002</v>
      </c>
      <c r="G846" s="115" t="s">
        <v>2745</v>
      </c>
    </row>
    <row r="847" spans="1:7" s="314" customFormat="1" ht="31.5">
      <c r="A847" s="823"/>
      <c r="B847" s="823"/>
      <c r="C847" s="115" t="s">
        <v>431</v>
      </c>
      <c r="D847" s="826"/>
      <c r="E847" s="826"/>
      <c r="F847" s="590">
        <v>5.5839999999999996</v>
      </c>
      <c r="G847" s="115" t="s">
        <v>2824</v>
      </c>
    </row>
    <row r="848" spans="1:7" s="314" customFormat="1">
      <c r="A848" s="96"/>
      <c r="B848" s="305"/>
      <c r="C848" s="421"/>
      <c r="D848" s="589">
        <f>SUM(D828:D847)</f>
        <v>1400</v>
      </c>
      <c r="E848" s="589">
        <f>SUM(E828:E847)</f>
        <v>1400</v>
      </c>
      <c r="F848" s="589">
        <f>SUM(F828:F847)</f>
        <v>1071.299</v>
      </c>
      <c r="G848" s="421"/>
    </row>
    <row r="849" spans="1:7" s="314" customFormat="1" ht="47.25">
      <c r="A849" s="771" t="s">
        <v>2827</v>
      </c>
      <c r="B849" s="771" t="s">
        <v>2828</v>
      </c>
      <c r="C849" s="115" t="s">
        <v>476</v>
      </c>
      <c r="D849" s="824">
        <v>184</v>
      </c>
      <c r="E849" s="824">
        <v>184</v>
      </c>
      <c r="F849" s="590">
        <v>10.8</v>
      </c>
      <c r="G849" s="115" t="s">
        <v>2745</v>
      </c>
    </row>
    <row r="850" spans="1:7" s="314" customFormat="1" ht="31.5">
      <c r="A850" s="812"/>
      <c r="B850" s="812"/>
      <c r="C850" s="115" t="s">
        <v>298</v>
      </c>
      <c r="D850" s="825"/>
      <c r="E850" s="825"/>
      <c r="F850" s="590">
        <v>168.821</v>
      </c>
      <c r="G850" s="115" t="s">
        <v>2612</v>
      </c>
    </row>
    <row r="851" spans="1:7" s="314" customFormat="1" ht="47.25">
      <c r="A851" s="772"/>
      <c r="B851" s="772"/>
      <c r="C851" s="115" t="s">
        <v>431</v>
      </c>
      <c r="D851" s="826"/>
      <c r="E851" s="826"/>
      <c r="F851" s="590">
        <v>3.2909999999999999</v>
      </c>
      <c r="G851" s="115" t="s">
        <v>465</v>
      </c>
    </row>
    <row r="852" spans="1:7" s="314" customFormat="1">
      <c r="A852" s="96"/>
      <c r="B852" s="326"/>
      <c r="C852" s="421"/>
      <c r="D852" s="589">
        <f>SUM(D849:D851)</f>
        <v>184</v>
      </c>
      <c r="E852" s="589">
        <f>SUM(E849:E851)</f>
        <v>184</v>
      </c>
      <c r="F852" s="589">
        <f>SUM(F849:F851)</f>
        <v>182.91200000000001</v>
      </c>
      <c r="G852" s="421"/>
    </row>
    <row r="853" spans="1:7" s="314" customFormat="1" ht="31.5">
      <c r="A853" s="779" t="s">
        <v>2829</v>
      </c>
      <c r="B853" s="779" t="s">
        <v>2830</v>
      </c>
      <c r="C853" s="115" t="s">
        <v>2817</v>
      </c>
      <c r="D853" s="824">
        <v>850</v>
      </c>
      <c r="E853" s="829">
        <v>850</v>
      </c>
      <c r="F853" s="509">
        <v>11.428000000000001</v>
      </c>
      <c r="G853" s="115" t="s">
        <v>2831</v>
      </c>
    </row>
    <row r="854" spans="1:7" s="314" customFormat="1" ht="31.5">
      <c r="A854" s="827"/>
      <c r="B854" s="827"/>
      <c r="C854" s="115" t="s">
        <v>2832</v>
      </c>
      <c r="D854" s="825"/>
      <c r="E854" s="830"/>
      <c r="F854" s="509">
        <v>816.971</v>
      </c>
      <c r="G854" s="115" t="s">
        <v>2833</v>
      </c>
    </row>
    <row r="855" spans="1:7" s="314" customFormat="1">
      <c r="A855" s="828"/>
      <c r="B855" s="828"/>
      <c r="C855" s="115" t="s">
        <v>118</v>
      </c>
      <c r="D855" s="826"/>
      <c r="E855" s="831"/>
      <c r="F855" s="509">
        <v>15.206</v>
      </c>
      <c r="G855" s="115" t="s">
        <v>461</v>
      </c>
    </row>
    <row r="856" spans="1:7" s="314" customFormat="1" ht="47.25">
      <c r="A856" s="115" t="s">
        <v>2834</v>
      </c>
      <c r="B856" s="115" t="s">
        <v>2835</v>
      </c>
      <c r="C856" s="115" t="s">
        <v>2836</v>
      </c>
      <c r="D856" s="590">
        <v>500</v>
      </c>
      <c r="E856" s="509">
        <v>500</v>
      </c>
      <c r="F856" s="509">
        <v>149.666</v>
      </c>
      <c r="G856" s="115" t="s">
        <v>2837</v>
      </c>
    </row>
    <row r="857" spans="1:7" s="314" customFormat="1">
      <c r="A857" s="96"/>
      <c r="B857" s="326"/>
      <c r="C857" s="421"/>
      <c r="D857" s="589">
        <f>SUM(D853:D856)</f>
        <v>1350</v>
      </c>
      <c r="E857" s="589">
        <f>SUM(E853:E856)</f>
        <v>1350</v>
      </c>
      <c r="F857" s="589">
        <f>SUM(F853:F856)</f>
        <v>993.27099999999996</v>
      </c>
      <c r="G857" s="421"/>
    </row>
    <row r="858" spans="1:7" s="314" customFormat="1" ht="47.25">
      <c r="A858" s="809" t="s">
        <v>2838</v>
      </c>
      <c r="B858" s="773" t="s">
        <v>2839</v>
      </c>
      <c r="C858" s="115" t="s">
        <v>431</v>
      </c>
      <c r="D858" s="813">
        <v>250</v>
      </c>
      <c r="E858" s="813">
        <v>250</v>
      </c>
      <c r="F858" s="590">
        <v>3.427</v>
      </c>
      <c r="G858" s="115" t="s">
        <v>465</v>
      </c>
    </row>
    <row r="859" spans="1:7" s="314" customFormat="1" ht="31.5">
      <c r="A859" s="811"/>
      <c r="B859" s="816"/>
      <c r="C859" s="115" t="s">
        <v>298</v>
      </c>
      <c r="D859" s="815"/>
      <c r="E859" s="815"/>
      <c r="F859" s="590">
        <v>230.55699999999999</v>
      </c>
      <c r="G859" s="115" t="s">
        <v>2840</v>
      </c>
    </row>
    <row r="860" spans="1:7" s="314" customFormat="1">
      <c r="A860" s="511"/>
      <c r="B860" s="513"/>
      <c r="C860" s="514"/>
      <c r="D860" s="589">
        <f>SUM(D858:D859)</f>
        <v>250</v>
      </c>
      <c r="E860" s="589">
        <f>SUM(E858:E859)</f>
        <v>250</v>
      </c>
      <c r="F860" s="589">
        <f>SUM(F858:F859)</f>
        <v>233.98399999999998</v>
      </c>
      <c r="G860" s="514"/>
    </row>
    <row r="861" spans="1:7" s="314" customFormat="1" ht="63">
      <c r="A861" s="511" t="s">
        <v>2841</v>
      </c>
      <c r="B861" s="115" t="s">
        <v>2842</v>
      </c>
      <c r="C861" s="115" t="s">
        <v>2836</v>
      </c>
      <c r="D861" s="590">
        <v>135</v>
      </c>
      <c r="E861" s="590">
        <v>135</v>
      </c>
      <c r="F861" s="590">
        <v>133.762</v>
      </c>
      <c r="G861" s="115" t="s">
        <v>2843</v>
      </c>
    </row>
    <row r="862" spans="1:7" s="314" customFormat="1" ht="47.25">
      <c r="A862" s="511" t="s">
        <v>2844</v>
      </c>
      <c r="B862" s="115" t="s">
        <v>2845</v>
      </c>
      <c r="C862" s="115" t="s">
        <v>2836</v>
      </c>
      <c r="D862" s="590">
        <v>245</v>
      </c>
      <c r="E862" s="590">
        <v>245</v>
      </c>
      <c r="F862" s="590">
        <v>246.23500000000001</v>
      </c>
      <c r="G862" s="115" t="s">
        <v>2846</v>
      </c>
    </row>
    <row r="863" spans="1:7" s="314" customFormat="1">
      <c r="A863" s="511"/>
      <c r="B863" s="513"/>
      <c r="C863" s="514"/>
      <c r="D863" s="589">
        <f>SUM(D861:D862)</f>
        <v>380</v>
      </c>
      <c r="E863" s="589">
        <f>SUM(E861:E862)</f>
        <v>380</v>
      </c>
      <c r="F863" s="589">
        <f>SUM(F861:F862)</f>
        <v>379.99700000000001</v>
      </c>
      <c r="G863" s="514"/>
    </row>
    <row r="864" spans="1:7" s="314" customFormat="1">
      <c r="A864" s="809" t="s">
        <v>2847</v>
      </c>
      <c r="B864" s="817" t="s">
        <v>2848</v>
      </c>
      <c r="C864" s="115" t="s">
        <v>199</v>
      </c>
      <c r="D864" s="819">
        <v>346.48700000000002</v>
      </c>
      <c r="E864" s="819">
        <v>346.48700000000002</v>
      </c>
      <c r="F864" s="591"/>
      <c r="G864" s="514"/>
    </row>
    <row r="865" spans="1:7" s="314" customFormat="1">
      <c r="A865" s="811"/>
      <c r="B865" s="818"/>
      <c r="C865" s="115" t="s">
        <v>2849</v>
      </c>
      <c r="D865" s="820"/>
      <c r="E865" s="820"/>
      <c r="F865" s="591"/>
      <c r="G865" s="514"/>
    </row>
    <row r="866" spans="1:7" s="314" customFormat="1" ht="78.75">
      <c r="A866" s="511" t="s">
        <v>2850</v>
      </c>
      <c r="B866" s="512" t="s">
        <v>2851</v>
      </c>
      <c r="C866" s="115" t="s">
        <v>199</v>
      </c>
      <c r="D866" s="592">
        <v>776.98699999999997</v>
      </c>
      <c r="E866" s="592">
        <v>776.98699999999997</v>
      </c>
      <c r="F866" s="591"/>
      <c r="G866" s="514"/>
    </row>
    <row r="867" spans="1:7" s="314" customFormat="1">
      <c r="A867" s="511"/>
      <c r="B867" s="513"/>
      <c r="C867" s="514"/>
      <c r="D867" s="589">
        <f>SUM(D864:D866)</f>
        <v>1123.4739999999999</v>
      </c>
      <c r="E867" s="589">
        <f>SUM(E864:E866)</f>
        <v>1123.4739999999999</v>
      </c>
      <c r="F867" s="589">
        <f>SUM(F864:F866)</f>
        <v>0</v>
      </c>
      <c r="G867" s="514"/>
    </row>
    <row r="868" spans="1:7" s="314" customFormat="1" ht="31.5">
      <c r="A868" s="809" t="s">
        <v>2852</v>
      </c>
      <c r="B868" s="771" t="s">
        <v>2853</v>
      </c>
      <c r="C868" s="115" t="s">
        <v>298</v>
      </c>
      <c r="D868" s="813">
        <v>1353.298</v>
      </c>
      <c r="E868" s="813">
        <v>1353.298</v>
      </c>
      <c r="F868" s="590">
        <v>1240.3230000000001</v>
      </c>
      <c r="G868" s="115" t="s">
        <v>2854</v>
      </c>
    </row>
    <row r="869" spans="1:7" s="314" customFormat="1">
      <c r="A869" s="810"/>
      <c r="B869" s="812"/>
      <c r="C869" s="115" t="s">
        <v>118</v>
      </c>
      <c r="D869" s="814"/>
      <c r="E869" s="814"/>
      <c r="F869" s="590">
        <v>18.844000000000001</v>
      </c>
      <c r="G869" s="115" t="s">
        <v>461</v>
      </c>
    </row>
    <row r="870" spans="1:7" s="314" customFormat="1" ht="47.25">
      <c r="A870" s="811"/>
      <c r="B870" s="772"/>
      <c r="C870" s="115" t="s">
        <v>492</v>
      </c>
      <c r="D870" s="815"/>
      <c r="E870" s="815"/>
      <c r="F870" s="590">
        <v>3.78</v>
      </c>
      <c r="G870" s="115" t="s">
        <v>2745</v>
      </c>
    </row>
    <row r="871" spans="1:7" s="314" customFormat="1" ht="31.5">
      <c r="A871" s="809" t="s">
        <v>2855</v>
      </c>
      <c r="B871" s="771" t="s">
        <v>2856</v>
      </c>
      <c r="C871" s="115" t="s">
        <v>298</v>
      </c>
      <c r="D871" s="813">
        <v>1423.2</v>
      </c>
      <c r="E871" s="813">
        <v>1423.2</v>
      </c>
      <c r="F871" s="590">
        <v>1376.3150000000001</v>
      </c>
      <c r="G871" s="115" t="s">
        <v>378</v>
      </c>
    </row>
    <row r="872" spans="1:7" s="314" customFormat="1" ht="47.25">
      <c r="A872" s="810"/>
      <c r="B872" s="812"/>
      <c r="C872" s="115" t="s">
        <v>118</v>
      </c>
      <c r="D872" s="814"/>
      <c r="E872" s="814"/>
      <c r="F872" s="590">
        <v>4.32</v>
      </c>
      <c r="G872" s="115" t="s">
        <v>2745</v>
      </c>
    </row>
    <row r="873" spans="1:7" s="314" customFormat="1">
      <c r="A873" s="811"/>
      <c r="B873" s="772"/>
      <c r="C873" s="115" t="s">
        <v>492</v>
      </c>
      <c r="D873" s="815"/>
      <c r="E873" s="815"/>
      <c r="F873" s="590">
        <v>17.001999999999999</v>
      </c>
      <c r="G873" s="115" t="s">
        <v>2857</v>
      </c>
    </row>
    <row r="874" spans="1:7" s="314" customFormat="1">
      <c r="A874" s="511"/>
      <c r="B874" s="513"/>
      <c r="C874" s="514"/>
      <c r="D874" s="589">
        <f>SUM(D868:D873)</f>
        <v>2776.498</v>
      </c>
      <c r="E874" s="589">
        <f>SUM(E868:E873)</f>
        <v>2776.498</v>
      </c>
      <c r="F874" s="589">
        <f>SUM(F868:F873)</f>
        <v>2660.5840000000003</v>
      </c>
      <c r="G874" s="514"/>
    </row>
    <row r="875" spans="1:7" s="314" customFormat="1" ht="63">
      <c r="A875" s="511" t="s">
        <v>2858</v>
      </c>
      <c r="B875" s="513" t="s">
        <v>2859</v>
      </c>
      <c r="C875" s="514" t="s">
        <v>2860</v>
      </c>
      <c r="D875" s="590">
        <v>7.5</v>
      </c>
      <c r="E875" s="590">
        <v>7.5</v>
      </c>
      <c r="F875" s="590">
        <v>7.4710000000000001</v>
      </c>
      <c r="G875" s="514" t="s">
        <v>2861</v>
      </c>
    </row>
    <row r="876" spans="1:7" s="314" customFormat="1">
      <c r="A876" s="511"/>
      <c r="B876" s="513"/>
      <c r="C876" s="514"/>
      <c r="D876" s="590"/>
      <c r="E876" s="590"/>
      <c r="F876" s="590"/>
      <c r="G876" s="514"/>
    </row>
    <row r="877" spans="1:7" s="314" customFormat="1">
      <c r="A877" s="511"/>
      <c r="B877" s="513"/>
      <c r="C877" s="514"/>
      <c r="D877" s="589">
        <f>D875</f>
        <v>7.5</v>
      </c>
      <c r="E877" s="589">
        <f>E875</f>
        <v>7.5</v>
      </c>
      <c r="F877" s="589">
        <f>F875</f>
        <v>7.4710000000000001</v>
      </c>
      <c r="G877" s="514"/>
    </row>
    <row r="878" spans="1:7" s="314" customFormat="1">
      <c r="A878" s="346"/>
      <c r="B878" s="246" t="s">
        <v>1</v>
      </c>
      <c r="C878" s="543" t="s">
        <v>6</v>
      </c>
      <c r="D878" s="593">
        <f>D798+D801+D827+D848+D852+D857+D860+D863+D867+D874+D877</f>
        <v>19485.014999999999</v>
      </c>
      <c r="E878" s="593">
        <f>E798+E801+E827+E848+E852+E857+E860+E863+E867+E874+E877</f>
        <v>19485.014999999999</v>
      </c>
      <c r="F878" s="593">
        <f>F798+F801+F827+F848+F852+F857+F860+F863+F867+F874+F877</f>
        <v>17505.273390000002</v>
      </c>
      <c r="G878" s="543" t="s">
        <v>6</v>
      </c>
    </row>
    <row r="879" spans="1:7" s="314" customFormat="1">
      <c r="A879" s="783" t="s">
        <v>30</v>
      </c>
      <c r="B879" s="784"/>
      <c r="C879" s="784"/>
      <c r="D879" s="784"/>
      <c r="E879" s="784"/>
      <c r="F879" s="784"/>
      <c r="G879" s="785"/>
    </row>
    <row r="880" spans="1:7" s="314" customFormat="1" ht="47.25">
      <c r="A880" s="96" t="s">
        <v>343</v>
      </c>
      <c r="B880" s="96" t="s">
        <v>567</v>
      </c>
      <c r="C880" s="108" t="s">
        <v>568</v>
      </c>
      <c r="D880" s="108">
        <v>299.64844000000005</v>
      </c>
      <c r="E880" s="108">
        <v>299.64844000000005</v>
      </c>
      <c r="F880" s="108">
        <v>299.64844000000005</v>
      </c>
      <c r="G880" s="108" t="s">
        <v>1745</v>
      </c>
    </row>
    <row r="881" spans="1:7" s="314" customFormat="1" ht="47.25">
      <c r="A881" s="96" t="s">
        <v>1746</v>
      </c>
      <c r="B881" s="96" t="s">
        <v>1747</v>
      </c>
      <c r="C881" s="108" t="s">
        <v>568</v>
      </c>
      <c r="D881" s="108">
        <v>601.34193000000005</v>
      </c>
      <c r="E881" s="108">
        <v>601.34193000000005</v>
      </c>
      <c r="F881" s="108">
        <v>601.34193000000005</v>
      </c>
      <c r="G881" s="108" t="s">
        <v>1748</v>
      </c>
    </row>
    <row r="882" spans="1:7" s="314" customFormat="1" ht="63">
      <c r="A882" s="96" t="s">
        <v>1749</v>
      </c>
      <c r="B882" s="96" t="s">
        <v>1750</v>
      </c>
      <c r="C882" s="108" t="s">
        <v>568</v>
      </c>
      <c r="D882" s="108">
        <v>24.277470000000001</v>
      </c>
      <c r="E882" s="108">
        <v>24.277470000000001</v>
      </c>
      <c r="F882" s="108">
        <v>24.277470000000001</v>
      </c>
      <c r="G882" s="108" t="s">
        <v>1751</v>
      </c>
    </row>
    <row r="883" spans="1:7" s="314" customFormat="1" ht="63">
      <c r="A883" s="96" t="s">
        <v>1752</v>
      </c>
      <c r="B883" s="96" t="s">
        <v>1753</v>
      </c>
      <c r="C883" s="108" t="s">
        <v>568</v>
      </c>
      <c r="D883" s="108">
        <v>47.893230000000003</v>
      </c>
      <c r="E883" s="108">
        <v>47.893230000000003</v>
      </c>
      <c r="F883" s="108">
        <v>47.893230000000003</v>
      </c>
      <c r="G883" s="108" t="s">
        <v>1751</v>
      </c>
    </row>
    <row r="884" spans="1:7" s="314" customFormat="1" ht="78.75">
      <c r="A884" s="96" t="s">
        <v>1754</v>
      </c>
      <c r="B884" s="96" t="s">
        <v>1755</v>
      </c>
      <c r="C884" s="108" t="s">
        <v>568</v>
      </c>
      <c r="D884" s="108">
        <v>150</v>
      </c>
      <c r="E884" s="108">
        <v>150</v>
      </c>
      <c r="F884" s="108">
        <v>150</v>
      </c>
      <c r="G884" s="108" t="s">
        <v>1756</v>
      </c>
    </row>
    <row r="885" spans="1:7" s="314" customFormat="1" ht="47.25">
      <c r="A885" s="96" t="s">
        <v>1757</v>
      </c>
      <c r="B885" s="96" t="s">
        <v>1758</v>
      </c>
      <c r="C885" s="108" t="s">
        <v>568</v>
      </c>
      <c r="D885" s="108">
        <v>298.58413000000002</v>
      </c>
      <c r="E885" s="108">
        <v>298.58413000000002</v>
      </c>
      <c r="F885" s="108">
        <v>298.58413000000002</v>
      </c>
      <c r="G885" s="108" t="s">
        <v>1745</v>
      </c>
    </row>
    <row r="886" spans="1:7" s="314" customFormat="1" ht="47.25">
      <c r="A886" s="96" t="s">
        <v>1759</v>
      </c>
      <c r="B886" s="96" t="s">
        <v>1760</v>
      </c>
      <c r="C886" s="108" t="s">
        <v>568</v>
      </c>
      <c r="D886" s="108">
        <v>75.337599999999995</v>
      </c>
      <c r="E886" s="108">
        <v>75.337599999999995</v>
      </c>
      <c r="F886" s="108">
        <v>75.337599999999995</v>
      </c>
      <c r="G886" s="108" t="s">
        <v>1761</v>
      </c>
    </row>
    <row r="887" spans="1:7" s="314" customFormat="1" ht="31.5">
      <c r="A887" s="96" t="s">
        <v>362</v>
      </c>
      <c r="B887" s="96" t="s">
        <v>569</v>
      </c>
      <c r="C887" s="108" t="s">
        <v>363</v>
      </c>
      <c r="D887" s="108">
        <v>1244.1043099999999</v>
      </c>
      <c r="E887" s="108">
        <v>1244.1043099999999</v>
      </c>
      <c r="F887" s="108">
        <v>1244.1043099999999</v>
      </c>
      <c r="G887" s="108" t="s">
        <v>570</v>
      </c>
    </row>
    <row r="888" spans="1:7" s="314" customFormat="1" ht="47.25">
      <c r="A888" s="96" t="s">
        <v>364</v>
      </c>
      <c r="B888" s="96" t="s">
        <v>571</v>
      </c>
      <c r="C888" s="108" t="s">
        <v>363</v>
      </c>
      <c r="D888" s="108">
        <v>451.06806</v>
      </c>
      <c r="E888" s="108">
        <v>451.06806</v>
      </c>
      <c r="F888" s="108">
        <v>451.06806</v>
      </c>
      <c r="G888" s="108" t="s">
        <v>570</v>
      </c>
    </row>
    <row r="889" spans="1:7" s="314" customFormat="1" ht="47.25">
      <c r="A889" s="96" t="s">
        <v>365</v>
      </c>
      <c r="B889" s="96" t="s">
        <v>572</v>
      </c>
      <c r="C889" s="108" t="s">
        <v>363</v>
      </c>
      <c r="D889" s="108">
        <v>2364.5714399999997</v>
      </c>
      <c r="E889" s="108">
        <v>2364.5714399999997</v>
      </c>
      <c r="F889" s="108">
        <v>2364.5714399999997</v>
      </c>
      <c r="G889" s="108" t="s">
        <v>1762</v>
      </c>
    </row>
    <row r="890" spans="1:7" s="314" customFormat="1" ht="63">
      <c r="A890" s="96" t="s">
        <v>366</v>
      </c>
      <c r="B890" s="96" t="s">
        <v>573</v>
      </c>
      <c r="C890" s="108" t="s">
        <v>363</v>
      </c>
      <c r="D890" s="108">
        <v>2202.4120699999999</v>
      </c>
      <c r="E890" s="108">
        <v>2202.4120699999999</v>
      </c>
      <c r="F890" s="108">
        <v>2202.4120699999999</v>
      </c>
      <c r="G890" s="108" t="s">
        <v>570</v>
      </c>
    </row>
    <row r="891" spans="1:7" s="314" customFormat="1" ht="63">
      <c r="A891" s="96" t="s">
        <v>367</v>
      </c>
      <c r="B891" s="96" t="s">
        <v>574</v>
      </c>
      <c r="C891" s="108" t="s">
        <v>363</v>
      </c>
      <c r="D891" s="108">
        <v>53.942349999999998</v>
      </c>
      <c r="E891" s="108">
        <v>53.942349999999998</v>
      </c>
      <c r="F891" s="108">
        <v>53.942349999999998</v>
      </c>
      <c r="G891" s="108" t="s">
        <v>1763</v>
      </c>
    </row>
    <row r="892" spans="1:7" s="314" customFormat="1" ht="63">
      <c r="A892" s="96" t="s">
        <v>368</v>
      </c>
      <c r="B892" s="106" t="s">
        <v>575</v>
      </c>
      <c r="C892" s="108" t="s">
        <v>363</v>
      </c>
      <c r="D892" s="108">
        <v>56.201929999999997</v>
      </c>
      <c r="E892" s="108">
        <v>56.201929999999997</v>
      </c>
      <c r="F892" s="108">
        <v>56.201929999999997</v>
      </c>
      <c r="G892" s="108" t="s">
        <v>1763</v>
      </c>
    </row>
    <row r="893" spans="1:7" s="314" customFormat="1" ht="63">
      <c r="A893" s="96" t="s">
        <v>369</v>
      </c>
      <c r="B893" s="96" t="s">
        <v>576</v>
      </c>
      <c r="C893" s="108" t="s">
        <v>363</v>
      </c>
      <c r="D893" s="108">
        <v>78.069220000000001</v>
      </c>
      <c r="E893" s="108">
        <v>78.069220000000001</v>
      </c>
      <c r="F893" s="108">
        <v>78.069220000000001</v>
      </c>
      <c r="G893" s="108" t="s">
        <v>1763</v>
      </c>
    </row>
    <row r="894" spans="1:7" s="314" customFormat="1" ht="63">
      <c r="A894" s="96" t="s">
        <v>370</v>
      </c>
      <c r="B894" s="106" t="s">
        <v>577</v>
      </c>
      <c r="C894" s="108" t="s">
        <v>363</v>
      </c>
      <c r="D894" s="108">
        <v>52.580309999999997</v>
      </c>
      <c r="E894" s="108">
        <v>52.580309999999997</v>
      </c>
      <c r="F894" s="108">
        <v>52.580309999999997</v>
      </c>
      <c r="G894" s="108" t="s">
        <v>1763</v>
      </c>
    </row>
    <row r="895" spans="1:7" s="314" customFormat="1" ht="63">
      <c r="A895" s="96" t="s">
        <v>371</v>
      </c>
      <c r="B895" s="106" t="s">
        <v>578</v>
      </c>
      <c r="C895" s="108" t="s">
        <v>363</v>
      </c>
      <c r="D895" s="108">
        <v>74.645809999999997</v>
      </c>
      <c r="E895" s="108">
        <v>74.645809999999997</v>
      </c>
      <c r="F895" s="108">
        <v>74.645809999999997</v>
      </c>
      <c r="G895" s="108" t="s">
        <v>1763</v>
      </c>
    </row>
    <row r="896" spans="1:7" s="314" customFormat="1" ht="47.25">
      <c r="A896" s="96" t="s">
        <v>1764</v>
      </c>
      <c r="B896" s="106" t="s">
        <v>1765</v>
      </c>
      <c r="C896" s="108" t="s">
        <v>363</v>
      </c>
      <c r="D896" s="108">
        <v>299.86426</v>
      </c>
      <c r="E896" s="108">
        <v>299.86426</v>
      </c>
      <c r="F896" s="108">
        <v>299.86426</v>
      </c>
      <c r="G896" s="108" t="s">
        <v>1766</v>
      </c>
    </row>
    <row r="897" spans="1:7" s="314" customFormat="1" ht="63">
      <c r="A897" s="96" t="s">
        <v>1767</v>
      </c>
      <c r="B897" s="106" t="s">
        <v>1768</v>
      </c>
      <c r="C897" s="108" t="s">
        <v>363</v>
      </c>
      <c r="D897" s="108">
        <v>7.63415</v>
      </c>
      <c r="E897" s="108">
        <v>7.63415</v>
      </c>
      <c r="F897" s="108">
        <v>7.63415</v>
      </c>
      <c r="G897" s="108" t="s">
        <v>1763</v>
      </c>
    </row>
    <row r="898" spans="1:7" s="314" customFormat="1" ht="63">
      <c r="A898" s="96" t="s">
        <v>1769</v>
      </c>
      <c r="B898" s="106" t="s">
        <v>1770</v>
      </c>
      <c r="C898" s="108" t="s">
        <v>363</v>
      </c>
      <c r="D898" s="108">
        <v>81.708399999999997</v>
      </c>
      <c r="E898" s="108">
        <v>81.708399999999997</v>
      </c>
      <c r="F898" s="108">
        <v>81.708399999999997</v>
      </c>
      <c r="G898" s="108" t="s">
        <v>1763</v>
      </c>
    </row>
    <row r="899" spans="1:7" s="314" customFormat="1" ht="63">
      <c r="A899" s="96" t="s">
        <v>1771</v>
      </c>
      <c r="B899" s="106" t="s">
        <v>1772</v>
      </c>
      <c r="C899" s="108" t="s">
        <v>363</v>
      </c>
      <c r="D899" s="108">
        <v>74.345250000000007</v>
      </c>
      <c r="E899" s="108">
        <v>74.345250000000007</v>
      </c>
      <c r="F899" s="108">
        <v>74.345250000000007</v>
      </c>
      <c r="G899" s="108" t="s">
        <v>1763</v>
      </c>
    </row>
    <row r="900" spans="1:7" s="314" customFormat="1" ht="78.75">
      <c r="A900" s="96" t="s">
        <v>1773</v>
      </c>
      <c r="B900" s="106" t="s">
        <v>1774</v>
      </c>
      <c r="C900" s="108" t="s">
        <v>363</v>
      </c>
      <c r="D900" s="108">
        <v>81.657910000000001</v>
      </c>
      <c r="E900" s="108">
        <v>81.657910000000001</v>
      </c>
      <c r="F900" s="108">
        <v>81.657910000000001</v>
      </c>
      <c r="G900" s="108" t="s">
        <v>1763</v>
      </c>
    </row>
    <row r="901" spans="1:7" s="314" customFormat="1" ht="47.25">
      <c r="A901" s="96" t="s">
        <v>579</v>
      </c>
      <c r="B901" s="96" t="s">
        <v>580</v>
      </c>
      <c r="C901" s="108" t="s">
        <v>372</v>
      </c>
      <c r="D901" s="108">
        <v>841.49927000000002</v>
      </c>
      <c r="E901" s="108">
        <v>841.49927000000002</v>
      </c>
      <c r="F901" s="108">
        <v>841.49927000000002</v>
      </c>
      <c r="G901" s="108" t="s">
        <v>581</v>
      </c>
    </row>
    <row r="902" spans="1:7" s="314" customFormat="1" ht="31.5">
      <c r="A902" s="96" t="s">
        <v>582</v>
      </c>
      <c r="B902" s="96" t="s">
        <v>583</v>
      </c>
      <c r="C902" s="108" t="s">
        <v>372</v>
      </c>
      <c r="D902" s="108">
        <v>347.97575999999998</v>
      </c>
      <c r="E902" s="108">
        <v>347.97575999999998</v>
      </c>
      <c r="F902" s="108">
        <v>347.97575999999998</v>
      </c>
      <c r="G902" s="108" t="s">
        <v>570</v>
      </c>
    </row>
    <row r="903" spans="1:7" s="314" customFormat="1" ht="47.25">
      <c r="A903" s="96" t="s">
        <v>1775</v>
      </c>
      <c r="B903" s="96" t="s">
        <v>1776</v>
      </c>
      <c r="C903" s="108" t="s">
        <v>372</v>
      </c>
      <c r="D903" s="108">
        <v>754.36938000000009</v>
      </c>
      <c r="E903" s="108">
        <v>754.36938000000009</v>
      </c>
      <c r="F903" s="108">
        <v>754.36938000000009</v>
      </c>
      <c r="G903" s="108" t="s">
        <v>595</v>
      </c>
    </row>
    <row r="904" spans="1:7" s="314" customFormat="1" ht="31.5">
      <c r="A904" s="96" t="s">
        <v>1777</v>
      </c>
      <c r="B904" s="96" t="s">
        <v>1778</v>
      </c>
      <c r="C904" s="108" t="s">
        <v>372</v>
      </c>
      <c r="D904" s="108">
        <v>280.64062000000001</v>
      </c>
      <c r="E904" s="108">
        <v>280.64062000000001</v>
      </c>
      <c r="F904" s="108">
        <v>280.64062000000001</v>
      </c>
      <c r="G904" s="108" t="s">
        <v>1766</v>
      </c>
    </row>
    <row r="905" spans="1:7" s="314" customFormat="1" ht="31.5">
      <c r="A905" s="96" t="s">
        <v>1779</v>
      </c>
      <c r="B905" s="96" t="s">
        <v>1780</v>
      </c>
      <c r="C905" s="108" t="s">
        <v>372</v>
      </c>
      <c r="D905" s="108">
        <v>193.67170000000002</v>
      </c>
      <c r="E905" s="108">
        <v>193.67170000000002</v>
      </c>
      <c r="F905" s="108">
        <v>193.67170000000002</v>
      </c>
      <c r="G905" s="108" t="s">
        <v>1761</v>
      </c>
    </row>
    <row r="906" spans="1:7" s="314" customFormat="1" ht="63">
      <c r="A906" s="96" t="s">
        <v>1781</v>
      </c>
      <c r="B906" s="96" t="s">
        <v>1782</v>
      </c>
      <c r="C906" s="108" t="s">
        <v>372</v>
      </c>
      <c r="D906" s="108">
        <v>66</v>
      </c>
      <c r="E906" s="108">
        <v>66</v>
      </c>
      <c r="F906" s="108">
        <v>66</v>
      </c>
      <c r="G906" s="108" t="s">
        <v>1783</v>
      </c>
    </row>
    <row r="907" spans="1:7" s="314" customFormat="1" ht="63">
      <c r="A907" s="96" t="s">
        <v>1784</v>
      </c>
      <c r="B907" s="96" t="s">
        <v>1785</v>
      </c>
      <c r="C907" s="108" t="s">
        <v>372</v>
      </c>
      <c r="D907" s="108">
        <v>64.923180000000002</v>
      </c>
      <c r="E907" s="108">
        <v>64.923180000000002</v>
      </c>
      <c r="F907" s="108">
        <v>64.923180000000002</v>
      </c>
      <c r="G907" s="108" t="s">
        <v>1751</v>
      </c>
    </row>
    <row r="908" spans="1:7" s="314" customFormat="1" ht="63">
      <c r="A908" s="96" t="s">
        <v>1786</v>
      </c>
      <c r="B908" s="96" t="s">
        <v>1787</v>
      </c>
      <c r="C908" s="108" t="s">
        <v>372</v>
      </c>
      <c r="D908" s="108">
        <v>65.017679999999999</v>
      </c>
      <c r="E908" s="108">
        <v>65.017679999999999</v>
      </c>
      <c r="F908" s="108">
        <v>65.017679999999999</v>
      </c>
      <c r="G908" s="108" t="s">
        <v>1751</v>
      </c>
    </row>
    <row r="909" spans="1:7" s="314" customFormat="1" ht="63">
      <c r="A909" s="96" t="s">
        <v>373</v>
      </c>
      <c r="B909" s="96" t="s">
        <v>584</v>
      </c>
      <c r="C909" s="108" t="s">
        <v>374</v>
      </c>
      <c r="D909" s="108">
        <v>313.4676</v>
      </c>
      <c r="E909" s="108">
        <v>313.4676</v>
      </c>
      <c r="F909" s="108">
        <v>313.4676</v>
      </c>
      <c r="G909" s="108" t="s">
        <v>375</v>
      </c>
    </row>
    <row r="910" spans="1:7" s="314" customFormat="1" ht="47.25">
      <c r="A910" s="96" t="s">
        <v>585</v>
      </c>
      <c r="B910" s="96" t="s">
        <v>586</v>
      </c>
      <c r="C910" s="108" t="s">
        <v>374</v>
      </c>
      <c r="D910" s="108">
        <v>271.62568999999996</v>
      </c>
      <c r="E910" s="108">
        <v>271.62568999999996</v>
      </c>
      <c r="F910" s="108">
        <v>271.62568999999996</v>
      </c>
      <c r="G910" s="108" t="s">
        <v>375</v>
      </c>
    </row>
    <row r="911" spans="1:7" s="314" customFormat="1" ht="78.75">
      <c r="A911" s="96" t="s">
        <v>376</v>
      </c>
      <c r="B911" s="96" t="s">
        <v>587</v>
      </c>
      <c r="C911" s="108" t="s">
        <v>374</v>
      </c>
      <c r="D911" s="108">
        <v>74.384240000000005</v>
      </c>
      <c r="E911" s="108">
        <v>74.384240000000005</v>
      </c>
      <c r="F911" s="108">
        <v>74.384240000000005</v>
      </c>
      <c r="G911" s="108" t="s">
        <v>1788</v>
      </c>
    </row>
    <row r="912" spans="1:7" s="314" customFormat="1" ht="47.25">
      <c r="A912" s="30" t="s">
        <v>1789</v>
      </c>
      <c r="B912" s="30" t="s">
        <v>1790</v>
      </c>
      <c r="C912" s="108" t="s">
        <v>1791</v>
      </c>
      <c r="D912" s="108">
        <v>68.308250000000001</v>
      </c>
      <c r="E912" s="108">
        <v>68.308250000000001</v>
      </c>
      <c r="F912" s="108">
        <v>68.308250000000001</v>
      </c>
      <c r="G912" s="108" t="s">
        <v>1745</v>
      </c>
    </row>
    <row r="913" spans="1:7" s="314" customFormat="1" ht="47.25">
      <c r="A913" s="30" t="s">
        <v>1792</v>
      </c>
      <c r="B913" s="30" t="s">
        <v>1793</v>
      </c>
      <c r="C913" s="108" t="s">
        <v>1791</v>
      </c>
      <c r="D913" s="108">
        <v>71.229040000000012</v>
      </c>
      <c r="E913" s="108">
        <v>71.229040000000012</v>
      </c>
      <c r="F913" s="108">
        <v>71.229040000000012</v>
      </c>
      <c r="G913" s="108" t="s">
        <v>1745</v>
      </c>
    </row>
    <row r="914" spans="1:7" s="314" customFormat="1" ht="78.75">
      <c r="A914" s="30" t="s">
        <v>1794</v>
      </c>
      <c r="B914" s="30" t="s">
        <v>1795</v>
      </c>
      <c r="C914" s="108" t="s">
        <v>1791</v>
      </c>
      <c r="D914" s="108">
        <v>17.971</v>
      </c>
      <c r="E914" s="108">
        <v>17.971</v>
      </c>
      <c r="F914" s="108">
        <v>17.971</v>
      </c>
      <c r="G914" s="108" t="s">
        <v>1783</v>
      </c>
    </row>
    <row r="915" spans="1:7" s="314" customFormat="1" ht="63">
      <c r="A915" s="30" t="s">
        <v>1796</v>
      </c>
      <c r="B915" s="30" t="s">
        <v>1797</v>
      </c>
      <c r="C915" s="108" t="s">
        <v>1791</v>
      </c>
      <c r="D915" s="108">
        <v>10.855</v>
      </c>
      <c r="E915" s="108">
        <v>10.855</v>
      </c>
      <c r="F915" s="108">
        <v>10.855</v>
      </c>
      <c r="G915" s="108" t="s">
        <v>1783</v>
      </c>
    </row>
    <row r="916" spans="1:7" s="314" customFormat="1" ht="63">
      <c r="A916" s="30" t="s">
        <v>1798</v>
      </c>
      <c r="B916" s="30" t="s">
        <v>1799</v>
      </c>
      <c r="C916" s="108" t="s">
        <v>1791</v>
      </c>
      <c r="D916" s="108">
        <v>16.074000000000002</v>
      </c>
      <c r="E916" s="108">
        <v>16.074000000000002</v>
      </c>
      <c r="F916" s="108">
        <v>16.074000000000002</v>
      </c>
      <c r="G916" s="108" t="s">
        <v>1783</v>
      </c>
    </row>
    <row r="917" spans="1:7" s="314" customFormat="1" ht="31.5">
      <c r="A917" s="96" t="s">
        <v>377</v>
      </c>
      <c r="B917" s="96" t="s">
        <v>588</v>
      </c>
      <c r="C917" s="108" t="s">
        <v>268</v>
      </c>
      <c r="D917" s="108">
        <v>572.77874999999995</v>
      </c>
      <c r="E917" s="108">
        <v>572.77874999999995</v>
      </c>
      <c r="F917" s="108">
        <v>572.77874999999995</v>
      </c>
      <c r="G917" s="108" t="s">
        <v>378</v>
      </c>
    </row>
    <row r="918" spans="1:7" s="314" customFormat="1" ht="63">
      <c r="A918" s="96" t="s">
        <v>379</v>
      </c>
      <c r="B918" s="96" t="s">
        <v>1800</v>
      </c>
      <c r="C918" s="108" t="s">
        <v>380</v>
      </c>
      <c r="D918" s="108">
        <v>560.47573999999997</v>
      </c>
      <c r="E918" s="108">
        <v>560.47573999999997</v>
      </c>
      <c r="F918" s="108">
        <v>560.47573999999997</v>
      </c>
      <c r="G918" s="108" t="s">
        <v>378</v>
      </c>
    </row>
    <row r="919" spans="1:7" s="314" customFormat="1" ht="47.25">
      <c r="A919" s="96" t="s">
        <v>381</v>
      </c>
      <c r="B919" s="96" t="s">
        <v>1801</v>
      </c>
      <c r="C919" s="108" t="s">
        <v>380</v>
      </c>
      <c r="D919" s="108">
        <v>1245.9708199999998</v>
      </c>
      <c r="E919" s="108">
        <v>1245.9708199999998</v>
      </c>
      <c r="F919" s="108">
        <v>1245.9708199999998</v>
      </c>
      <c r="G919" s="108" t="s">
        <v>1762</v>
      </c>
    </row>
    <row r="920" spans="1:7" s="314" customFormat="1" ht="47.25">
      <c r="A920" s="96" t="s">
        <v>589</v>
      </c>
      <c r="B920" s="96" t="s">
        <v>590</v>
      </c>
      <c r="C920" s="108" t="s">
        <v>380</v>
      </c>
      <c r="D920" s="108">
        <v>1139.3033600000001</v>
      </c>
      <c r="E920" s="108">
        <v>1139.3033600000001</v>
      </c>
      <c r="F920" s="108">
        <v>1139.3033600000001</v>
      </c>
      <c r="G920" s="108" t="s">
        <v>378</v>
      </c>
    </row>
    <row r="921" spans="1:7" s="314" customFormat="1" ht="47.25">
      <c r="A921" s="96" t="s">
        <v>382</v>
      </c>
      <c r="B921" s="96" t="s">
        <v>1802</v>
      </c>
      <c r="C921" s="108" t="s">
        <v>380</v>
      </c>
      <c r="D921" s="108">
        <v>845.67885999999999</v>
      </c>
      <c r="E921" s="108">
        <v>845.67885999999999</v>
      </c>
      <c r="F921" s="108">
        <v>845.67885999999999</v>
      </c>
      <c r="G921" s="108" t="s">
        <v>378</v>
      </c>
    </row>
    <row r="922" spans="1:7" s="314" customFormat="1" ht="63">
      <c r="A922" s="96" t="s">
        <v>383</v>
      </c>
      <c r="B922" s="96" t="s">
        <v>1803</v>
      </c>
      <c r="C922" s="108" t="s">
        <v>380</v>
      </c>
      <c r="D922" s="108">
        <v>1066.0447899999999</v>
      </c>
      <c r="E922" s="108">
        <v>1066.0447899999999</v>
      </c>
      <c r="F922" s="108">
        <v>1066.0447899999999</v>
      </c>
      <c r="G922" s="108" t="s">
        <v>378</v>
      </c>
    </row>
    <row r="923" spans="1:7" s="314" customFormat="1" ht="63">
      <c r="A923" s="96" t="s">
        <v>1804</v>
      </c>
      <c r="B923" s="96" t="s">
        <v>1805</v>
      </c>
      <c r="C923" s="108" t="s">
        <v>380</v>
      </c>
      <c r="D923" s="108">
        <v>51.486539999999998</v>
      </c>
      <c r="E923" s="108">
        <v>51.486539999999998</v>
      </c>
      <c r="F923" s="108">
        <v>51.486539999999998</v>
      </c>
      <c r="G923" s="108" t="s">
        <v>1751</v>
      </c>
    </row>
    <row r="924" spans="1:7" s="314" customFormat="1" ht="63">
      <c r="A924" s="96" t="s">
        <v>591</v>
      </c>
      <c r="B924" s="96" t="s">
        <v>592</v>
      </c>
      <c r="C924" s="108" t="s">
        <v>380</v>
      </c>
      <c r="D924" s="108">
        <v>296.98921999999999</v>
      </c>
      <c r="E924" s="108">
        <v>296.98921999999999</v>
      </c>
      <c r="F924" s="108">
        <v>296.98921999999999</v>
      </c>
      <c r="G924" s="108" t="s">
        <v>570</v>
      </c>
    </row>
    <row r="925" spans="1:7" s="314" customFormat="1" ht="47.25">
      <c r="A925" s="96" t="s">
        <v>593</v>
      </c>
      <c r="B925" s="96" t="s">
        <v>594</v>
      </c>
      <c r="C925" s="108" t="s">
        <v>380</v>
      </c>
      <c r="D925" s="108">
        <v>1208.9307799999999</v>
      </c>
      <c r="E925" s="108">
        <v>1208.9307799999999</v>
      </c>
      <c r="F925" s="108">
        <v>1208.9307799999999</v>
      </c>
      <c r="G925" s="127" t="s">
        <v>595</v>
      </c>
    </row>
    <row r="926" spans="1:7" s="314" customFormat="1" ht="63">
      <c r="A926" s="96" t="s">
        <v>596</v>
      </c>
      <c r="B926" s="96" t="s">
        <v>597</v>
      </c>
      <c r="C926" s="108" t="s">
        <v>380</v>
      </c>
      <c r="D926" s="108">
        <v>1492.5575200000001</v>
      </c>
      <c r="E926" s="108">
        <v>1492.5575200000001</v>
      </c>
      <c r="F926" s="108">
        <v>1492.5575200000001</v>
      </c>
      <c r="G926" s="108" t="s">
        <v>1766</v>
      </c>
    </row>
    <row r="927" spans="1:7" s="314" customFormat="1" ht="63">
      <c r="A927" s="96" t="s">
        <v>598</v>
      </c>
      <c r="B927" s="96" t="s">
        <v>599</v>
      </c>
      <c r="C927" s="108" t="s">
        <v>380</v>
      </c>
      <c r="D927" s="108">
        <v>1496.8127500000001</v>
      </c>
      <c r="E927" s="108">
        <v>1496.8127500000001</v>
      </c>
      <c r="F927" s="108">
        <v>1496.8127500000001</v>
      </c>
      <c r="G927" s="108" t="s">
        <v>1762</v>
      </c>
    </row>
    <row r="928" spans="1:7" s="314" customFormat="1" ht="78.75">
      <c r="A928" s="96" t="s">
        <v>600</v>
      </c>
      <c r="B928" s="96" t="s">
        <v>601</v>
      </c>
      <c r="C928" s="108" t="s">
        <v>380</v>
      </c>
      <c r="D928" s="108">
        <v>1973.4254300000002</v>
      </c>
      <c r="E928" s="108">
        <v>1973.4254300000002</v>
      </c>
      <c r="F928" s="108">
        <v>1973.4254300000002</v>
      </c>
      <c r="G928" s="108" t="s">
        <v>1766</v>
      </c>
    </row>
    <row r="929" spans="1:7" s="314" customFormat="1" ht="63">
      <c r="A929" s="96" t="s">
        <v>1806</v>
      </c>
      <c r="B929" s="96" t="s">
        <v>1807</v>
      </c>
      <c r="C929" s="108" t="s">
        <v>380</v>
      </c>
      <c r="D929" s="108">
        <v>46.786740000000002</v>
      </c>
      <c r="E929" s="108">
        <v>46.786740000000002</v>
      </c>
      <c r="F929" s="108">
        <v>46.786740000000002</v>
      </c>
      <c r="G929" s="108" t="s">
        <v>1751</v>
      </c>
    </row>
    <row r="930" spans="1:7" s="314" customFormat="1" ht="63">
      <c r="A930" s="96" t="s">
        <v>1808</v>
      </c>
      <c r="B930" s="96" t="s">
        <v>1809</v>
      </c>
      <c r="C930" s="108" t="s">
        <v>380</v>
      </c>
      <c r="D930" s="108">
        <v>34.579439999999998</v>
      </c>
      <c r="E930" s="108">
        <v>34.579439999999998</v>
      </c>
      <c r="F930" s="108">
        <v>34.579439999999998</v>
      </c>
      <c r="G930" s="108" t="s">
        <v>1751</v>
      </c>
    </row>
    <row r="931" spans="1:7" s="314" customFormat="1" ht="63">
      <c r="A931" s="96" t="s">
        <v>1810</v>
      </c>
      <c r="B931" s="96" t="s">
        <v>1811</v>
      </c>
      <c r="C931" s="108" t="s">
        <v>380</v>
      </c>
      <c r="D931" s="108">
        <v>79.557820000000007</v>
      </c>
      <c r="E931" s="108">
        <v>79.557820000000007</v>
      </c>
      <c r="F931" s="108">
        <v>79.557820000000007</v>
      </c>
      <c r="G931" s="108" t="s">
        <v>1751</v>
      </c>
    </row>
    <row r="932" spans="1:7" s="314" customFormat="1" ht="63">
      <c r="A932" s="96" t="s">
        <v>1812</v>
      </c>
      <c r="B932" s="96" t="s">
        <v>1813</v>
      </c>
      <c r="C932" s="108" t="s">
        <v>380</v>
      </c>
      <c r="D932" s="108">
        <v>81.5</v>
      </c>
      <c r="E932" s="108">
        <v>81.5</v>
      </c>
      <c r="F932" s="108">
        <v>81.5</v>
      </c>
      <c r="G932" s="108" t="s">
        <v>1814</v>
      </c>
    </row>
    <row r="933" spans="1:7" s="314" customFormat="1" ht="78.75">
      <c r="A933" s="96" t="s">
        <v>384</v>
      </c>
      <c r="B933" s="96" t="s">
        <v>384</v>
      </c>
      <c r="C933" s="108" t="s">
        <v>385</v>
      </c>
      <c r="D933" s="108">
        <v>239.19938999999997</v>
      </c>
      <c r="E933" s="108">
        <v>239.19938999999997</v>
      </c>
      <c r="F933" s="108">
        <v>239.19938999999997</v>
      </c>
      <c r="G933" s="108" t="s">
        <v>1815</v>
      </c>
    </row>
    <row r="934" spans="1:7" s="314" customFormat="1">
      <c r="A934" s="346"/>
      <c r="B934" s="246" t="s">
        <v>1</v>
      </c>
      <c r="C934" s="543" t="s">
        <v>6</v>
      </c>
      <c r="D934" s="579">
        <f>SUM(D880:D933)</f>
        <v>24509.978630000005</v>
      </c>
      <c r="E934" s="579">
        <f t="shared" ref="E934:F934" si="7">SUM(E880:E933)</f>
        <v>24509.978630000005</v>
      </c>
      <c r="F934" s="579">
        <f t="shared" si="7"/>
        <v>24509.978630000005</v>
      </c>
      <c r="G934" s="543" t="s">
        <v>6</v>
      </c>
    </row>
    <row r="935" spans="1:7" s="314" customFormat="1">
      <c r="A935" s="798" t="s">
        <v>31</v>
      </c>
      <c r="B935" s="799"/>
      <c r="C935" s="799"/>
      <c r="D935" s="799"/>
      <c r="E935" s="799"/>
      <c r="F935" s="799"/>
      <c r="G935" s="800"/>
    </row>
    <row r="936" spans="1:7" s="314" customFormat="1" ht="31.5">
      <c r="A936" s="96" t="s">
        <v>271</v>
      </c>
      <c r="B936" s="325" t="s">
        <v>272</v>
      </c>
      <c r="C936" s="325" t="s">
        <v>272</v>
      </c>
      <c r="D936" s="421">
        <v>75.698999999999998</v>
      </c>
      <c r="E936" s="514">
        <v>75.698999999999998</v>
      </c>
      <c r="F936" s="421">
        <v>75.698999999999998</v>
      </c>
      <c r="G936" s="421" t="s">
        <v>273</v>
      </c>
    </row>
    <row r="937" spans="1:7" s="314" customFormat="1">
      <c r="A937" s="96" t="s">
        <v>271</v>
      </c>
      <c r="B937" s="325" t="s">
        <v>274</v>
      </c>
      <c r="C937" s="325" t="s">
        <v>274</v>
      </c>
      <c r="D937" s="421">
        <v>4.1440000000000001</v>
      </c>
      <c r="E937" s="514">
        <v>4.1440000000000001</v>
      </c>
      <c r="F937" s="421">
        <v>4.1440000000000001</v>
      </c>
      <c r="G937" s="421" t="s">
        <v>275</v>
      </c>
    </row>
    <row r="938" spans="1:7" s="314" customFormat="1">
      <c r="A938" s="96" t="s">
        <v>271</v>
      </c>
      <c r="B938" s="325" t="s">
        <v>274</v>
      </c>
      <c r="C938" s="325" t="s">
        <v>274</v>
      </c>
      <c r="D938" s="421">
        <v>1.6639999999999999</v>
      </c>
      <c r="E938" s="514">
        <v>1.6639999999999999</v>
      </c>
      <c r="F938" s="421">
        <v>1.6639999999999999</v>
      </c>
      <c r="G938" s="421" t="s">
        <v>275</v>
      </c>
    </row>
    <row r="939" spans="1:7" s="314" customFormat="1">
      <c r="A939" s="96" t="s">
        <v>276</v>
      </c>
      <c r="B939" s="325" t="s">
        <v>277</v>
      </c>
      <c r="C939" s="421" t="s">
        <v>278</v>
      </c>
      <c r="D939" s="421">
        <v>7.3680000000000003</v>
      </c>
      <c r="E939" s="514">
        <v>7.3680000000000003</v>
      </c>
      <c r="F939" s="421">
        <v>7.3680000000000003</v>
      </c>
      <c r="G939" s="421" t="s">
        <v>275</v>
      </c>
    </row>
    <row r="940" spans="1:7" s="314" customFormat="1">
      <c r="A940" s="96" t="s">
        <v>279</v>
      </c>
      <c r="B940" s="325" t="s">
        <v>280</v>
      </c>
      <c r="C940" s="421" t="s">
        <v>278</v>
      </c>
      <c r="D940" s="421">
        <v>6.94</v>
      </c>
      <c r="E940" s="514">
        <v>6.94</v>
      </c>
      <c r="F940" s="421">
        <v>6.94</v>
      </c>
      <c r="G940" s="421" t="s">
        <v>275</v>
      </c>
    </row>
    <row r="941" spans="1:7" s="314" customFormat="1" ht="31.5">
      <c r="A941" s="421" t="s">
        <v>281</v>
      </c>
      <c r="B941" s="421" t="s">
        <v>281</v>
      </c>
      <c r="C941" s="421" t="s">
        <v>278</v>
      </c>
      <c r="D941" s="421">
        <v>1.8779999999999999</v>
      </c>
      <c r="E941" s="514">
        <v>1.8779999999999999</v>
      </c>
      <c r="F941" s="421">
        <v>1.8779999999999999</v>
      </c>
      <c r="G941" s="421" t="s">
        <v>275</v>
      </c>
    </row>
    <row r="942" spans="1:7" s="314" customFormat="1">
      <c r="A942" s="421" t="s">
        <v>278</v>
      </c>
      <c r="B942" s="421" t="s">
        <v>278</v>
      </c>
      <c r="C942" s="421" t="s">
        <v>278</v>
      </c>
      <c r="D942" s="421">
        <v>2.06</v>
      </c>
      <c r="E942" s="514">
        <v>2.06</v>
      </c>
      <c r="F942" s="421">
        <v>2.06</v>
      </c>
      <c r="G942" s="421" t="s">
        <v>275</v>
      </c>
    </row>
    <row r="943" spans="1:7" s="314" customFormat="1">
      <c r="A943" s="96" t="s">
        <v>282</v>
      </c>
      <c r="B943" s="96" t="s">
        <v>282</v>
      </c>
      <c r="C943" s="421" t="s">
        <v>278</v>
      </c>
      <c r="D943" s="421">
        <v>2.7450000000000001</v>
      </c>
      <c r="E943" s="514">
        <v>2.7450000000000001</v>
      </c>
      <c r="F943" s="421">
        <v>2.7450000000000001</v>
      </c>
      <c r="G943" s="421" t="s">
        <v>275</v>
      </c>
    </row>
    <row r="944" spans="1:7" s="314" customFormat="1">
      <c r="A944" s="96" t="s">
        <v>282</v>
      </c>
      <c r="B944" s="96" t="s">
        <v>282</v>
      </c>
      <c r="C944" s="515" t="s">
        <v>283</v>
      </c>
      <c r="D944" s="421">
        <v>106.218</v>
      </c>
      <c r="E944" s="514">
        <v>106.218</v>
      </c>
      <c r="F944" s="421">
        <v>106.218</v>
      </c>
      <c r="G944" s="421" t="s">
        <v>284</v>
      </c>
    </row>
    <row r="945" spans="1:7" s="314" customFormat="1">
      <c r="A945" s="421" t="s">
        <v>281</v>
      </c>
      <c r="B945" s="515" t="s">
        <v>283</v>
      </c>
      <c r="C945" s="515" t="s">
        <v>283</v>
      </c>
      <c r="D945" s="421">
        <v>106.19</v>
      </c>
      <c r="E945" s="514">
        <v>106.19</v>
      </c>
      <c r="F945" s="421">
        <v>106.19</v>
      </c>
      <c r="G945" s="421" t="s">
        <v>284</v>
      </c>
    </row>
    <row r="946" spans="1:7" s="314" customFormat="1">
      <c r="A946" s="96" t="s">
        <v>285</v>
      </c>
      <c r="B946" s="515" t="s">
        <v>283</v>
      </c>
      <c r="C946" s="515" t="s">
        <v>283</v>
      </c>
      <c r="D946" s="421">
        <v>96.64</v>
      </c>
      <c r="E946" s="514">
        <v>96.64</v>
      </c>
      <c r="F946" s="421">
        <v>96.64</v>
      </c>
      <c r="G946" s="421" t="s">
        <v>284</v>
      </c>
    </row>
    <row r="947" spans="1:7" s="314" customFormat="1">
      <c r="A947" s="96" t="s">
        <v>286</v>
      </c>
      <c r="B947" s="515" t="s">
        <v>283</v>
      </c>
      <c r="C947" s="515" t="s">
        <v>283</v>
      </c>
      <c r="D947" s="421">
        <v>62.216999999999999</v>
      </c>
      <c r="E947" s="514">
        <v>62.216999999999999</v>
      </c>
      <c r="F947" s="421">
        <v>62.216999999999999</v>
      </c>
      <c r="G947" s="421" t="s">
        <v>284</v>
      </c>
    </row>
    <row r="948" spans="1:7" s="314" customFormat="1" ht="31.5">
      <c r="A948" s="96" t="s">
        <v>288</v>
      </c>
      <c r="B948" s="515" t="s">
        <v>289</v>
      </c>
      <c r="C948" s="515" t="s">
        <v>289</v>
      </c>
      <c r="D948" s="494">
        <v>2090.8879999999999</v>
      </c>
      <c r="E948" s="494">
        <v>1799.999</v>
      </c>
      <c r="F948" s="494">
        <v>1590.3320000000001</v>
      </c>
      <c r="G948" s="421" t="s">
        <v>629</v>
      </c>
    </row>
    <row r="949" spans="1:7" s="314" customFormat="1" ht="31.5">
      <c r="A949" s="96" t="s">
        <v>290</v>
      </c>
      <c r="B949" s="515" t="s">
        <v>289</v>
      </c>
      <c r="C949" s="515" t="s">
        <v>289</v>
      </c>
      <c r="D949" s="494">
        <v>1537.0820000000001</v>
      </c>
      <c r="E949" s="494">
        <v>1399.999</v>
      </c>
      <c r="F949" s="494">
        <v>1299.4380000000001</v>
      </c>
      <c r="G949" s="421" t="s">
        <v>629</v>
      </c>
    </row>
    <row r="950" spans="1:7" s="314" customFormat="1" ht="31.5">
      <c r="A950" s="96" t="s">
        <v>291</v>
      </c>
      <c r="B950" s="515" t="s">
        <v>289</v>
      </c>
      <c r="C950" s="515" t="s">
        <v>289</v>
      </c>
      <c r="D950" s="494">
        <v>2719.4229999999998</v>
      </c>
      <c r="E950" s="494">
        <v>2469.2339999999999</v>
      </c>
      <c r="F950" s="494">
        <v>1234.617</v>
      </c>
      <c r="G950" s="421" t="s">
        <v>629</v>
      </c>
    </row>
    <row r="951" spans="1:7" s="314" customFormat="1" ht="31.5">
      <c r="A951" s="96" t="s">
        <v>279</v>
      </c>
      <c r="B951" s="515" t="s">
        <v>289</v>
      </c>
      <c r="C951" s="515" t="s">
        <v>289</v>
      </c>
      <c r="D951" s="421">
        <v>1100</v>
      </c>
      <c r="E951" s="421">
        <v>1000</v>
      </c>
      <c r="F951" s="421">
        <v>4.2672699999999999</v>
      </c>
      <c r="G951" s="421" t="s">
        <v>629</v>
      </c>
    </row>
    <row r="952" spans="1:7" s="314" customFormat="1" ht="47.25">
      <c r="A952" s="96" t="s">
        <v>292</v>
      </c>
      <c r="B952" s="515" t="s">
        <v>293</v>
      </c>
      <c r="C952" s="515" t="s">
        <v>289</v>
      </c>
      <c r="D952" s="421">
        <v>211.791</v>
      </c>
      <c r="E952" s="421">
        <v>211.791</v>
      </c>
      <c r="F952" s="421">
        <v>211.791</v>
      </c>
      <c r="G952" s="421" t="s">
        <v>630</v>
      </c>
    </row>
    <row r="953" spans="1:7" s="314" customFormat="1" ht="31.5">
      <c r="A953" s="516" t="s">
        <v>631</v>
      </c>
      <c r="B953" s="515" t="s">
        <v>632</v>
      </c>
      <c r="C953" s="515" t="s">
        <v>289</v>
      </c>
      <c r="D953" s="494">
        <v>31.050999999999998</v>
      </c>
      <c r="E953" s="494">
        <v>31.050999999999998</v>
      </c>
      <c r="F953" s="494">
        <v>31.050999999999998</v>
      </c>
      <c r="G953" s="421" t="s">
        <v>630</v>
      </c>
    </row>
    <row r="954" spans="1:7" s="314" customFormat="1" ht="31.5">
      <c r="A954" s="516" t="s">
        <v>633</v>
      </c>
      <c r="B954" s="515" t="s">
        <v>632</v>
      </c>
      <c r="C954" s="515" t="s">
        <v>289</v>
      </c>
      <c r="D954" s="494">
        <v>23.032</v>
      </c>
      <c r="E954" s="494">
        <v>23.032</v>
      </c>
      <c r="F954" s="494">
        <v>23.032</v>
      </c>
      <c r="G954" s="421" t="s">
        <v>630</v>
      </c>
    </row>
    <row r="955" spans="1:7" s="314" customFormat="1" ht="31.5">
      <c r="A955" s="516" t="s">
        <v>634</v>
      </c>
      <c r="B955" s="515" t="s">
        <v>632</v>
      </c>
      <c r="C955" s="515" t="s">
        <v>289</v>
      </c>
      <c r="D955" s="494">
        <v>58.003</v>
      </c>
      <c r="E955" s="494">
        <v>58.003</v>
      </c>
      <c r="F955" s="494">
        <v>58.003</v>
      </c>
      <c r="G955" s="421" t="s">
        <v>630</v>
      </c>
    </row>
    <row r="956" spans="1:7" s="314" customFormat="1" ht="31.5">
      <c r="A956" s="517" t="s">
        <v>4057</v>
      </c>
      <c r="B956" s="515" t="s">
        <v>4058</v>
      </c>
      <c r="C956" s="515" t="s">
        <v>4058</v>
      </c>
      <c r="D956" s="594">
        <v>210.83267000000001</v>
      </c>
      <c r="E956" s="594">
        <v>210.83267000000001</v>
      </c>
      <c r="F956" s="594">
        <v>210.83267000000001</v>
      </c>
      <c r="G956" s="138" t="s">
        <v>4059</v>
      </c>
    </row>
    <row r="957" spans="1:7" s="314" customFormat="1" ht="31.5">
      <c r="A957" s="516" t="s">
        <v>4060</v>
      </c>
      <c r="B957" s="515" t="s">
        <v>632</v>
      </c>
      <c r="C957" s="515" t="s">
        <v>4058</v>
      </c>
      <c r="D957" s="594">
        <v>24.450949999999999</v>
      </c>
      <c r="E957" s="594">
        <v>24.450949999999999</v>
      </c>
      <c r="F957" s="594">
        <v>24.450949999999999</v>
      </c>
      <c r="G957" s="138" t="s">
        <v>2324</v>
      </c>
    </row>
    <row r="958" spans="1:7" s="314" customFormat="1" ht="31.5">
      <c r="A958" s="516" t="s">
        <v>4061</v>
      </c>
      <c r="B958" s="515" t="s">
        <v>632</v>
      </c>
      <c r="C958" s="515" t="s">
        <v>4058</v>
      </c>
      <c r="D958" s="594">
        <v>37.157260000000001</v>
      </c>
      <c r="E958" s="594">
        <v>37.157260000000001</v>
      </c>
      <c r="F958" s="594">
        <v>37.157260000000001</v>
      </c>
      <c r="G958" s="138" t="s">
        <v>2324</v>
      </c>
    </row>
    <row r="959" spans="1:7" s="314" customFormat="1" ht="31.5">
      <c r="A959" s="516" t="s">
        <v>4062</v>
      </c>
      <c r="B959" s="515" t="s">
        <v>4063</v>
      </c>
      <c r="C959" s="515" t="s">
        <v>4058</v>
      </c>
      <c r="D959" s="594">
        <v>5.6783999999999999</v>
      </c>
      <c r="E959" s="594">
        <v>5.6783999999999999</v>
      </c>
      <c r="F959" s="594">
        <v>5.6783999999999999</v>
      </c>
      <c r="G959" s="138" t="s">
        <v>3791</v>
      </c>
    </row>
    <row r="960" spans="1:7" s="314" customFormat="1" ht="31.5">
      <c r="A960" s="516" t="s">
        <v>4064</v>
      </c>
      <c r="B960" s="515" t="s">
        <v>4065</v>
      </c>
      <c r="C960" s="515" t="s">
        <v>4058</v>
      </c>
      <c r="D960" s="594">
        <v>1.62</v>
      </c>
      <c r="E960" s="594">
        <v>1.62</v>
      </c>
      <c r="F960" s="594">
        <v>1.62</v>
      </c>
      <c r="G960" s="138" t="s">
        <v>2324</v>
      </c>
    </row>
    <row r="961" spans="1:7" s="314" customFormat="1" ht="31.5">
      <c r="A961" s="516" t="s">
        <v>4066</v>
      </c>
      <c r="B961" s="515" t="s">
        <v>4063</v>
      </c>
      <c r="C961" s="515" t="s">
        <v>4058</v>
      </c>
      <c r="D961" s="594">
        <v>9.5077499999999997</v>
      </c>
      <c r="E961" s="594">
        <v>9.5077499999999997</v>
      </c>
      <c r="F961" s="594">
        <v>9.5077499999999997</v>
      </c>
      <c r="G961" s="138" t="s">
        <v>3791</v>
      </c>
    </row>
    <row r="962" spans="1:7" s="314" customFormat="1" ht="31.5">
      <c r="A962" s="516" t="s">
        <v>4067</v>
      </c>
      <c r="B962" s="515" t="s">
        <v>4065</v>
      </c>
      <c r="C962" s="515" t="s">
        <v>4058</v>
      </c>
      <c r="D962" s="594">
        <v>1.62</v>
      </c>
      <c r="E962" s="594">
        <v>1.62</v>
      </c>
      <c r="F962" s="594">
        <v>1.62</v>
      </c>
      <c r="G962" s="138" t="s">
        <v>2324</v>
      </c>
    </row>
    <row r="963" spans="1:7" s="314" customFormat="1" ht="31.5">
      <c r="A963" s="516" t="s">
        <v>4068</v>
      </c>
      <c r="B963" s="515" t="s">
        <v>632</v>
      </c>
      <c r="C963" s="515" t="s">
        <v>4069</v>
      </c>
      <c r="D963" s="595">
        <v>39.970320000000001</v>
      </c>
      <c r="E963" s="595">
        <v>39.970320000000001</v>
      </c>
      <c r="F963" s="595">
        <v>39.970320000000001</v>
      </c>
      <c r="G963" s="138" t="s">
        <v>2324</v>
      </c>
    </row>
    <row r="964" spans="1:7" s="314" customFormat="1" ht="31.5">
      <c r="A964" s="516" t="s">
        <v>4060</v>
      </c>
      <c r="B964" s="515" t="s">
        <v>4058</v>
      </c>
      <c r="C964" s="515" t="s">
        <v>4058</v>
      </c>
      <c r="D964" s="595">
        <v>342.33969000000002</v>
      </c>
      <c r="E964" s="595">
        <v>342.33969000000002</v>
      </c>
      <c r="F964" s="595">
        <v>323.86200000000002</v>
      </c>
      <c r="G964" s="138" t="s">
        <v>4070</v>
      </c>
    </row>
    <row r="965" spans="1:7" s="314" customFormat="1" ht="31.5">
      <c r="A965" s="516" t="s">
        <v>4071</v>
      </c>
      <c r="B965" s="515" t="s">
        <v>4058</v>
      </c>
      <c r="C965" s="515" t="s">
        <v>4058</v>
      </c>
      <c r="D965" s="595">
        <v>577.62594999999999</v>
      </c>
      <c r="E965" s="595">
        <v>577.62594999999999</v>
      </c>
      <c r="F965" s="595">
        <v>577.62594999999999</v>
      </c>
      <c r="G965" s="138" t="s">
        <v>2369</v>
      </c>
    </row>
    <row r="966" spans="1:7" s="314" customFormat="1" ht="31.5">
      <c r="A966" s="516" t="s">
        <v>4072</v>
      </c>
      <c r="B966" s="515" t="s">
        <v>4063</v>
      </c>
      <c r="C966" s="515" t="s">
        <v>4069</v>
      </c>
      <c r="D966" s="595">
        <v>12.45684</v>
      </c>
      <c r="E966" s="595">
        <v>12.45684</v>
      </c>
      <c r="F966" s="595">
        <v>11.706</v>
      </c>
      <c r="G966" s="138" t="s">
        <v>2857</v>
      </c>
    </row>
    <row r="967" spans="1:7" s="314" customFormat="1" ht="31.5">
      <c r="A967" s="516" t="s">
        <v>4073</v>
      </c>
      <c r="B967" s="515" t="s">
        <v>4065</v>
      </c>
      <c r="C967" s="515" t="s">
        <v>4069</v>
      </c>
      <c r="D967" s="595">
        <v>2.16</v>
      </c>
      <c r="E967" s="595">
        <v>2.16</v>
      </c>
      <c r="F967" s="595">
        <v>2.16</v>
      </c>
      <c r="G967" s="138" t="s">
        <v>2324</v>
      </c>
    </row>
    <row r="968" spans="1:7" s="314" customFormat="1" ht="31.5">
      <c r="A968" s="516" t="s">
        <v>4074</v>
      </c>
      <c r="B968" s="515" t="s">
        <v>4065</v>
      </c>
      <c r="C968" s="515" t="s">
        <v>4075</v>
      </c>
      <c r="D968" s="595">
        <v>6.4210500000000001</v>
      </c>
      <c r="E968" s="595">
        <v>6.4210500000000001</v>
      </c>
      <c r="F968" s="595">
        <v>6.4210500000000001</v>
      </c>
      <c r="G968" s="138" t="s">
        <v>2313</v>
      </c>
    </row>
    <row r="969" spans="1:7" s="314" customFormat="1" ht="31.5">
      <c r="A969" s="516" t="s">
        <v>4074</v>
      </c>
      <c r="B969" s="515" t="s">
        <v>4063</v>
      </c>
      <c r="C969" s="515" t="s">
        <v>4075</v>
      </c>
      <c r="D969" s="595">
        <v>24.338360000000002</v>
      </c>
      <c r="E969" s="595">
        <v>24.338360000000002</v>
      </c>
      <c r="F969" s="595">
        <v>24.338360000000002</v>
      </c>
      <c r="G969" s="139" t="s">
        <v>461</v>
      </c>
    </row>
    <row r="970" spans="1:7" s="314" customFormat="1" ht="47.25">
      <c r="A970" s="516" t="s">
        <v>4076</v>
      </c>
      <c r="B970" s="515" t="s">
        <v>4077</v>
      </c>
      <c r="C970" s="515" t="s">
        <v>4075</v>
      </c>
      <c r="D970" s="595">
        <v>3.2304900000000001</v>
      </c>
      <c r="E970" s="595">
        <v>3.2304900000000001</v>
      </c>
      <c r="F970" s="595">
        <v>3.2304900000000001</v>
      </c>
      <c r="G970" s="138" t="s">
        <v>4078</v>
      </c>
    </row>
    <row r="971" spans="1:7" s="314" customFormat="1" ht="47.25">
      <c r="A971" s="516" t="s">
        <v>4079</v>
      </c>
      <c r="B971" s="515" t="s">
        <v>4077</v>
      </c>
      <c r="C971" s="515" t="s">
        <v>4075</v>
      </c>
      <c r="D971" s="595">
        <v>4.7601100000000001</v>
      </c>
      <c r="E971" s="595">
        <v>4.7601100000000001</v>
      </c>
      <c r="F971" s="595">
        <v>4.7601100000000001</v>
      </c>
      <c r="G971" s="138" t="s">
        <v>4078</v>
      </c>
    </row>
    <row r="972" spans="1:7" s="314" customFormat="1" ht="47.25">
      <c r="A972" s="516" t="s">
        <v>4080</v>
      </c>
      <c r="B972" s="515" t="s">
        <v>4077</v>
      </c>
      <c r="C972" s="515" t="s">
        <v>4075</v>
      </c>
      <c r="D972" s="595">
        <v>6.1338699999999999</v>
      </c>
      <c r="E972" s="595">
        <v>6.1338699999999999</v>
      </c>
      <c r="F972" s="595">
        <v>6.1338699999999999</v>
      </c>
      <c r="G972" s="138" t="s">
        <v>4078</v>
      </c>
    </row>
    <row r="973" spans="1:7" s="314" customFormat="1" ht="31.5">
      <c r="A973" s="516" t="s">
        <v>4081</v>
      </c>
      <c r="B973" s="515" t="s">
        <v>4065</v>
      </c>
      <c r="C973" s="515" t="s">
        <v>4075</v>
      </c>
      <c r="D973" s="595">
        <v>3.24</v>
      </c>
      <c r="E973" s="595">
        <v>3.24</v>
      </c>
      <c r="F973" s="595">
        <v>3.24</v>
      </c>
      <c r="G973" s="138" t="s">
        <v>4082</v>
      </c>
    </row>
    <row r="974" spans="1:7" s="314" customFormat="1" ht="31.5">
      <c r="A974" s="516" t="s">
        <v>4076</v>
      </c>
      <c r="B974" s="515" t="s">
        <v>4063</v>
      </c>
      <c r="C974" s="515" t="s">
        <v>4075</v>
      </c>
      <c r="D974" s="595">
        <v>15.584210000000001</v>
      </c>
      <c r="E974" s="595">
        <v>15.584210000000001</v>
      </c>
      <c r="F974" s="595">
        <v>15.584210000000001</v>
      </c>
      <c r="G974" s="138" t="s">
        <v>3791</v>
      </c>
    </row>
    <row r="975" spans="1:7" s="314" customFormat="1" ht="31.5">
      <c r="A975" s="516" t="s">
        <v>4083</v>
      </c>
      <c r="B975" s="515" t="s">
        <v>632</v>
      </c>
      <c r="C975" s="515" t="s">
        <v>4075</v>
      </c>
      <c r="D975" s="595">
        <v>61.163420000000002</v>
      </c>
      <c r="E975" s="595">
        <v>61.163420000000002</v>
      </c>
      <c r="F975" s="595">
        <v>61.163420000000002</v>
      </c>
      <c r="G975" s="138" t="s">
        <v>2324</v>
      </c>
    </row>
    <row r="976" spans="1:7" s="314" customFormat="1" ht="31.5">
      <c r="A976" s="516" t="s">
        <v>4084</v>
      </c>
      <c r="B976" s="515" t="s">
        <v>632</v>
      </c>
      <c r="C976" s="515" t="s">
        <v>4075</v>
      </c>
      <c r="D976" s="595">
        <v>86.722650000000002</v>
      </c>
      <c r="E976" s="595">
        <v>86.722650000000002</v>
      </c>
      <c r="F976" s="595">
        <v>86.722650000000002</v>
      </c>
      <c r="G976" s="138" t="s">
        <v>2324</v>
      </c>
    </row>
    <row r="977" spans="1:7" s="314" customFormat="1" ht="31.5">
      <c r="A977" s="516" t="s">
        <v>4085</v>
      </c>
      <c r="B977" s="515" t="s">
        <v>4075</v>
      </c>
      <c r="C977" s="515" t="s">
        <v>4075</v>
      </c>
      <c r="D977" s="595">
        <v>972.53520000000003</v>
      </c>
      <c r="E977" s="595">
        <v>972.53520000000003</v>
      </c>
      <c r="F977" s="595">
        <v>972.53520000000003</v>
      </c>
      <c r="G977" s="138" t="s">
        <v>3829</v>
      </c>
    </row>
    <row r="978" spans="1:7" s="314" customFormat="1" ht="31.5">
      <c r="A978" s="516" t="s">
        <v>4073</v>
      </c>
      <c r="B978" s="515" t="s">
        <v>287</v>
      </c>
      <c r="C978" s="515" t="s">
        <v>4069</v>
      </c>
      <c r="D978" s="595">
        <v>762.24800000000005</v>
      </c>
      <c r="E978" s="595">
        <v>762.24800000000005</v>
      </c>
      <c r="F978" s="595">
        <v>762.24800000000005</v>
      </c>
      <c r="G978" s="138" t="s">
        <v>3829</v>
      </c>
    </row>
    <row r="979" spans="1:7" s="314" customFormat="1" ht="31.5">
      <c r="A979" s="516" t="s">
        <v>4086</v>
      </c>
      <c r="B979" s="515" t="s">
        <v>4052</v>
      </c>
      <c r="C979" s="515" t="s">
        <v>4069</v>
      </c>
      <c r="D979" s="595">
        <v>30</v>
      </c>
      <c r="E979" s="595">
        <v>30</v>
      </c>
      <c r="F979" s="595">
        <v>30</v>
      </c>
      <c r="G979" s="596" t="s">
        <v>4087</v>
      </c>
    </row>
    <row r="980" spans="1:7" s="314" customFormat="1" ht="31.5">
      <c r="A980" s="516" t="s">
        <v>4088</v>
      </c>
      <c r="B980" s="515" t="s">
        <v>4063</v>
      </c>
      <c r="C980" s="515" t="s">
        <v>4075</v>
      </c>
      <c r="D980" s="494">
        <v>23.324000000000002</v>
      </c>
      <c r="E980" s="494">
        <v>23.324000000000002</v>
      </c>
      <c r="F980" s="595">
        <v>21.274000000000001</v>
      </c>
      <c r="G980" s="139" t="s">
        <v>461</v>
      </c>
    </row>
    <row r="981" spans="1:7" s="314" customFormat="1" ht="31.5">
      <c r="A981" s="516" t="s">
        <v>4089</v>
      </c>
      <c r="B981" s="515" t="s">
        <v>4063</v>
      </c>
      <c r="C981" s="515" t="s">
        <v>4075</v>
      </c>
      <c r="D981" s="494">
        <v>32.203000000000003</v>
      </c>
      <c r="E981" s="494">
        <v>32.203000000000003</v>
      </c>
      <c r="F981" s="595">
        <v>26.027999999999999</v>
      </c>
      <c r="G981" s="139" t="s">
        <v>461</v>
      </c>
    </row>
    <row r="982" spans="1:7" s="314" customFormat="1" ht="31.5">
      <c r="A982" s="516" t="s">
        <v>4090</v>
      </c>
      <c r="B982" s="515" t="s">
        <v>4063</v>
      </c>
      <c r="C982" s="515" t="s">
        <v>4075</v>
      </c>
      <c r="D982" s="494">
        <v>42.225000000000001</v>
      </c>
      <c r="E982" s="494">
        <v>42.225000000000001</v>
      </c>
      <c r="F982" s="595">
        <v>39.079000000000001</v>
      </c>
      <c r="G982" s="139" t="s">
        <v>461</v>
      </c>
    </row>
    <row r="983" spans="1:7" s="314" customFormat="1" ht="31.5">
      <c r="A983" s="516" t="s">
        <v>4091</v>
      </c>
      <c r="B983" s="515" t="s">
        <v>4092</v>
      </c>
      <c r="C983" s="515" t="s">
        <v>4075</v>
      </c>
      <c r="D983" s="595">
        <v>20.478000000000002</v>
      </c>
      <c r="E983" s="595">
        <v>20.478000000000002</v>
      </c>
      <c r="F983" s="595">
        <v>20.478000000000002</v>
      </c>
      <c r="G983" s="138" t="s">
        <v>2324</v>
      </c>
    </row>
    <row r="984" spans="1:7" s="314" customFormat="1" ht="31.5">
      <c r="A984" s="516" t="s">
        <v>4093</v>
      </c>
      <c r="B984" s="515" t="s">
        <v>4075</v>
      </c>
      <c r="C984" s="515" t="s">
        <v>4075</v>
      </c>
      <c r="D984" s="595">
        <v>808.89099999999996</v>
      </c>
      <c r="E984" s="595">
        <v>808.89099999999996</v>
      </c>
      <c r="F984" s="595">
        <v>808.89099999999996</v>
      </c>
      <c r="G984" s="138" t="s">
        <v>3829</v>
      </c>
    </row>
    <row r="985" spans="1:7" s="314" customFormat="1" ht="31.5">
      <c r="A985" s="516" t="s">
        <v>4094</v>
      </c>
      <c r="B985" s="515" t="s">
        <v>4065</v>
      </c>
      <c r="C985" s="515" t="s">
        <v>4075</v>
      </c>
      <c r="D985" s="595">
        <v>8.2080000000000002</v>
      </c>
      <c r="E985" s="595">
        <v>8.2080000000000002</v>
      </c>
      <c r="F985" s="595">
        <v>8.2080000000000002</v>
      </c>
      <c r="G985" s="597" t="s">
        <v>630</v>
      </c>
    </row>
    <row r="986" spans="1:7" s="314" customFormat="1" ht="31.5">
      <c r="A986" s="516" t="s">
        <v>4088</v>
      </c>
      <c r="B986" s="515" t="s">
        <v>4065</v>
      </c>
      <c r="C986" s="515" t="s">
        <v>4075</v>
      </c>
      <c r="D986" s="595">
        <v>8.2080000000000002</v>
      </c>
      <c r="E986" s="595">
        <v>8.2080000000000002</v>
      </c>
      <c r="F986" s="595">
        <v>8.2080000000000002</v>
      </c>
      <c r="G986" s="597" t="s">
        <v>630</v>
      </c>
    </row>
    <row r="987" spans="1:7" s="314" customFormat="1" ht="31.5">
      <c r="A987" s="516" t="s">
        <v>4095</v>
      </c>
      <c r="B987" s="515" t="s">
        <v>4065</v>
      </c>
      <c r="C987" s="515" t="s">
        <v>4075</v>
      </c>
      <c r="D987" s="595">
        <v>8.2080000000000002</v>
      </c>
      <c r="E987" s="595">
        <v>8.2080000000000002</v>
      </c>
      <c r="F987" s="595">
        <v>8.2080000000000002</v>
      </c>
      <c r="G987" s="597" t="s">
        <v>630</v>
      </c>
    </row>
    <row r="988" spans="1:7" s="314" customFormat="1" ht="31.5">
      <c r="A988" s="516" t="s">
        <v>4096</v>
      </c>
      <c r="B988" s="515" t="s">
        <v>4092</v>
      </c>
      <c r="C988" s="515" t="s">
        <v>4075</v>
      </c>
      <c r="D988" s="595">
        <v>12.581</v>
      </c>
      <c r="E988" s="595">
        <v>12.581</v>
      </c>
      <c r="F988" s="595">
        <v>12.581</v>
      </c>
      <c r="G988" s="138" t="s">
        <v>2324</v>
      </c>
    </row>
    <row r="989" spans="1:7" s="314" customFormat="1" ht="31.5">
      <c r="A989" s="516" t="s">
        <v>4097</v>
      </c>
      <c r="B989" s="515" t="s">
        <v>4052</v>
      </c>
      <c r="C989" s="515" t="s">
        <v>4075</v>
      </c>
      <c r="D989" s="494">
        <v>73.296000000000006</v>
      </c>
      <c r="E989" s="494">
        <v>73.296000000000006</v>
      </c>
      <c r="F989" s="494">
        <v>73.296000000000006</v>
      </c>
      <c r="G989" s="597" t="s">
        <v>630</v>
      </c>
    </row>
    <row r="990" spans="1:7" s="314" customFormat="1" ht="31.5">
      <c r="A990" s="516" t="s">
        <v>4098</v>
      </c>
      <c r="B990" s="515" t="s">
        <v>4052</v>
      </c>
      <c r="C990" s="515" t="s">
        <v>4075</v>
      </c>
      <c r="D990" s="494">
        <v>71.194000000000003</v>
      </c>
      <c r="E990" s="494">
        <v>71.194000000000003</v>
      </c>
      <c r="F990" s="494">
        <v>71.194000000000003</v>
      </c>
      <c r="G990" s="597" t="s">
        <v>630</v>
      </c>
    </row>
    <row r="991" spans="1:7" s="314" customFormat="1" ht="47.25">
      <c r="A991" s="516" t="s">
        <v>4099</v>
      </c>
      <c r="B991" s="515" t="s">
        <v>4052</v>
      </c>
      <c r="C991" s="515" t="s">
        <v>4075</v>
      </c>
      <c r="D991" s="494">
        <v>56.917999999999999</v>
      </c>
      <c r="E991" s="494">
        <v>56.917999999999999</v>
      </c>
      <c r="F991" s="494">
        <v>56.917999999999999</v>
      </c>
      <c r="G991" s="597" t="s">
        <v>630</v>
      </c>
    </row>
    <row r="992" spans="1:7" s="314" customFormat="1" ht="31.5">
      <c r="A992" s="516" t="s">
        <v>4100</v>
      </c>
      <c r="B992" s="515" t="s">
        <v>4052</v>
      </c>
      <c r="C992" s="515" t="s">
        <v>4075</v>
      </c>
      <c r="D992" s="494">
        <v>72.084999999999994</v>
      </c>
      <c r="E992" s="494">
        <v>72.084999999999994</v>
      </c>
      <c r="F992" s="494">
        <v>72.084999999999994</v>
      </c>
      <c r="G992" s="597" t="s">
        <v>630</v>
      </c>
    </row>
    <row r="993" spans="1:7" s="314" customFormat="1" ht="47.25">
      <c r="A993" s="516" t="s">
        <v>4101</v>
      </c>
      <c r="B993" s="515" t="s">
        <v>4052</v>
      </c>
      <c r="C993" s="515" t="s">
        <v>4075</v>
      </c>
      <c r="D993" s="494">
        <v>73.353999999999999</v>
      </c>
      <c r="E993" s="494">
        <v>73.353999999999999</v>
      </c>
      <c r="F993" s="494">
        <v>73.353999999999999</v>
      </c>
      <c r="G993" s="597" t="s">
        <v>630</v>
      </c>
    </row>
    <row r="994" spans="1:7" s="314" customFormat="1" ht="31.5">
      <c r="A994" s="516" t="s">
        <v>4102</v>
      </c>
      <c r="B994" s="515" t="s">
        <v>4052</v>
      </c>
      <c r="C994" s="515" t="s">
        <v>4075</v>
      </c>
      <c r="D994" s="494">
        <v>76.394000000000005</v>
      </c>
      <c r="E994" s="494">
        <v>76.394000000000005</v>
      </c>
      <c r="F994" s="494">
        <v>76.394000000000005</v>
      </c>
      <c r="G994" s="597" t="s">
        <v>630</v>
      </c>
    </row>
    <row r="995" spans="1:7" s="314" customFormat="1" ht="31.5">
      <c r="A995" s="516" t="s">
        <v>4103</v>
      </c>
      <c r="B995" s="515" t="s">
        <v>4052</v>
      </c>
      <c r="C995" s="515" t="s">
        <v>4075</v>
      </c>
      <c r="D995" s="494">
        <v>42.018999999999998</v>
      </c>
      <c r="E995" s="494">
        <v>42.018999999999998</v>
      </c>
      <c r="F995" s="494">
        <v>42.018999999999998</v>
      </c>
      <c r="G995" s="597" t="s">
        <v>630</v>
      </c>
    </row>
    <row r="996" spans="1:7" s="314" customFormat="1" ht="31.5">
      <c r="A996" s="516" t="s">
        <v>4104</v>
      </c>
      <c r="B996" s="515" t="s">
        <v>4063</v>
      </c>
      <c r="C996" s="515" t="s">
        <v>4075</v>
      </c>
      <c r="D996" s="595">
        <v>10.526</v>
      </c>
      <c r="E996" s="595">
        <v>10.526</v>
      </c>
      <c r="F996" s="595">
        <v>10.526</v>
      </c>
      <c r="G996" s="138" t="s">
        <v>4105</v>
      </c>
    </row>
    <row r="997" spans="1:7" s="314" customFormat="1" ht="47.25">
      <c r="A997" s="516" t="s">
        <v>4106</v>
      </c>
      <c r="B997" s="515" t="s">
        <v>4065</v>
      </c>
      <c r="C997" s="515" t="s">
        <v>4075</v>
      </c>
      <c r="D997" s="494">
        <v>2.16</v>
      </c>
      <c r="E997" s="494">
        <v>2.16</v>
      </c>
      <c r="F997" s="494">
        <v>2.16</v>
      </c>
      <c r="G997" s="138" t="s">
        <v>2324</v>
      </c>
    </row>
    <row r="998" spans="1:7" s="314" customFormat="1" ht="31.5">
      <c r="A998" s="516" t="s">
        <v>4107</v>
      </c>
      <c r="B998" s="515" t="s">
        <v>4052</v>
      </c>
      <c r="C998" s="515" t="s">
        <v>4075</v>
      </c>
      <c r="D998" s="494">
        <v>245.786</v>
      </c>
      <c r="E998" s="494">
        <v>245.786</v>
      </c>
      <c r="F998" s="494">
        <v>245.786</v>
      </c>
      <c r="G998" s="138" t="s">
        <v>2324</v>
      </c>
    </row>
    <row r="999" spans="1:7" s="314" customFormat="1" ht="31.5">
      <c r="A999" s="516" t="s">
        <v>4108</v>
      </c>
      <c r="B999" s="515" t="s">
        <v>4065</v>
      </c>
      <c r="C999" s="515" t="s">
        <v>4075</v>
      </c>
      <c r="D999" s="494">
        <v>1.08</v>
      </c>
      <c r="E999" s="494">
        <v>1.08</v>
      </c>
      <c r="F999" s="494">
        <v>1.08</v>
      </c>
      <c r="G999" s="138" t="s">
        <v>2324</v>
      </c>
    </row>
    <row r="1000" spans="1:7" s="314" customFormat="1" ht="31.5">
      <c r="A1000" s="516" t="s">
        <v>4109</v>
      </c>
      <c r="B1000" s="515" t="s">
        <v>4075</v>
      </c>
      <c r="C1000" s="515" t="s">
        <v>4075</v>
      </c>
      <c r="D1000" s="494">
        <v>340.73899999999998</v>
      </c>
      <c r="E1000" s="494">
        <v>340.73899999999998</v>
      </c>
      <c r="F1000" s="494">
        <v>340.73899999999998</v>
      </c>
      <c r="G1000" s="138" t="s">
        <v>3829</v>
      </c>
    </row>
    <row r="1001" spans="1:7" s="314" customFormat="1" ht="31.5">
      <c r="A1001" s="516" t="s">
        <v>4110</v>
      </c>
      <c r="B1001" s="515" t="s">
        <v>4063</v>
      </c>
      <c r="C1001" s="515" t="s">
        <v>4075</v>
      </c>
      <c r="D1001" s="494">
        <v>4.42</v>
      </c>
      <c r="E1001" s="494">
        <v>4.42</v>
      </c>
      <c r="F1001" s="494">
        <v>4.42</v>
      </c>
      <c r="G1001" s="138" t="s">
        <v>4105</v>
      </c>
    </row>
    <row r="1002" spans="1:7" s="314" customFormat="1" ht="47.25">
      <c r="A1002" s="518" t="s">
        <v>4111</v>
      </c>
      <c r="B1002" s="515" t="s">
        <v>4112</v>
      </c>
      <c r="C1002" s="515" t="s">
        <v>4082</v>
      </c>
      <c r="D1002" s="299">
        <v>4.4279999999999999</v>
      </c>
      <c r="E1002" s="299">
        <v>4.4279999999999999</v>
      </c>
      <c r="F1002" s="299">
        <v>4.4279999999999999</v>
      </c>
      <c r="G1002" s="138" t="s">
        <v>4113</v>
      </c>
    </row>
    <row r="1003" spans="1:7" s="314" customFormat="1" ht="31.5">
      <c r="A1003" s="516" t="s">
        <v>4114</v>
      </c>
      <c r="B1003" s="515" t="s">
        <v>4065</v>
      </c>
      <c r="C1003" s="515" t="s">
        <v>4115</v>
      </c>
      <c r="D1003" s="494">
        <v>3.7709999999999999</v>
      </c>
      <c r="E1003" s="494">
        <v>3.7709999999999999</v>
      </c>
      <c r="F1003" s="494">
        <v>3.7709999999999999</v>
      </c>
      <c r="G1003" s="126" t="s">
        <v>4116</v>
      </c>
    </row>
    <row r="1004" spans="1:7" s="314" customFormat="1" ht="31.5">
      <c r="A1004" s="516" t="s">
        <v>4114</v>
      </c>
      <c r="B1004" s="515" t="s">
        <v>4063</v>
      </c>
      <c r="C1004" s="515" t="s">
        <v>4115</v>
      </c>
      <c r="D1004" s="494">
        <v>5.2519999999999998</v>
      </c>
      <c r="E1004" s="494">
        <v>5.2519999999999998</v>
      </c>
      <c r="F1004" s="494">
        <v>5.2519999999999998</v>
      </c>
      <c r="G1004" s="126" t="s">
        <v>3786</v>
      </c>
    </row>
    <row r="1005" spans="1:7" s="314" customFormat="1" ht="31.5">
      <c r="A1005" s="517" t="s">
        <v>4117</v>
      </c>
      <c r="B1005" s="515" t="s">
        <v>4052</v>
      </c>
      <c r="C1005" s="515" t="s">
        <v>4118</v>
      </c>
      <c r="D1005" s="594">
        <v>28.530999999999999</v>
      </c>
      <c r="E1005" s="594">
        <v>28.530999999999999</v>
      </c>
      <c r="F1005" s="594">
        <v>28.530999999999999</v>
      </c>
      <c r="G1005" s="138" t="s">
        <v>4119</v>
      </c>
    </row>
    <row r="1006" spans="1:7" s="314" customFormat="1">
      <c r="A1006" s="598"/>
      <c r="B1006" s="326" t="s">
        <v>1</v>
      </c>
      <c r="C1006" s="534" t="s">
        <v>6</v>
      </c>
      <c r="D1006" s="421">
        <f>SUM(D936:D1005)</f>
        <v>13563.109190000006</v>
      </c>
      <c r="E1006" s="421">
        <f>SUM(E936:E1005)</f>
        <v>12784.948190000003</v>
      </c>
      <c r="F1006" s="421">
        <f>SUM(F936:F1005)</f>
        <v>10213.770929999999</v>
      </c>
      <c r="G1006" s="534" t="s">
        <v>6</v>
      </c>
    </row>
    <row r="1007" spans="1:7" s="314" customFormat="1">
      <c r="A1007" s="782" t="s">
        <v>32</v>
      </c>
      <c r="B1007" s="782"/>
      <c r="C1007" s="782"/>
      <c r="D1007" s="782"/>
      <c r="E1007" s="782"/>
      <c r="F1007" s="782"/>
      <c r="G1007" s="782"/>
    </row>
    <row r="1008" spans="1:7" s="314" customFormat="1">
      <c r="A1008" s="854" t="s">
        <v>2303</v>
      </c>
      <c r="B1008" s="854" t="s">
        <v>2303</v>
      </c>
      <c r="C1008" s="519" t="s">
        <v>185</v>
      </c>
      <c r="D1008" s="856">
        <f>E1008</f>
        <v>745.50900000000001</v>
      </c>
      <c r="E1008" s="856">
        <f>F1008+F1009+F1010+F1011+F1012</f>
        <v>745.50900000000001</v>
      </c>
      <c r="F1008" s="599">
        <v>75</v>
      </c>
      <c r="G1008" s="860" t="s">
        <v>2304</v>
      </c>
    </row>
    <row r="1009" spans="1:7" s="314" customFormat="1">
      <c r="A1009" s="855"/>
      <c r="B1009" s="855"/>
      <c r="C1009" s="519" t="s">
        <v>2305</v>
      </c>
      <c r="D1009" s="857"/>
      <c r="E1009" s="857"/>
      <c r="F1009" s="599">
        <v>5.702</v>
      </c>
      <c r="G1009" s="861"/>
    </row>
    <row r="1010" spans="1:7" s="314" customFormat="1">
      <c r="A1010" s="855"/>
      <c r="B1010" s="855"/>
      <c r="C1010" s="519" t="s">
        <v>621</v>
      </c>
      <c r="D1010" s="857"/>
      <c r="E1010" s="857"/>
      <c r="F1010" s="599">
        <v>2.1680000000000001</v>
      </c>
      <c r="G1010" s="862"/>
    </row>
    <row r="1011" spans="1:7" s="314" customFormat="1">
      <c r="A1011" s="855"/>
      <c r="B1011" s="855"/>
      <c r="C1011" s="519" t="s">
        <v>278</v>
      </c>
      <c r="D1011" s="857"/>
      <c r="E1011" s="857"/>
      <c r="F1011" s="599">
        <v>10.637</v>
      </c>
      <c r="G1011" s="520" t="s">
        <v>461</v>
      </c>
    </row>
    <row r="1012" spans="1:7" s="314" customFormat="1" ht="31.5">
      <c r="A1012" s="858"/>
      <c r="B1012" s="858"/>
      <c r="C1012" s="519" t="s">
        <v>298</v>
      </c>
      <c r="D1012" s="859"/>
      <c r="E1012" s="859"/>
      <c r="F1012" s="599">
        <f>332.855+319.147</f>
        <v>652.00199999999995</v>
      </c>
      <c r="G1012" s="520" t="s">
        <v>2306</v>
      </c>
    </row>
    <row r="1013" spans="1:7" s="314" customFormat="1">
      <c r="A1013" s="854" t="s">
        <v>2307</v>
      </c>
      <c r="B1013" s="854" t="s">
        <v>2307</v>
      </c>
      <c r="C1013" s="519" t="s">
        <v>185</v>
      </c>
      <c r="D1013" s="856">
        <f>E1013</f>
        <v>701.35200000000009</v>
      </c>
      <c r="E1013" s="856">
        <f>F1013+F1014+F1015+F1016+F1017</f>
        <v>701.35200000000009</v>
      </c>
      <c r="F1013" s="599">
        <v>75</v>
      </c>
      <c r="G1013" s="860" t="s">
        <v>2308</v>
      </c>
    </row>
    <row r="1014" spans="1:7" s="314" customFormat="1">
      <c r="A1014" s="855"/>
      <c r="B1014" s="855"/>
      <c r="C1014" s="519" t="s">
        <v>2305</v>
      </c>
      <c r="D1014" s="857"/>
      <c r="E1014" s="857"/>
      <c r="F1014" s="599">
        <v>5.702</v>
      </c>
      <c r="G1014" s="861"/>
    </row>
    <row r="1015" spans="1:7" s="314" customFormat="1">
      <c r="A1015" s="855"/>
      <c r="B1015" s="855"/>
      <c r="C1015" s="519" t="s">
        <v>621</v>
      </c>
      <c r="D1015" s="857"/>
      <c r="E1015" s="857"/>
      <c r="F1015" s="599">
        <v>2.484</v>
      </c>
      <c r="G1015" s="862"/>
    </row>
    <row r="1016" spans="1:7" s="314" customFormat="1">
      <c r="A1016" s="855"/>
      <c r="B1016" s="855"/>
      <c r="C1016" s="519" t="s">
        <v>278</v>
      </c>
      <c r="D1016" s="857"/>
      <c r="E1016" s="857"/>
      <c r="F1016" s="599">
        <v>11.278</v>
      </c>
      <c r="G1016" s="520" t="s">
        <v>2309</v>
      </c>
    </row>
    <row r="1017" spans="1:7" s="314" customFormat="1" ht="31.5">
      <c r="A1017" s="855"/>
      <c r="B1017" s="855"/>
      <c r="C1017" s="519" t="s">
        <v>298</v>
      </c>
      <c r="D1017" s="857"/>
      <c r="E1017" s="857"/>
      <c r="F1017" s="599">
        <f>226.424+380.464</f>
        <v>606.88800000000003</v>
      </c>
      <c r="G1017" s="520" t="s">
        <v>2306</v>
      </c>
    </row>
    <row r="1018" spans="1:7" s="314" customFormat="1" ht="78.75">
      <c r="A1018" s="521" t="s">
        <v>2310</v>
      </c>
      <c r="B1018" s="521" t="s">
        <v>2311</v>
      </c>
      <c r="C1018" s="519" t="s">
        <v>2312</v>
      </c>
      <c r="D1018" s="599">
        <f>E1018</f>
        <v>87.58</v>
      </c>
      <c r="E1018" s="599">
        <f>F1018</f>
        <v>87.58</v>
      </c>
      <c r="F1018" s="599">
        <f>81.735+5.845</f>
        <v>87.58</v>
      </c>
      <c r="G1018" s="522" t="s">
        <v>2313</v>
      </c>
    </row>
    <row r="1019" spans="1:7" s="314" customFormat="1">
      <c r="A1019" s="854" t="s">
        <v>619</v>
      </c>
      <c r="B1019" s="854" t="s">
        <v>619</v>
      </c>
      <c r="C1019" s="519" t="s">
        <v>185</v>
      </c>
      <c r="D1019" s="856">
        <v>1040.9449999999999</v>
      </c>
      <c r="E1019" s="856">
        <f>F1019+F1020+F1021+F1022+F1023</f>
        <v>1040.9449999999999</v>
      </c>
      <c r="F1019" s="599">
        <v>50.984000000000002</v>
      </c>
      <c r="G1019" s="863" t="s">
        <v>620</v>
      </c>
    </row>
    <row r="1020" spans="1:7" s="314" customFormat="1">
      <c r="A1020" s="855"/>
      <c r="B1020" s="855"/>
      <c r="C1020" s="519" t="s">
        <v>2314</v>
      </c>
      <c r="D1020" s="857"/>
      <c r="E1020" s="857"/>
      <c r="F1020" s="599">
        <v>4.4870000000000001</v>
      </c>
      <c r="G1020" s="864"/>
    </row>
    <row r="1021" spans="1:7" s="314" customFormat="1">
      <c r="A1021" s="855"/>
      <c r="B1021" s="855"/>
      <c r="C1021" s="519" t="s">
        <v>278</v>
      </c>
      <c r="D1021" s="857"/>
      <c r="E1021" s="857"/>
      <c r="F1021" s="599">
        <v>15.933</v>
      </c>
      <c r="G1021" s="522" t="s">
        <v>2315</v>
      </c>
    </row>
    <row r="1022" spans="1:7" s="314" customFormat="1" ht="31.5">
      <c r="A1022" s="855"/>
      <c r="B1022" s="855"/>
      <c r="C1022" s="519" t="s">
        <v>621</v>
      </c>
      <c r="D1022" s="857"/>
      <c r="E1022" s="857"/>
      <c r="F1022" s="599">
        <v>3.24</v>
      </c>
      <c r="G1022" s="522" t="s">
        <v>620</v>
      </c>
    </row>
    <row r="1023" spans="1:7" s="314" customFormat="1" ht="31.5">
      <c r="A1023" s="858"/>
      <c r="B1023" s="858"/>
      <c r="C1023" s="519" t="s">
        <v>298</v>
      </c>
      <c r="D1023" s="859"/>
      <c r="E1023" s="859"/>
      <c r="F1023" s="599">
        <f>489.129+477.172</f>
        <v>966.30100000000004</v>
      </c>
      <c r="G1023" s="522" t="s">
        <v>622</v>
      </c>
    </row>
    <row r="1024" spans="1:7" s="314" customFormat="1">
      <c r="A1024" s="854" t="s">
        <v>623</v>
      </c>
      <c r="B1024" s="854" t="s">
        <v>623</v>
      </c>
      <c r="C1024" s="519" t="s">
        <v>185</v>
      </c>
      <c r="D1024" s="856">
        <f>E1024</f>
        <v>1333.35</v>
      </c>
      <c r="E1024" s="856">
        <f>F1024+F1025+F1026+F1027+F1028</f>
        <v>1333.35</v>
      </c>
      <c r="F1024" s="599">
        <v>67.542000000000002</v>
      </c>
      <c r="G1024" s="863" t="s">
        <v>620</v>
      </c>
    </row>
    <row r="1025" spans="1:7" s="314" customFormat="1">
      <c r="A1025" s="855"/>
      <c r="B1025" s="855"/>
      <c r="C1025" s="519" t="s">
        <v>2314</v>
      </c>
      <c r="D1025" s="857"/>
      <c r="E1025" s="857"/>
      <c r="F1025" s="599">
        <v>5.8109999999999999</v>
      </c>
      <c r="G1025" s="865"/>
    </row>
    <row r="1026" spans="1:7" s="314" customFormat="1">
      <c r="A1026" s="855"/>
      <c r="B1026" s="855"/>
      <c r="C1026" s="519" t="s">
        <v>621</v>
      </c>
      <c r="D1026" s="857"/>
      <c r="E1026" s="857"/>
      <c r="F1026" s="599">
        <v>5.4</v>
      </c>
      <c r="G1026" s="864"/>
    </row>
    <row r="1027" spans="1:7" s="314" customFormat="1">
      <c r="A1027" s="855"/>
      <c r="B1027" s="855"/>
      <c r="C1027" s="519" t="s">
        <v>278</v>
      </c>
      <c r="D1027" s="857"/>
      <c r="E1027" s="857"/>
      <c r="F1027" s="599">
        <v>21.106999999999999</v>
      </c>
      <c r="G1027" s="522" t="s">
        <v>2315</v>
      </c>
    </row>
    <row r="1028" spans="1:7" s="314" customFormat="1" ht="31.5">
      <c r="A1028" s="858"/>
      <c r="B1028" s="858"/>
      <c r="C1028" s="519" t="s">
        <v>298</v>
      </c>
      <c r="D1028" s="859"/>
      <c r="E1028" s="859"/>
      <c r="F1028" s="599">
        <v>1233.49</v>
      </c>
      <c r="G1028" s="522" t="s">
        <v>2316</v>
      </c>
    </row>
    <row r="1029" spans="1:7" s="314" customFormat="1">
      <c r="A1029" s="854" t="s">
        <v>624</v>
      </c>
      <c r="B1029" s="854" t="s">
        <v>624</v>
      </c>
      <c r="C1029" s="519" t="s">
        <v>185</v>
      </c>
      <c r="D1029" s="856">
        <f>E1029</f>
        <v>938.70100000000014</v>
      </c>
      <c r="E1029" s="856">
        <f>F1029+F1030+F1031+F1032+F1033</f>
        <v>938.70100000000014</v>
      </c>
      <c r="F1029" s="599">
        <v>64.391000000000005</v>
      </c>
      <c r="G1029" s="863" t="s">
        <v>620</v>
      </c>
    </row>
    <row r="1030" spans="1:7" s="314" customFormat="1">
      <c r="A1030" s="855"/>
      <c r="B1030" s="855"/>
      <c r="C1030" s="519" t="s">
        <v>2314</v>
      </c>
      <c r="D1030" s="857"/>
      <c r="E1030" s="857"/>
      <c r="F1030" s="599">
        <v>5.702</v>
      </c>
      <c r="G1030" s="865"/>
    </row>
    <row r="1031" spans="1:7" s="314" customFormat="1">
      <c r="A1031" s="855"/>
      <c r="B1031" s="855"/>
      <c r="C1031" s="519" t="s">
        <v>621</v>
      </c>
      <c r="D1031" s="857"/>
      <c r="E1031" s="857"/>
      <c r="F1031" s="599">
        <v>3.1160000000000001</v>
      </c>
      <c r="G1031" s="864"/>
    </row>
    <row r="1032" spans="1:7" s="314" customFormat="1">
      <c r="A1032" s="855"/>
      <c r="B1032" s="855"/>
      <c r="C1032" s="519" t="s">
        <v>278</v>
      </c>
      <c r="D1032" s="857"/>
      <c r="E1032" s="857"/>
      <c r="F1032" s="599">
        <v>14.861000000000001</v>
      </c>
      <c r="G1032" s="522" t="s">
        <v>2315</v>
      </c>
    </row>
    <row r="1033" spans="1:7" s="314" customFormat="1" ht="31.5">
      <c r="A1033" s="858"/>
      <c r="B1033" s="858"/>
      <c r="C1033" s="519" t="s">
        <v>298</v>
      </c>
      <c r="D1033" s="859"/>
      <c r="E1033" s="859"/>
      <c r="F1033" s="599">
        <f>455.432+395.199</f>
        <v>850.63100000000009</v>
      </c>
      <c r="G1033" s="522" t="s">
        <v>622</v>
      </c>
    </row>
    <row r="1034" spans="1:7" s="314" customFormat="1">
      <c r="A1034" s="854" t="s">
        <v>299</v>
      </c>
      <c r="B1034" s="854" t="s">
        <v>299</v>
      </c>
      <c r="C1034" s="519" t="s">
        <v>185</v>
      </c>
      <c r="D1034" s="856">
        <f>E1034</f>
        <v>1061.9739999999999</v>
      </c>
      <c r="E1034" s="856">
        <f>F1034+F1035+F1036+F1037+F1038</f>
        <v>1061.9739999999999</v>
      </c>
      <c r="F1034" s="599">
        <v>75</v>
      </c>
      <c r="G1034" s="860" t="s">
        <v>2304</v>
      </c>
    </row>
    <row r="1035" spans="1:7" s="314" customFormat="1">
      <c r="A1035" s="855"/>
      <c r="B1035" s="855"/>
      <c r="C1035" s="519" t="s">
        <v>2314</v>
      </c>
      <c r="D1035" s="857"/>
      <c r="E1035" s="857"/>
      <c r="F1035" s="599">
        <v>5.702</v>
      </c>
      <c r="G1035" s="861"/>
    </row>
    <row r="1036" spans="1:7" s="314" customFormat="1">
      <c r="A1036" s="855"/>
      <c r="B1036" s="855"/>
      <c r="C1036" s="519" t="s">
        <v>621</v>
      </c>
      <c r="D1036" s="857"/>
      <c r="E1036" s="857"/>
      <c r="F1036" s="599">
        <v>3.5470000000000002</v>
      </c>
      <c r="G1036" s="862"/>
    </row>
    <row r="1037" spans="1:7" s="314" customFormat="1">
      <c r="A1037" s="855"/>
      <c r="B1037" s="855"/>
      <c r="C1037" s="519" t="s">
        <v>278</v>
      </c>
      <c r="D1037" s="857"/>
      <c r="E1037" s="857"/>
      <c r="F1037" s="599">
        <v>17.841000000000001</v>
      </c>
      <c r="G1037" s="522" t="s">
        <v>2317</v>
      </c>
    </row>
    <row r="1038" spans="1:7" s="314" customFormat="1" ht="31.5">
      <c r="A1038" s="858"/>
      <c r="B1038" s="858"/>
      <c r="C1038" s="519" t="s">
        <v>2318</v>
      </c>
      <c r="D1038" s="859"/>
      <c r="E1038" s="859"/>
      <c r="F1038" s="599">
        <f>492.053+467.831</f>
        <v>959.88400000000001</v>
      </c>
      <c r="G1038" s="522" t="s">
        <v>2316</v>
      </c>
    </row>
    <row r="1039" spans="1:7" s="314" customFormat="1" ht="63">
      <c r="A1039" s="523" t="s">
        <v>300</v>
      </c>
      <c r="B1039" s="523" t="s">
        <v>300</v>
      </c>
      <c r="C1039" s="519" t="s">
        <v>301</v>
      </c>
      <c r="D1039" s="599">
        <v>8.1050000000000004</v>
      </c>
      <c r="E1039" s="599">
        <v>8.1050000000000004</v>
      </c>
      <c r="F1039" s="599">
        <v>8.1050000000000004</v>
      </c>
      <c r="G1039" s="522" t="s">
        <v>302</v>
      </c>
    </row>
    <row r="1040" spans="1:7" s="314" customFormat="1">
      <c r="A1040" s="854" t="s">
        <v>2319</v>
      </c>
      <c r="B1040" s="854" t="s">
        <v>2319</v>
      </c>
      <c r="C1040" s="519" t="s">
        <v>185</v>
      </c>
      <c r="D1040" s="856">
        <f>E1040</f>
        <v>98.021000000000001</v>
      </c>
      <c r="E1040" s="856">
        <f>F1040+F1041+F1042+F1043+F1044</f>
        <v>98.021000000000001</v>
      </c>
      <c r="F1040" s="599">
        <v>91.412000000000006</v>
      </c>
      <c r="G1040" s="863" t="s">
        <v>2313</v>
      </c>
    </row>
    <row r="1041" spans="1:7" s="314" customFormat="1">
      <c r="A1041" s="855"/>
      <c r="B1041" s="855"/>
      <c r="C1041" s="519" t="s">
        <v>2314</v>
      </c>
      <c r="D1041" s="857"/>
      <c r="E1041" s="857"/>
      <c r="F1041" s="599">
        <v>6.609</v>
      </c>
      <c r="G1041" s="864"/>
    </row>
    <row r="1042" spans="1:7" s="314" customFormat="1">
      <c r="A1042" s="855"/>
      <c r="B1042" s="855"/>
      <c r="C1042" s="519" t="s">
        <v>621</v>
      </c>
      <c r="D1042" s="857"/>
      <c r="E1042" s="857"/>
      <c r="F1042" s="599"/>
      <c r="G1042" s="522"/>
    </row>
    <row r="1043" spans="1:7" s="314" customFormat="1">
      <c r="A1043" s="855"/>
      <c r="B1043" s="855"/>
      <c r="C1043" s="519" t="s">
        <v>278</v>
      </c>
      <c r="D1043" s="857"/>
      <c r="E1043" s="857"/>
      <c r="F1043" s="599"/>
      <c r="G1043" s="522"/>
    </row>
    <row r="1044" spans="1:7" s="314" customFormat="1">
      <c r="A1044" s="858"/>
      <c r="B1044" s="858"/>
      <c r="C1044" s="524" t="s">
        <v>298</v>
      </c>
      <c r="D1044" s="857"/>
      <c r="E1044" s="857"/>
      <c r="F1044" s="600"/>
      <c r="G1044" s="525"/>
    </row>
    <row r="1045" spans="1:7" s="314" customFormat="1">
      <c r="A1045" s="866" t="s">
        <v>2320</v>
      </c>
      <c r="B1045" s="866" t="s">
        <v>2320</v>
      </c>
      <c r="C1045" s="519" t="s">
        <v>185</v>
      </c>
      <c r="D1045" s="856">
        <f t="shared" ref="D1045" si="8">E1045</f>
        <v>1417.4079999999999</v>
      </c>
      <c r="E1045" s="869">
        <f>F1045+F1046+F1047+F1048+F1049</f>
        <v>1417.4079999999999</v>
      </c>
      <c r="F1045" s="599">
        <v>82.275999999999996</v>
      </c>
      <c r="G1045" s="863" t="s">
        <v>2313</v>
      </c>
    </row>
    <row r="1046" spans="1:7" s="314" customFormat="1">
      <c r="A1046" s="867"/>
      <c r="B1046" s="867"/>
      <c r="C1046" s="519" t="s">
        <v>2314</v>
      </c>
      <c r="D1046" s="857"/>
      <c r="E1046" s="869"/>
      <c r="F1046" s="599">
        <v>5.867</v>
      </c>
      <c r="G1046" s="865"/>
    </row>
    <row r="1047" spans="1:7" s="314" customFormat="1">
      <c r="A1047" s="867"/>
      <c r="B1047" s="867"/>
      <c r="C1047" s="519" t="s">
        <v>621</v>
      </c>
      <c r="D1047" s="857"/>
      <c r="E1047" s="869"/>
      <c r="F1047" s="599">
        <v>10.8</v>
      </c>
      <c r="G1047" s="864"/>
    </row>
    <row r="1048" spans="1:7" s="314" customFormat="1">
      <c r="A1048" s="867"/>
      <c r="B1048" s="867"/>
      <c r="C1048" s="519" t="s">
        <v>278</v>
      </c>
      <c r="D1048" s="857"/>
      <c r="E1048" s="869"/>
      <c r="F1048" s="599">
        <v>21.425999999999998</v>
      </c>
      <c r="G1048" s="522" t="s">
        <v>2317</v>
      </c>
    </row>
    <row r="1049" spans="1:7" s="314" customFormat="1" ht="31.5">
      <c r="A1049" s="868"/>
      <c r="B1049" s="868"/>
      <c r="C1049" s="524" t="s">
        <v>298</v>
      </c>
      <c r="D1049" s="857"/>
      <c r="E1049" s="869"/>
      <c r="F1049" s="599">
        <v>1297.039</v>
      </c>
      <c r="G1049" s="522" t="s">
        <v>2316</v>
      </c>
    </row>
    <row r="1050" spans="1:7" s="314" customFormat="1">
      <c r="A1050" s="866" t="s">
        <v>2321</v>
      </c>
      <c r="B1050" s="866" t="s">
        <v>2321</v>
      </c>
      <c r="C1050" s="519" t="s">
        <v>185</v>
      </c>
      <c r="D1050" s="856">
        <f t="shared" ref="D1050" si="9">E1050</f>
        <v>430.02199999999999</v>
      </c>
      <c r="E1050" s="869">
        <f>F1050+F1051+F1052+F1053+F1054</f>
        <v>430.02199999999999</v>
      </c>
      <c r="F1050" s="599">
        <v>30.183</v>
      </c>
      <c r="G1050" s="863" t="s">
        <v>2313</v>
      </c>
    </row>
    <row r="1051" spans="1:7" s="314" customFormat="1">
      <c r="A1051" s="867"/>
      <c r="B1051" s="867"/>
      <c r="C1051" s="519" t="s">
        <v>2314</v>
      </c>
      <c r="D1051" s="857"/>
      <c r="E1051" s="869"/>
      <c r="F1051" s="599">
        <v>5.702</v>
      </c>
      <c r="G1051" s="865"/>
    </row>
    <row r="1052" spans="1:7" s="314" customFormat="1">
      <c r="A1052" s="867"/>
      <c r="B1052" s="867"/>
      <c r="C1052" s="519" t="s">
        <v>621</v>
      </c>
      <c r="D1052" s="857"/>
      <c r="E1052" s="869"/>
      <c r="F1052" s="599">
        <v>10.8</v>
      </c>
      <c r="G1052" s="864"/>
    </row>
    <row r="1053" spans="1:7" s="314" customFormat="1">
      <c r="A1053" s="867"/>
      <c r="B1053" s="867"/>
      <c r="C1053" s="519" t="s">
        <v>278</v>
      </c>
      <c r="D1053" s="857"/>
      <c r="E1053" s="869"/>
      <c r="F1053" s="599">
        <v>6.6580000000000004</v>
      </c>
      <c r="G1053" s="522" t="s">
        <v>2317</v>
      </c>
    </row>
    <row r="1054" spans="1:7" s="314" customFormat="1" ht="47.25">
      <c r="A1054" s="868"/>
      <c r="B1054" s="868"/>
      <c r="C1054" s="524" t="s">
        <v>298</v>
      </c>
      <c r="D1054" s="857"/>
      <c r="E1054" s="869"/>
      <c r="F1054" s="599">
        <v>376.67899999999997</v>
      </c>
      <c r="G1054" s="522" t="s">
        <v>2322</v>
      </c>
    </row>
    <row r="1055" spans="1:7" s="314" customFormat="1">
      <c r="A1055" s="866" t="s">
        <v>2323</v>
      </c>
      <c r="B1055" s="866" t="s">
        <v>2323</v>
      </c>
      <c r="C1055" s="519" t="s">
        <v>185</v>
      </c>
      <c r="D1055" s="856">
        <f t="shared" ref="D1055" si="10">E1055</f>
        <v>462.44499999999999</v>
      </c>
      <c r="E1055" s="869">
        <f>F1055+F1056+F1057+F1058+F1059</f>
        <v>462.44499999999999</v>
      </c>
      <c r="F1055" s="599">
        <v>28.420999999999999</v>
      </c>
      <c r="G1055" s="863" t="s">
        <v>2324</v>
      </c>
    </row>
    <row r="1056" spans="1:7" s="314" customFormat="1">
      <c r="A1056" s="867"/>
      <c r="B1056" s="867"/>
      <c r="C1056" s="519" t="s">
        <v>2314</v>
      </c>
      <c r="D1056" s="857"/>
      <c r="E1056" s="869"/>
      <c r="F1056" s="599">
        <v>7.7809999999999997</v>
      </c>
      <c r="G1056" s="865"/>
    </row>
    <row r="1057" spans="1:7" s="314" customFormat="1">
      <c r="A1057" s="867"/>
      <c r="B1057" s="867"/>
      <c r="C1057" s="519" t="s">
        <v>621</v>
      </c>
      <c r="D1057" s="857"/>
      <c r="E1057" s="869"/>
      <c r="F1057" s="599">
        <v>4.2629999999999999</v>
      </c>
      <c r="G1057" s="864"/>
    </row>
    <row r="1058" spans="1:7" s="314" customFormat="1">
      <c r="A1058" s="867"/>
      <c r="B1058" s="867"/>
      <c r="C1058" s="519" t="s">
        <v>278</v>
      </c>
      <c r="D1058" s="857"/>
      <c r="E1058" s="869"/>
      <c r="F1058" s="599">
        <v>7.0789999999999997</v>
      </c>
      <c r="G1058" s="522" t="s">
        <v>2317</v>
      </c>
    </row>
    <row r="1059" spans="1:7" s="314" customFormat="1" ht="31.5">
      <c r="A1059" s="868"/>
      <c r="B1059" s="868"/>
      <c r="C1059" s="524" t="s">
        <v>298</v>
      </c>
      <c r="D1059" s="857"/>
      <c r="E1059" s="869"/>
      <c r="F1059" s="599">
        <v>414.90100000000001</v>
      </c>
      <c r="G1059" s="522" t="s">
        <v>2316</v>
      </c>
    </row>
    <row r="1060" spans="1:7" s="314" customFormat="1">
      <c r="A1060" s="866" t="s">
        <v>2325</v>
      </c>
      <c r="B1060" s="866" t="s">
        <v>2325</v>
      </c>
      <c r="C1060" s="519" t="s">
        <v>185</v>
      </c>
      <c r="D1060" s="856">
        <f t="shared" ref="D1060" si="11">E1060</f>
        <v>75.058000000000007</v>
      </c>
      <c r="E1060" s="869">
        <f>F1060+F1061+F1062+F1063+F1064</f>
        <v>75.058000000000007</v>
      </c>
      <c r="F1060" s="599">
        <v>69.191000000000003</v>
      </c>
      <c r="G1060" s="870" t="s">
        <v>2313</v>
      </c>
    </row>
    <row r="1061" spans="1:7" s="314" customFormat="1">
      <c r="A1061" s="867"/>
      <c r="B1061" s="867"/>
      <c r="C1061" s="519" t="s">
        <v>2314</v>
      </c>
      <c r="D1061" s="857"/>
      <c r="E1061" s="869"/>
      <c r="F1061" s="599">
        <v>5.867</v>
      </c>
      <c r="G1061" s="870"/>
    </row>
    <row r="1062" spans="1:7" s="314" customFormat="1">
      <c r="A1062" s="867"/>
      <c r="B1062" s="867"/>
      <c r="C1062" s="519" t="s">
        <v>621</v>
      </c>
      <c r="D1062" s="857"/>
      <c r="E1062" s="869"/>
      <c r="F1062" s="599"/>
      <c r="G1062" s="522"/>
    </row>
    <row r="1063" spans="1:7" s="314" customFormat="1">
      <c r="A1063" s="867"/>
      <c r="B1063" s="867"/>
      <c r="C1063" s="519" t="s">
        <v>278</v>
      </c>
      <c r="D1063" s="857"/>
      <c r="E1063" s="869"/>
      <c r="F1063" s="599"/>
      <c r="G1063" s="522"/>
    </row>
    <row r="1064" spans="1:7" s="314" customFormat="1">
      <c r="A1064" s="868"/>
      <c r="B1064" s="868"/>
      <c r="C1064" s="524" t="s">
        <v>298</v>
      </c>
      <c r="D1064" s="857"/>
      <c r="E1064" s="869"/>
      <c r="F1064" s="599"/>
      <c r="G1064" s="522"/>
    </row>
    <row r="1065" spans="1:7" s="314" customFormat="1">
      <c r="A1065" s="866" t="s">
        <v>2326</v>
      </c>
      <c r="B1065" s="866" t="s">
        <v>2326</v>
      </c>
      <c r="C1065" s="519" t="s">
        <v>185</v>
      </c>
      <c r="D1065" s="856">
        <f t="shared" ref="D1065" si="12">E1065</f>
        <v>67.343000000000004</v>
      </c>
      <c r="E1065" s="869">
        <f>F1065+F1066+F1067+F1068+F1069</f>
        <v>67.343000000000004</v>
      </c>
      <c r="F1065" s="599">
        <v>61.640999999999998</v>
      </c>
      <c r="G1065" s="870" t="s">
        <v>2313</v>
      </c>
    </row>
    <row r="1066" spans="1:7" s="314" customFormat="1">
      <c r="A1066" s="867"/>
      <c r="B1066" s="867"/>
      <c r="C1066" s="519" t="s">
        <v>2314</v>
      </c>
      <c r="D1066" s="857"/>
      <c r="E1066" s="869"/>
      <c r="F1066" s="599">
        <v>5.702</v>
      </c>
      <c r="G1066" s="870"/>
    </row>
    <row r="1067" spans="1:7" s="314" customFormat="1">
      <c r="A1067" s="867"/>
      <c r="B1067" s="867"/>
      <c r="C1067" s="519" t="s">
        <v>621</v>
      </c>
      <c r="D1067" s="857"/>
      <c r="E1067" s="869"/>
      <c r="F1067" s="599"/>
      <c r="G1067" s="522"/>
    </row>
    <row r="1068" spans="1:7" s="314" customFormat="1">
      <c r="A1068" s="867"/>
      <c r="B1068" s="867"/>
      <c r="C1068" s="519" t="s">
        <v>278</v>
      </c>
      <c r="D1068" s="857"/>
      <c r="E1068" s="869"/>
      <c r="F1068" s="599"/>
      <c r="G1068" s="522"/>
    </row>
    <row r="1069" spans="1:7" s="314" customFormat="1">
      <c r="A1069" s="868"/>
      <c r="B1069" s="868"/>
      <c r="C1069" s="524" t="s">
        <v>298</v>
      </c>
      <c r="D1069" s="857"/>
      <c r="E1069" s="869"/>
      <c r="F1069" s="599"/>
      <c r="G1069" s="522"/>
    </row>
    <row r="1070" spans="1:7" s="314" customFormat="1">
      <c r="A1070" s="866" t="s">
        <v>2327</v>
      </c>
      <c r="B1070" s="866" t="s">
        <v>2327</v>
      </c>
      <c r="C1070" s="519" t="s">
        <v>185</v>
      </c>
      <c r="D1070" s="856">
        <f t="shared" ref="D1070" si="13">E1070</f>
        <v>48.24</v>
      </c>
      <c r="E1070" s="869">
        <f>F1070+F1071+F1072+F1073+F1074</f>
        <v>48.24</v>
      </c>
      <c r="F1070" s="599">
        <v>40.459000000000003</v>
      </c>
      <c r="G1070" s="870" t="s">
        <v>2324</v>
      </c>
    </row>
    <row r="1071" spans="1:7" s="314" customFormat="1">
      <c r="A1071" s="867"/>
      <c r="B1071" s="867"/>
      <c r="C1071" s="519" t="s">
        <v>2314</v>
      </c>
      <c r="D1071" s="857"/>
      <c r="E1071" s="869"/>
      <c r="F1071" s="599">
        <v>7.7809999999999997</v>
      </c>
      <c r="G1071" s="870"/>
    </row>
    <row r="1072" spans="1:7" s="314" customFormat="1">
      <c r="A1072" s="867"/>
      <c r="B1072" s="867"/>
      <c r="C1072" s="519" t="s">
        <v>621</v>
      </c>
      <c r="D1072" s="857"/>
      <c r="E1072" s="869"/>
      <c r="F1072" s="599"/>
      <c r="G1072" s="522"/>
    </row>
    <row r="1073" spans="1:7" s="314" customFormat="1">
      <c r="A1073" s="867"/>
      <c r="B1073" s="867"/>
      <c r="C1073" s="519" t="s">
        <v>278</v>
      </c>
      <c r="D1073" s="857"/>
      <c r="E1073" s="869"/>
      <c r="F1073" s="599"/>
      <c r="G1073" s="522"/>
    </row>
    <row r="1074" spans="1:7" s="314" customFormat="1">
      <c r="A1074" s="868"/>
      <c r="B1074" s="868"/>
      <c r="C1074" s="524" t="s">
        <v>298</v>
      </c>
      <c r="D1074" s="857"/>
      <c r="E1074" s="869"/>
      <c r="F1074" s="599"/>
      <c r="G1074" s="522"/>
    </row>
    <row r="1075" spans="1:7" s="314" customFormat="1">
      <c r="A1075" s="866" t="s">
        <v>2328</v>
      </c>
      <c r="B1075" s="866" t="s">
        <v>2328</v>
      </c>
      <c r="C1075" s="519" t="s">
        <v>185</v>
      </c>
      <c r="D1075" s="856">
        <f t="shared" ref="D1075" si="14">E1075</f>
        <v>64.381</v>
      </c>
      <c r="E1075" s="869">
        <f>F1075+F1076+F1077+F1078+F1079</f>
        <v>64.381</v>
      </c>
      <c r="F1075" s="599">
        <v>56.6</v>
      </c>
      <c r="G1075" s="870" t="s">
        <v>2313</v>
      </c>
    </row>
    <row r="1076" spans="1:7" s="314" customFormat="1">
      <c r="A1076" s="867"/>
      <c r="B1076" s="867"/>
      <c r="C1076" s="519" t="s">
        <v>2314</v>
      </c>
      <c r="D1076" s="857"/>
      <c r="E1076" s="869"/>
      <c r="F1076" s="599">
        <v>7.7809999999999997</v>
      </c>
      <c r="G1076" s="870"/>
    </row>
    <row r="1077" spans="1:7" s="314" customFormat="1">
      <c r="A1077" s="867"/>
      <c r="B1077" s="867"/>
      <c r="C1077" s="519" t="s">
        <v>621</v>
      </c>
      <c r="D1077" s="857"/>
      <c r="E1077" s="869"/>
      <c r="F1077" s="599"/>
      <c r="G1077" s="522"/>
    </row>
    <row r="1078" spans="1:7" s="314" customFormat="1">
      <c r="A1078" s="867"/>
      <c r="B1078" s="867"/>
      <c r="C1078" s="519" t="s">
        <v>278</v>
      </c>
      <c r="D1078" s="857"/>
      <c r="E1078" s="869"/>
      <c r="F1078" s="599"/>
      <c r="G1078" s="522"/>
    </row>
    <row r="1079" spans="1:7" s="314" customFormat="1">
      <c r="A1079" s="868"/>
      <c r="B1079" s="868"/>
      <c r="C1079" s="524" t="s">
        <v>298</v>
      </c>
      <c r="D1079" s="857"/>
      <c r="E1079" s="869"/>
      <c r="F1079" s="599"/>
      <c r="G1079" s="522"/>
    </row>
    <row r="1080" spans="1:7" s="314" customFormat="1">
      <c r="A1080" s="866" t="s">
        <v>2329</v>
      </c>
      <c r="B1080" s="866" t="s">
        <v>2329</v>
      </c>
      <c r="C1080" s="519" t="s">
        <v>185</v>
      </c>
      <c r="D1080" s="856">
        <f t="shared" ref="D1080" si="15">E1080</f>
        <v>24.983000000000001</v>
      </c>
      <c r="E1080" s="869">
        <f>F1080+F1081+F1082+F1083+F1084</f>
        <v>24.983000000000001</v>
      </c>
      <c r="F1080" s="599">
        <v>24.983000000000001</v>
      </c>
      <c r="G1080" s="870" t="s">
        <v>2330</v>
      </c>
    </row>
    <row r="1081" spans="1:7" s="314" customFormat="1">
      <c r="A1081" s="867"/>
      <c r="B1081" s="867"/>
      <c r="C1081" s="519" t="s">
        <v>2314</v>
      </c>
      <c r="D1081" s="857"/>
      <c r="E1081" s="869"/>
      <c r="F1081" s="599"/>
      <c r="G1081" s="870"/>
    </row>
    <row r="1082" spans="1:7" s="314" customFormat="1">
      <c r="A1082" s="867"/>
      <c r="B1082" s="867"/>
      <c r="C1082" s="519" t="s">
        <v>621</v>
      </c>
      <c r="D1082" s="857"/>
      <c r="E1082" s="869"/>
      <c r="F1082" s="599"/>
      <c r="G1082" s="522"/>
    </row>
    <row r="1083" spans="1:7" s="314" customFormat="1">
      <c r="A1083" s="867"/>
      <c r="B1083" s="867"/>
      <c r="C1083" s="519" t="s">
        <v>278</v>
      </c>
      <c r="D1083" s="857"/>
      <c r="E1083" s="869"/>
      <c r="F1083" s="599"/>
      <c r="G1083" s="522"/>
    </row>
    <row r="1084" spans="1:7" s="314" customFormat="1">
      <c r="A1084" s="868"/>
      <c r="B1084" s="868"/>
      <c r="C1084" s="524" t="s">
        <v>298</v>
      </c>
      <c r="D1084" s="857"/>
      <c r="E1084" s="869"/>
      <c r="F1084" s="599"/>
      <c r="G1084" s="522"/>
    </row>
    <row r="1085" spans="1:7" s="314" customFormat="1">
      <c r="A1085" s="866" t="s">
        <v>2331</v>
      </c>
      <c r="B1085" s="866" t="s">
        <v>2331</v>
      </c>
      <c r="C1085" s="519" t="s">
        <v>185</v>
      </c>
      <c r="D1085" s="856">
        <f t="shared" ref="D1085" si="16">E1085</f>
        <v>94.576999999999998</v>
      </c>
      <c r="E1085" s="869">
        <f>F1085+F1086+F1087+F1088+F1089</f>
        <v>94.576999999999998</v>
      </c>
      <c r="F1085" s="599">
        <v>94.576999999999998</v>
      </c>
      <c r="G1085" s="870" t="s">
        <v>2330</v>
      </c>
    </row>
    <row r="1086" spans="1:7" s="314" customFormat="1">
      <c r="A1086" s="867"/>
      <c r="B1086" s="867"/>
      <c r="C1086" s="519" t="s">
        <v>2314</v>
      </c>
      <c r="D1086" s="857"/>
      <c r="E1086" s="869"/>
      <c r="F1086" s="599"/>
      <c r="G1086" s="870"/>
    </row>
    <row r="1087" spans="1:7" s="314" customFormat="1">
      <c r="A1087" s="867"/>
      <c r="B1087" s="867"/>
      <c r="C1087" s="519" t="s">
        <v>621</v>
      </c>
      <c r="D1087" s="857"/>
      <c r="E1087" s="869"/>
      <c r="F1087" s="599"/>
      <c r="G1087" s="522"/>
    </row>
    <row r="1088" spans="1:7" s="314" customFormat="1">
      <c r="A1088" s="867"/>
      <c r="B1088" s="867"/>
      <c r="C1088" s="519" t="s">
        <v>278</v>
      </c>
      <c r="D1088" s="857"/>
      <c r="E1088" s="869"/>
      <c r="F1088" s="599"/>
      <c r="G1088" s="522"/>
    </row>
    <row r="1089" spans="1:7" s="314" customFormat="1">
      <c r="A1089" s="868"/>
      <c r="B1089" s="868"/>
      <c r="C1089" s="524" t="s">
        <v>298</v>
      </c>
      <c r="D1089" s="857"/>
      <c r="E1089" s="869"/>
      <c r="F1089" s="599"/>
      <c r="G1089" s="522"/>
    </row>
    <row r="1090" spans="1:7" s="314" customFormat="1">
      <c r="A1090" s="866" t="s">
        <v>2332</v>
      </c>
      <c r="B1090" s="866" t="s">
        <v>2332</v>
      </c>
      <c r="C1090" s="519" t="s">
        <v>185</v>
      </c>
      <c r="D1090" s="856">
        <f t="shared" ref="D1090" si="17">E1090</f>
        <v>91.947999999999993</v>
      </c>
      <c r="E1090" s="869">
        <f>F1090+F1091+F1092+F1093+F1094</f>
        <v>91.947999999999993</v>
      </c>
      <c r="F1090" s="599">
        <v>91.947999999999993</v>
      </c>
      <c r="G1090" s="870" t="s">
        <v>2330</v>
      </c>
    </row>
    <row r="1091" spans="1:7" s="314" customFormat="1">
      <c r="A1091" s="867"/>
      <c r="B1091" s="867"/>
      <c r="C1091" s="519" t="s">
        <v>2314</v>
      </c>
      <c r="D1091" s="857"/>
      <c r="E1091" s="869"/>
      <c r="F1091" s="599"/>
      <c r="G1091" s="870"/>
    </row>
    <row r="1092" spans="1:7" s="314" customFormat="1">
      <c r="A1092" s="867"/>
      <c r="B1092" s="867"/>
      <c r="C1092" s="519" t="s">
        <v>621</v>
      </c>
      <c r="D1092" s="857"/>
      <c r="E1092" s="869"/>
      <c r="F1092" s="599"/>
      <c r="G1092" s="522"/>
    </row>
    <row r="1093" spans="1:7" s="314" customFormat="1">
      <c r="A1093" s="867"/>
      <c r="B1093" s="867"/>
      <c r="C1093" s="519" t="s">
        <v>278</v>
      </c>
      <c r="D1093" s="857"/>
      <c r="E1093" s="869"/>
      <c r="F1093" s="599"/>
      <c r="G1093" s="522"/>
    </row>
    <row r="1094" spans="1:7" s="314" customFormat="1">
      <c r="A1094" s="868"/>
      <c r="B1094" s="868"/>
      <c r="C1094" s="524" t="s">
        <v>298</v>
      </c>
      <c r="D1094" s="857"/>
      <c r="E1094" s="869"/>
      <c r="F1094" s="599"/>
      <c r="G1094" s="522"/>
    </row>
    <row r="1095" spans="1:7" s="314" customFormat="1">
      <c r="A1095" s="526" t="s">
        <v>295</v>
      </c>
      <c r="B1095" s="523"/>
      <c r="C1095" s="519"/>
      <c r="D1095" s="601">
        <f>SUM(D1008:D1094)</f>
        <v>8791.9420000000009</v>
      </c>
      <c r="E1095" s="601">
        <f>SUM(E1008:E1094)</f>
        <v>8791.9420000000009</v>
      </c>
      <c r="F1095" s="601">
        <f>SUM(F1008:F1094)</f>
        <v>8791.9420000000046</v>
      </c>
      <c r="G1095" s="522"/>
    </row>
    <row r="1096" spans="1:7" s="314" customFormat="1">
      <c r="A1096" s="866" t="s">
        <v>303</v>
      </c>
      <c r="B1096" s="866" t="s">
        <v>304</v>
      </c>
      <c r="C1096" s="519" t="s">
        <v>185</v>
      </c>
      <c r="D1096" s="871">
        <f>E1096</f>
        <v>66.595320000000001</v>
      </c>
      <c r="E1096" s="871">
        <f>F1096+F1097+F1098+F1099+F1100</f>
        <v>66.595320000000001</v>
      </c>
      <c r="F1096" s="599">
        <v>60.508159999999997</v>
      </c>
      <c r="G1096" s="863" t="s">
        <v>625</v>
      </c>
    </row>
    <row r="1097" spans="1:7" s="314" customFormat="1">
      <c r="A1097" s="867"/>
      <c r="B1097" s="867"/>
      <c r="C1097" s="519" t="s">
        <v>2314</v>
      </c>
      <c r="D1097" s="872"/>
      <c r="E1097" s="872"/>
      <c r="F1097" s="599">
        <v>6.0871599999999999</v>
      </c>
      <c r="G1097" s="864"/>
    </row>
    <row r="1098" spans="1:7" s="314" customFormat="1">
      <c r="A1098" s="867"/>
      <c r="B1098" s="867"/>
      <c r="C1098" s="519" t="s">
        <v>621</v>
      </c>
      <c r="D1098" s="872"/>
      <c r="E1098" s="872"/>
      <c r="F1098" s="601"/>
      <c r="G1098" s="522"/>
    </row>
    <row r="1099" spans="1:7" s="314" customFormat="1">
      <c r="A1099" s="867"/>
      <c r="B1099" s="867"/>
      <c r="C1099" s="519" t="s">
        <v>278</v>
      </c>
      <c r="D1099" s="872"/>
      <c r="E1099" s="872"/>
      <c r="F1099" s="601"/>
      <c r="G1099" s="522"/>
    </row>
    <row r="1100" spans="1:7" s="314" customFormat="1">
      <c r="A1100" s="868"/>
      <c r="B1100" s="868"/>
      <c r="C1100" s="524" t="s">
        <v>298</v>
      </c>
      <c r="D1100" s="873"/>
      <c r="E1100" s="873"/>
      <c r="F1100" s="599"/>
      <c r="G1100" s="522"/>
    </row>
    <row r="1101" spans="1:7" s="314" customFormat="1">
      <c r="A1101" s="866" t="s">
        <v>305</v>
      </c>
      <c r="B1101" s="866" t="s">
        <v>306</v>
      </c>
      <c r="C1101" s="519" t="s">
        <v>185</v>
      </c>
      <c r="D1101" s="871">
        <f>E1101</f>
        <v>66.595320000000001</v>
      </c>
      <c r="E1101" s="871">
        <f>F1101+F1102+F1103+F1104+F1105</f>
        <v>66.595320000000001</v>
      </c>
      <c r="F1101" s="602">
        <v>60.508159999999997</v>
      </c>
      <c r="G1101" s="863" t="s">
        <v>625</v>
      </c>
    </row>
    <row r="1102" spans="1:7" s="314" customFormat="1">
      <c r="A1102" s="867"/>
      <c r="B1102" s="867"/>
      <c r="C1102" s="519" t="s">
        <v>2314</v>
      </c>
      <c r="D1102" s="872"/>
      <c r="E1102" s="872"/>
      <c r="F1102" s="602">
        <v>6.0871599999999999</v>
      </c>
      <c r="G1102" s="864"/>
    </row>
    <row r="1103" spans="1:7" s="314" customFormat="1">
      <c r="A1103" s="867"/>
      <c r="B1103" s="867"/>
      <c r="C1103" s="519" t="s">
        <v>278</v>
      </c>
      <c r="D1103" s="872"/>
      <c r="E1103" s="872"/>
      <c r="F1103" s="599"/>
      <c r="G1103" s="522"/>
    </row>
    <row r="1104" spans="1:7" s="314" customFormat="1">
      <c r="A1104" s="867"/>
      <c r="B1104" s="867"/>
      <c r="C1104" s="519" t="s">
        <v>621</v>
      </c>
      <c r="D1104" s="872"/>
      <c r="E1104" s="872"/>
      <c r="F1104" s="599"/>
      <c r="G1104" s="522"/>
    </row>
    <row r="1105" spans="1:7" s="314" customFormat="1">
      <c r="A1105" s="868"/>
      <c r="B1105" s="868"/>
      <c r="C1105" s="519" t="s">
        <v>298</v>
      </c>
      <c r="D1105" s="873"/>
      <c r="E1105" s="873"/>
      <c r="F1105" s="599"/>
      <c r="G1105" s="522"/>
    </row>
    <row r="1106" spans="1:7" s="314" customFormat="1">
      <c r="A1106" s="866" t="s">
        <v>307</v>
      </c>
      <c r="B1106" s="866" t="s">
        <v>308</v>
      </c>
      <c r="C1106" s="519" t="s">
        <v>185</v>
      </c>
      <c r="D1106" s="871">
        <f>E1106</f>
        <v>2624.5980499999996</v>
      </c>
      <c r="E1106" s="871">
        <f>F1106+F1107+F1108+F1109+F1110</f>
        <v>2624.5980499999996</v>
      </c>
      <c r="F1106" s="599">
        <v>91.391580000000005</v>
      </c>
      <c r="G1106" s="863" t="s">
        <v>625</v>
      </c>
    </row>
    <row r="1107" spans="1:7" s="314" customFormat="1">
      <c r="A1107" s="867"/>
      <c r="B1107" s="867"/>
      <c r="C1107" s="519" t="s">
        <v>2314</v>
      </c>
      <c r="D1107" s="872"/>
      <c r="E1107" s="872"/>
      <c r="F1107" s="599">
        <v>7.9515799999999999</v>
      </c>
      <c r="G1107" s="864"/>
    </row>
    <row r="1108" spans="1:7" s="314" customFormat="1" ht="47.25">
      <c r="A1108" s="867"/>
      <c r="B1108" s="867"/>
      <c r="C1108" s="519" t="s">
        <v>278</v>
      </c>
      <c r="D1108" s="872"/>
      <c r="E1108" s="872"/>
      <c r="F1108" s="599">
        <v>42.84</v>
      </c>
      <c r="G1108" s="522" t="s">
        <v>2333</v>
      </c>
    </row>
    <row r="1109" spans="1:7" s="314" customFormat="1" ht="31.5">
      <c r="A1109" s="867"/>
      <c r="B1109" s="867"/>
      <c r="C1109" s="519" t="s">
        <v>621</v>
      </c>
      <c r="D1109" s="872"/>
      <c r="E1109" s="872"/>
      <c r="F1109" s="599">
        <v>8.1</v>
      </c>
      <c r="G1109" s="522" t="s">
        <v>625</v>
      </c>
    </row>
    <row r="1110" spans="1:7" s="314" customFormat="1" ht="47.25">
      <c r="A1110" s="868"/>
      <c r="B1110" s="868"/>
      <c r="C1110" s="519" t="s">
        <v>298</v>
      </c>
      <c r="D1110" s="873"/>
      <c r="E1110" s="873"/>
      <c r="F1110" s="599">
        <f>1284.41339+1189.9015</f>
        <v>2474.3148899999997</v>
      </c>
      <c r="G1110" s="522" t="s">
        <v>2334</v>
      </c>
    </row>
    <row r="1111" spans="1:7" s="314" customFormat="1">
      <c r="A1111" s="866" t="s">
        <v>309</v>
      </c>
      <c r="B1111" s="866" t="s">
        <v>310</v>
      </c>
      <c r="C1111" s="519" t="s">
        <v>185</v>
      </c>
      <c r="D1111" s="871">
        <f>E1111</f>
        <v>3180.6116999999999</v>
      </c>
      <c r="E1111" s="871">
        <f>F1111+F1112+F1113+F1114+F1115</f>
        <v>3180.6116999999999</v>
      </c>
      <c r="F1111" s="599">
        <v>95.656840000000003</v>
      </c>
      <c r="G1111" s="863" t="s">
        <v>625</v>
      </c>
    </row>
    <row r="1112" spans="1:7" s="314" customFormat="1">
      <c r="A1112" s="867"/>
      <c r="B1112" s="867"/>
      <c r="C1112" s="519" t="s">
        <v>2314</v>
      </c>
      <c r="D1112" s="872"/>
      <c r="E1112" s="872"/>
      <c r="F1112" s="599">
        <v>9.0808400000000002</v>
      </c>
      <c r="G1112" s="864"/>
    </row>
    <row r="1113" spans="1:7" s="314" customFormat="1" ht="31.5">
      <c r="A1113" s="867"/>
      <c r="B1113" s="867"/>
      <c r="C1113" s="519" t="s">
        <v>278</v>
      </c>
      <c r="D1113" s="872"/>
      <c r="E1113" s="872"/>
      <c r="F1113" s="599">
        <v>51.245260000000002</v>
      </c>
      <c r="G1113" s="522" t="s">
        <v>443</v>
      </c>
    </row>
    <row r="1114" spans="1:7" s="314" customFormat="1" ht="31.5">
      <c r="A1114" s="867"/>
      <c r="B1114" s="867"/>
      <c r="C1114" s="519" t="s">
        <v>621</v>
      </c>
      <c r="D1114" s="872"/>
      <c r="E1114" s="872"/>
      <c r="F1114" s="599">
        <v>10.8</v>
      </c>
      <c r="G1114" s="522" t="s">
        <v>625</v>
      </c>
    </row>
    <row r="1115" spans="1:7" s="314" customFormat="1" ht="47.25">
      <c r="A1115" s="868"/>
      <c r="B1115" s="868"/>
      <c r="C1115" s="519" t="s">
        <v>298</v>
      </c>
      <c r="D1115" s="873"/>
      <c r="E1115" s="873"/>
      <c r="F1115" s="599">
        <f>1539.99364+1473.83512</f>
        <v>3013.8287599999999</v>
      </c>
      <c r="G1115" s="522" t="s">
        <v>2334</v>
      </c>
    </row>
    <row r="1116" spans="1:7" s="314" customFormat="1">
      <c r="A1116" s="866" t="s">
        <v>626</v>
      </c>
      <c r="B1116" s="866" t="s">
        <v>627</v>
      </c>
      <c r="C1116" s="519" t="s">
        <v>185</v>
      </c>
      <c r="D1116" s="871">
        <f>E1116</f>
        <v>955.50477999999998</v>
      </c>
      <c r="E1116" s="871">
        <f>F1116+F1117+F1118+F1119+F1120</f>
        <v>955.50477999999998</v>
      </c>
      <c r="F1116" s="599">
        <v>65.516840000000002</v>
      </c>
      <c r="G1116" s="863" t="s">
        <v>620</v>
      </c>
    </row>
    <row r="1117" spans="1:7" s="314" customFormat="1">
      <c r="A1117" s="867"/>
      <c r="B1117" s="867"/>
      <c r="C1117" s="519" t="s">
        <v>2314</v>
      </c>
      <c r="D1117" s="872"/>
      <c r="E1117" s="872"/>
      <c r="F1117" s="599">
        <v>5.952</v>
      </c>
      <c r="G1117" s="864"/>
    </row>
    <row r="1118" spans="1:7" s="314" customFormat="1" ht="47.25">
      <c r="A1118" s="867"/>
      <c r="B1118" s="867"/>
      <c r="C1118" s="519" t="s">
        <v>278</v>
      </c>
      <c r="D1118" s="872"/>
      <c r="E1118" s="872"/>
      <c r="F1118" s="599">
        <v>15.510529999999999</v>
      </c>
      <c r="G1118" s="522" t="s">
        <v>2333</v>
      </c>
    </row>
    <row r="1119" spans="1:7" s="314" customFormat="1" ht="31.5">
      <c r="A1119" s="867"/>
      <c r="B1119" s="867"/>
      <c r="C1119" s="519" t="s">
        <v>621</v>
      </c>
      <c r="D1119" s="872"/>
      <c r="E1119" s="872"/>
      <c r="F1119" s="599">
        <v>3.24</v>
      </c>
      <c r="G1119" s="522" t="s">
        <v>620</v>
      </c>
    </row>
    <row r="1120" spans="1:7" s="314" customFormat="1" ht="31.5">
      <c r="A1120" s="868"/>
      <c r="B1120" s="868"/>
      <c r="C1120" s="519" t="s">
        <v>298</v>
      </c>
      <c r="D1120" s="873"/>
      <c r="E1120" s="873"/>
      <c r="F1120" s="599">
        <f>473.41137+391.87404</f>
        <v>865.28540999999996</v>
      </c>
      <c r="G1120" s="522" t="s">
        <v>622</v>
      </c>
    </row>
    <row r="1121" spans="1:7" s="314" customFormat="1">
      <c r="A1121" s="866" t="s">
        <v>311</v>
      </c>
      <c r="B1121" s="866" t="s">
        <v>312</v>
      </c>
      <c r="C1121" s="519" t="s">
        <v>185</v>
      </c>
      <c r="D1121" s="871">
        <f>E1121</f>
        <v>2751.9015899999999</v>
      </c>
      <c r="E1121" s="871">
        <f>F1121+F1122+F1123+F1124+F1125</f>
        <v>2751.9015899999999</v>
      </c>
      <c r="F1121" s="599">
        <v>93.350059999999999</v>
      </c>
      <c r="G1121" s="863" t="s">
        <v>2324</v>
      </c>
    </row>
    <row r="1122" spans="1:7" s="314" customFormat="1">
      <c r="A1122" s="867"/>
      <c r="B1122" s="867"/>
      <c r="C1122" s="519" t="s">
        <v>2314</v>
      </c>
      <c r="D1122" s="872"/>
      <c r="E1122" s="872"/>
      <c r="F1122" s="599">
        <v>8.4505300000000005</v>
      </c>
      <c r="G1122" s="864"/>
    </row>
    <row r="1123" spans="1:7" s="314" customFormat="1">
      <c r="A1123" s="867"/>
      <c r="B1123" s="867"/>
      <c r="C1123" s="519" t="s">
        <v>278</v>
      </c>
      <c r="D1123" s="872"/>
      <c r="E1123" s="872"/>
      <c r="F1123" s="599">
        <v>43.758000000000003</v>
      </c>
      <c r="G1123" s="522" t="s">
        <v>2317</v>
      </c>
    </row>
    <row r="1124" spans="1:7" s="314" customFormat="1" ht="31.5">
      <c r="A1124" s="867"/>
      <c r="B1124" s="867"/>
      <c r="C1124" s="519" t="s">
        <v>621</v>
      </c>
      <c r="D1124" s="872"/>
      <c r="E1124" s="872"/>
      <c r="F1124" s="599">
        <v>9.18</v>
      </c>
      <c r="G1124" s="522" t="s">
        <v>2324</v>
      </c>
    </row>
    <row r="1125" spans="1:7" s="314" customFormat="1" ht="47.25">
      <c r="A1125" s="868"/>
      <c r="B1125" s="868"/>
      <c r="C1125" s="519" t="s">
        <v>2318</v>
      </c>
      <c r="D1125" s="873"/>
      <c r="E1125" s="873"/>
      <c r="F1125" s="599">
        <f>1320.36+1276.803</f>
        <v>2597.163</v>
      </c>
      <c r="G1125" s="522" t="s">
        <v>2322</v>
      </c>
    </row>
    <row r="1126" spans="1:7" s="314" customFormat="1" ht="31.5">
      <c r="A1126" s="521" t="s">
        <v>313</v>
      </c>
      <c r="B1126" s="521" t="s">
        <v>314</v>
      </c>
      <c r="C1126" s="519" t="s">
        <v>301</v>
      </c>
      <c r="D1126" s="599">
        <v>8.1052</v>
      </c>
      <c r="E1126" s="599">
        <v>8.1052</v>
      </c>
      <c r="F1126" s="599">
        <v>8.1052</v>
      </c>
      <c r="G1126" s="522" t="s">
        <v>315</v>
      </c>
    </row>
    <row r="1127" spans="1:7" s="314" customFormat="1" ht="31.5">
      <c r="A1127" s="521" t="s">
        <v>316</v>
      </c>
      <c r="B1127" s="521" t="s">
        <v>317</v>
      </c>
      <c r="C1127" s="519" t="s">
        <v>301</v>
      </c>
      <c r="D1127" s="599">
        <v>8.1052</v>
      </c>
      <c r="E1127" s="599">
        <v>8.1052</v>
      </c>
      <c r="F1127" s="599">
        <v>8.1052</v>
      </c>
      <c r="G1127" s="522" t="s">
        <v>315</v>
      </c>
    </row>
    <row r="1128" spans="1:7" s="314" customFormat="1" ht="47.25">
      <c r="A1128" s="521" t="s">
        <v>318</v>
      </c>
      <c r="B1128" s="521" t="s">
        <v>319</v>
      </c>
      <c r="C1128" s="519" t="s">
        <v>301</v>
      </c>
      <c r="D1128" s="599">
        <v>8.1052</v>
      </c>
      <c r="E1128" s="599">
        <v>8.1052</v>
      </c>
      <c r="F1128" s="599">
        <v>8.1052</v>
      </c>
      <c r="G1128" s="522" t="s">
        <v>315</v>
      </c>
    </row>
    <row r="1129" spans="1:7" s="314" customFormat="1" ht="63">
      <c r="A1129" s="521" t="s">
        <v>320</v>
      </c>
      <c r="B1129" s="521" t="s">
        <v>321</v>
      </c>
      <c r="C1129" s="519" t="s">
        <v>301</v>
      </c>
      <c r="D1129" s="599">
        <v>8.1052</v>
      </c>
      <c r="E1129" s="599">
        <v>8.1052</v>
      </c>
      <c r="F1129" s="599">
        <v>8.1052</v>
      </c>
      <c r="G1129" s="522" t="s">
        <v>315</v>
      </c>
    </row>
    <row r="1130" spans="1:7" s="314" customFormat="1" ht="47.25">
      <c r="A1130" s="521" t="s">
        <v>322</v>
      </c>
      <c r="B1130" s="521" t="s">
        <v>323</v>
      </c>
      <c r="C1130" s="519" t="s">
        <v>301</v>
      </c>
      <c r="D1130" s="599">
        <v>8.1052</v>
      </c>
      <c r="E1130" s="599">
        <v>8.1052</v>
      </c>
      <c r="F1130" s="599">
        <v>8.1052</v>
      </c>
      <c r="G1130" s="522" t="s">
        <v>315</v>
      </c>
    </row>
    <row r="1131" spans="1:7" s="314" customFormat="1">
      <c r="A1131" s="866" t="s">
        <v>2335</v>
      </c>
      <c r="B1131" s="866" t="s">
        <v>2336</v>
      </c>
      <c r="C1131" s="519" t="s">
        <v>185</v>
      </c>
      <c r="D1131" s="856">
        <f>E1131</f>
        <v>983.54788000000008</v>
      </c>
      <c r="E1131" s="856">
        <f>F1131+F1132+F1133+F1134+F1135</f>
        <v>983.54788000000008</v>
      </c>
      <c r="F1131" s="599">
        <v>61.357889999999998</v>
      </c>
      <c r="G1131" s="863" t="s">
        <v>2313</v>
      </c>
    </row>
    <row r="1132" spans="1:7" s="314" customFormat="1">
      <c r="A1132" s="867"/>
      <c r="B1132" s="867"/>
      <c r="C1132" s="519" t="s">
        <v>2314</v>
      </c>
      <c r="D1132" s="857"/>
      <c r="E1132" s="857"/>
      <c r="F1132" s="599">
        <v>5.7018899999999997</v>
      </c>
      <c r="G1132" s="864"/>
    </row>
    <row r="1133" spans="1:7" s="314" customFormat="1">
      <c r="A1133" s="867"/>
      <c r="B1133" s="867"/>
      <c r="C1133" s="519" t="s">
        <v>278</v>
      </c>
      <c r="D1133" s="857"/>
      <c r="E1133" s="857"/>
      <c r="F1133" s="599">
        <v>14.382</v>
      </c>
      <c r="G1133" s="522" t="s">
        <v>2317</v>
      </c>
    </row>
    <row r="1134" spans="1:7" s="314" customFormat="1">
      <c r="A1134" s="867"/>
      <c r="B1134" s="867"/>
      <c r="C1134" s="519" t="s">
        <v>621</v>
      </c>
      <c r="D1134" s="857"/>
      <c r="E1134" s="857"/>
      <c r="F1134" s="599">
        <v>10.8</v>
      </c>
      <c r="G1134" s="522" t="s">
        <v>2313</v>
      </c>
    </row>
    <row r="1135" spans="1:7" s="314" customFormat="1" ht="31.5">
      <c r="A1135" s="868"/>
      <c r="B1135" s="868"/>
      <c r="C1135" s="519" t="s">
        <v>2318</v>
      </c>
      <c r="D1135" s="859"/>
      <c r="E1135" s="859"/>
      <c r="F1135" s="599">
        <f>451.2211+440.085</f>
        <v>891.30610000000001</v>
      </c>
      <c r="G1135" s="522" t="s">
        <v>2316</v>
      </c>
    </row>
    <row r="1136" spans="1:7" s="314" customFormat="1">
      <c r="A1136" s="866" t="s">
        <v>2337</v>
      </c>
      <c r="B1136" s="866" t="s">
        <v>2338</v>
      </c>
      <c r="C1136" s="519" t="s">
        <v>185</v>
      </c>
      <c r="D1136" s="856">
        <f>E1136</f>
        <v>75.133260000000007</v>
      </c>
      <c r="E1136" s="856">
        <f>F1136+F1137+F1138+F1139+F1140</f>
        <v>75.133260000000007</v>
      </c>
      <c r="F1136" s="599">
        <v>68.876840000000001</v>
      </c>
      <c r="G1136" s="863" t="s">
        <v>620</v>
      </c>
    </row>
    <row r="1137" spans="1:7" s="314" customFormat="1">
      <c r="A1137" s="867"/>
      <c r="B1137" s="867"/>
      <c r="C1137" s="519" t="s">
        <v>2314</v>
      </c>
      <c r="D1137" s="857"/>
      <c r="E1137" s="857"/>
      <c r="F1137" s="599">
        <v>6.2564200000000003</v>
      </c>
      <c r="G1137" s="864"/>
    </row>
    <row r="1138" spans="1:7" s="314" customFormat="1">
      <c r="A1138" s="867"/>
      <c r="B1138" s="867"/>
      <c r="C1138" s="519" t="s">
        <v>278</v>
      </c>
      <c r="D1138" s="857"/>
      <c r="E1138" s="857"/>
      <c r="F1138" s="599"/>
      <c r="G1138" s="522"/>
    </row>
    <row r="1139" spans="1:7" s="314" customFormat="1">
      <c r="A1139" s="867"/>
      <c r="B1139" s="867"/>
      <c r="C1139" s="519" t="s">
        <v>621</v>
      </c>
      <c r="D1139" s="857"/>
      <c r="E1139" s="857"/>
      <c r="F1139" s="599"/>
      <c r="G1139" s="522"/>
    </row>
    <row r="1140" spans="1:7" s="314" customFormat="1">
      <c r="A1140" s="868"/>
      <c r="B1140" s="868"/>
      <c r="C1140" s="519" t="s">
        <v>298</v>
      </c>
      <c r="D1140" s="859"/>
      <c r="E1140" s="859"/>
      <c r="F1140" s="599"/>
      <c r="G1140" s="522"/>
    </row>
    <row r="1141" spans="1:7" s="314" customFormat="1">
      <c r="A1141" s="866" t="s">
        <v>2339</v>
      </c>
      <c r="B1141" s="866" t="s">
        <v>2340</v>
      </c>
      <c r="C1141" s="519" t="s">
        <v>185</v>
      </c>
      <c r="D1141" s="856">
        <f>E1141</f>
        <v>953.36126000000002</v>
      </c>
      <c r="E1141" s="856">
        <f>F1141+F1142+F1143+F1144+F1145</f>
        <v>953.36126000000002</v>
      </c>
      <c r="F1141" s="599">
        <v>61.947369999999999</v>
      </c>
      <c r="G1141" s="863" t="s">
        <v>2313</v>
      </c>
    </row>
    <row r="1142" spans="1:7" s="314" customFormat="1">
      <c r="A1142" s="867"/>
      <c r="B1142" s="867"/>
      <c r="C1142" s="519" t="s">
        <v>2314</v>
      </c>
      <c r="D1142" s="857"/>
      <c r="E1142" s="857"/>
      <c r="F1142" s="599">
        <v>5.7018899999999997</v>
      </c>
      <c r="G1142" s="865"/>
    </row>
    <row r="1143" spans="1:7" s="314" customFormat="1">
      <c r="A1143" s="867"/>
      <c r="B1143" s="867"/>
      <c r="C1143" s="519" t="s">
        <v>621</v>
      </c>
      <c r="D1143" s="857"/>
      <c r="E1143" s="857"/>
      <c r="F1143" s="599">
        <v>10.8</v>
      </c>
      <c r="G1143" s="864"/>
    </row>
    <row r="1144" spans="1:7" s="314" customFormat="1">
      <c r="A1144" s="867"/>
      <c r="B1144" s="867"/>
      <c r="C1144" s="519" t="s">
        <v>278</v>
      </c>
      <c r="D1144" s="857"/>
      <c r="E1144" s="857"/>
      <c r="F1144" s="599">
        <v>13.897</v>
      </c>
      <c r="G1144" s="522" t="s">
        <v>2317</v>
      </c>
    </row>
    <row r="1145" spans="1:7" s="314" customFormat="1" ht="31.5">
      <c r="A1145" s="868"/>
      <c r="B1145" s="868"/>
      <c r="C1145" s="519" t="s">
        <v>298</v>
      </c>
      <c r="D1145" s="859"/>
      <c r="E1145" s="859"/>
      <c r="F1145" s="599">
        <f>435.566+425.449</f>
        <v>861.01499999999999</v>
      </c>
      <c r="G1145" s="522" t="s">
        <v>2306</v>
      </c>
    </row>
    <row r="1146" spans="1:7" s="314" customFormat="1">
      <c r="A1146" s="866" t="s">
        <v>2341</v>
      </c>
      <c r="B1146" s="866" t="s">
        <v>2342</v>
      </c>
      <c r="C1146" s="519" t="s">
        <v>185</v>
      </c>
      <c r="D1146" s="856">
        <f>E1146</f>
        <v>2052.9398999999999</v>
      </c>
      <c r="E1146" s="856">
        <f>F1146+F1147+F1148+F1149+F1150</f>
        <v>2052.9398999999999</v>
      </c>
      <c r="F1146" s="603">
        <v>97.431579999999997</v>
      </c>
      <c r="G1146" s="863" t="s">
        <v>2313</v>
      </c>
    </row>
    <row r="1147" spans="1:7" s="314" customFormat="1">
      <c r="A1147" s="867"/>
      <c r="B1147" s="867"/>
      <c r="C1147" s="519" t="s">
        <v>2314</v>
      </c>
      <c r="D1147" s="857"/>
      <c r="E1147" s="857"/>
      <c r="F1147" s="603">
        <v>7.1027399999999998</v>
      </c>
      <c r="G1147" s="864"/>
    </row>
    <row r="1148" spans="1:7" s="314" customFormat="1">
      <c r="A1148" s="867"/>
      <c r="B1148" s="867"/>
      <c r="C1148" s="519" t="s">
        <v>278</v>
      </c>
      <c r="D1148" s="857"/>
      <c r="E1148" s="857"/>
      <c r="F1148" s="603">
        <v>30.94632</v>
      </c>
      <c r="G1148" s="522" t="s">
        <v>2317</v>
      </c>
    </row>
    <row r="1149" spans="1:7" s="314" customFormat="1">
      <c r="A1149" s="867"/>
      <c r="B1149" s="867"/>
      <c r="C1149" s="519" t="s">
        <v>621</v>
      </c>
      <c r="D1149" s="857"/>
      <c r="E1149" s="857"/>
      <c r="F1149" s="603">
        <v>10.8</v>
      </c>
      <c r="G1149" s="522" t="s">
        <v>2313</v>
      </c>
    </row>
    <row r="1150" spans="1:7" s="314" customFormat="1" ht="47.25">
      <c r="A1150" s="868"/>
      <c r="B1150" s="868"/>
      <c r="C1150" s="519" t="s">
        <v>298</v>
      </c>
      <c r="D1150" s="859"/>
      <c r="E1150" s="859"/>
      <c r="F1150" s="603">
        <f>955.77219+950.88707</f>
        <v>1906.6592599999999</v>
      </c>
      <c r="G1150" s="522" t="s">
        <v>2322</v>
      </c>
    </row>
    <row r="1151" spans="1:7" s="314" customFormat="1">
      <c r="A1151" s="866" t="s">
        <v>2343</v>
      </c>
      <c r="B1151" s="866" t="s">
        <v>2343</v>
      </c>
      <c r="C1151" s="519" t="s">
        <v>185</v>
      </c>
      <c r="D1151" s="856">
        <f>E1151</f>
        <v>58.088369999999998</v>
      </c>
      <c r="E1151" s="856">
        <f>F1151+F1152+F1153+F1154+F1155</f>
        <v>58.088369999999998</v>
      </c>
      <c r="F1151" s="603">
        <v>50.307369999999999</v>
      </c>
      <c r="G1151" s="863" t="s">
        <v>2313</v>
      </c>
    </row>
    <row r="1152" spans="1:7" s="314" customFormat="1">
      <c r="A1152" s="867"/>
      <c r="B1152" s="867"/>
      <c r="C1152" s="519" t="s">
        <v>2314</v>
      </c>
      <c r="D1152" s="857"/>
      <c r="E1152" s="857"/>
      <c r="F1152" s="603">
        <v>7.7809999999999997</v>
      </c>
      <c r="G1152" s="865"/>
    </row>
    <row r="1153" spans="1:7" s="314" customFormat="1">
      <c r="A1153" s="867"/>
      <c r="B1153" s="867"/>
      <c r="C1153" s="519" t="s">
        <v>621</v>
      </c>
      <c r="D1153" s="857"/>
      <c r="E1153" s="857"/>
      <c r="F1153" s="603"/>
      <c r="G1153" s="864"/>
    </row>
    <row r="1154" spans="1:7" s="314" customFormat="1">
      <c r="A1154" s="867"/>
      <c r="B1154" s="867"/>
      <c r="C1154" s="519" t="s">
        <v>278</v>
      </c>
      <c r="D1154" s="857"/>
      <c r="E1154" s="857"/>
      <c r="F1154" s="603"/>
      <c r="G1154" s="522"/>
    </row>
    <row r="1155" spans="1:7" s="314" customFormat="1">
      <c r="A1155" s="868"/>
      <c r="B1155" s="868"/>
      <c r="C1155" s="519" t="s">
        <v>298</v>
      </c>
      <c r="D1155" s="859"/>
      <c r="E1155" s="859"/>
      <c r="F1155" s="603"/>
      <c r="G1155" s="522"/>
    </row>
    <row r="1156" spans="1:7" s="314" customFormat="1">
      <c r="A1156" s="866" t="s">
        <v>2344</v>
      </c>
      <c r="B1156" s="866" t="s">
        <v>2344</v>
      </c>
      <c r="C1156" s="519" t="s">
        <v>185</v>
      </c>
      <c r="D1156" s="856">
        <f>E1156</f>
        <v>199.98600000000002</v>
      </c>
      <c r="E1156" s="856">
        <f>F1156+F1157+F1158+F1159+F1160</f>
        <v>199.98600000000002</v>
      </c>
      <c r="F1156" s="603">
        <v>187.07400000000001</v>
      </c>
      <c r="G1156" s="863" t="s">
        <v>2313</v>
      </c>
    </row>
    <row r="1157" spans="1:7" s="314" customFormat="1">
      <c r="A1157" s="867"/>
      <c r="B1157" s="867"/>
      <c r="C1157" s="519" t="s">
        <v>2314</v>
      </c>
      <c r="D1157" s="857"/>
      <c r="E1157" s="857"/>
      <c r="F1157" s="603">
        <v>12.912000000000001</v>
      </c>
      <c r="G1157" s="865"/>
    </row>
    <row r="1158" spans="1:7" s="314" customFormat="1">
      <c r="A1158" s="867"/>
      <c r="B1158" s="867"/>
      <c r="C1158" s="519" t="s">
        <v>621</v>
      </c>
      <c r="D1158" s="857"/>
      <c r="E1158" s="857"/>
      <c r="F1158" s="603"/>
      <c r="G1158" s="864"/>
    </row>
    <row r="1159" spans="1:7" s="314" customFormat="1">
      <c r="A1159" s="867"/>
      <c r="B1159" s="867"/>
      <c r="C1159" s="519" t="s">
        <v>278</v>
      </c>
      <c r="D1159" s="857"/>
      <c r="E1159" s="857"/>
      <c r="F1159" s="603"/>
      <c r="G1159" s="522"/>
    </row>
    <row r="1160" spans="1:7" s="314" customFormat="1">
      <c r="A1160" s="868"/>
      <c r="B1160" s="868"/>
      <c r="C1160" s="519" t="s">
        <v>298</v>
      </c>
      <c r="D1160" s="859"/>
      <c r="E1160" s="859"/>
      <c r="F1160" s="603"/>
      <c r="G1160" s="522"/>
    </row>
    <row r="1161" spans="1:7" s="314" customFormat="1">
      <c r="A1161" s="866" t="s">
        <v>2345</v>
      </c>
      <c r="B1161" s="866" t="s">
        <v>2345</v>
      </c>
      <c r="C1161" s="519" t="s">
        <v>185</v>
      </c>
      <c r="D1161" s="856">
        <f>E1161</f>
        <v>86.388999999999996</v>
      </c>
      <c r="E1161" s="856">
        <f>F1161+F1162+F1163+F1164+F1165</f>
        <v>86.388999999999996</v>
      </c>
      <c r="F1161" s="603">
        <v>77.149000000000001</v>
      </c>
      <c r="G1161" s="863" t="s">
        <v>2324</v>
      </c>
    </row>
    <row r="1162" spans="1:7" s="314" customFormat="1">
      <c r="A1162" s="867"/>
      <c r="B1162" s="867"/>
      <c r="C1162" s="519" t="s">
        <v>2314</v>
      </c>
      <c r="D1162" s="857"/>
      <c r="E1162" s="857"/>
      <c r="F1162" s="603">
        <v>9.24</v>
      </c>
      <c r="G1162" s="865"/>
    </row>
    <row r="1163" spans="1:7" s="314" customFormat="1">
      <c r="A1163" s="867"/>
      <c r="B1163" s="867"/>
      <c r="C1163" s="519" t="s">
        <v>621</v>
      </c>
      <c r="D1163" s="857"/>
      <c r="E1163" s="857"/>
      <c r="F1163" s="603"/>
      <c r="G1163" s="864"/>
    </row>
    <row r="1164" spans="1:7" s="314" customFormat="1">
      <c r="A1164" s="867"/>
      <c r="B1164" s="867"/>
      <c r="C1164" s="519" t="s">
        <v>278</v>
      </c>
      <c r="D1164" s="857"/>
      <c r="E1164" s="857"/>
      <c r="F1164" s="603"/>
      <c r="G1164" s="522"/>
    </row>
    <row r="1165" spans="1:7" s="314" customFormat="1">
      <c r="A1165" s="868"/>
      <c r="B1165" s="868"/>
      <c r="C1165" s="519" t="s">
        <v>298</v>
      </c>
      <c r="D1165" s="859"/>
      <c r="E1165" s="859"/>
      <c r="F1165" s="603"/>
      <c r="G1165" s="522"/>
    </row>
    <row r="1166" spans="1:7" s="314" customFormat="1">
      <c r="A1166" s="866" t="s">
        <v>2346</v>
      </c>
      <c r="B1166" s="866" t="s">
        <v>2346</v>
      </c>
      <c r="C1166" s="519" t="s">
        <v>185</v>
      </c>
      <c r="D1166" s="856">
        <f>E1166</f>
        <v>142.34199999999998</v>
      </c>
      <c r="E1166" s="856">
        <f>F1166+F1167+F1168+F1169+F1170</f>
        <v>142.34199999999998</v>
      </c>
      <c r="F1166" s="603">
        <v>132.05699999999999</v>
      </c>
      <c r="G1166" s="863" t="s">
        <v>2313</v>
      </c>
    </row>
    <row r="1167" spans="1:7" s="314" customFormat="1">
      <c r="A1167" s="867"/>
      <c r="B1167" s="867"/>
      <c r="C1167" s="519" t="s">
        <v>2314</v>
      </c>
      <c r="D1167" s="857"/>
      <c r="E1167" s="857"/>
      <c r="F1167" s="603">
        <v>10.285</v>
      </c>
      <c r="G1167" s="865"/>
    </row>
    <row r="1168" spans="1:7" s="314" customFormat="1">
      <c r="A1168" s="867"/>
      <c r="B1168" s="867"/>
      <c r="C1168" s="519" t="s">
        <v>621</v>
      </c>
      <c r="D1168" s="857"/>
      <c r="E1168" s="857"/>
      <c r="F1168" s="603"/>
      <c r="G1168" s="864"/>
    </row>
    <row r="1169" spans="1:7" s="314" customFormat="1">
      <c r="A1169" s="867"/>
      <c r="B1169" s="867"/>
      <c r="C1169" s="519" t="s">
        <v>278</v>
      </c>
      <c r="D1169" s="857"/>
      <c r="E1169" s="857"/>
      <c r="F1169" s="603"/>
      <c r="G1169" s="522"/>
    </row>
    <row r="1170" spans="1:7" s="314" customFormat="1">
      <c r="A1170" s="868"/>
      <c r="B1170" s="868"/>
      <c r="C1170" s="519" t="s">
        <v>298</v>
      </c>
      <c r="D1170" s="859"/>
      <c r="E1170" s="859"/>
      <c r="F1170" s="603"/>
      <c r="G1170" s="522"/>
    </row>
    <row r="1171" spans="1:7" s="314" customFormat="1">
      <c r="A1171" s="866" t="s">
        <v>2347</v>
      </c>
      <c r="B1171" s="866" t="s">
        <v>2347</v>
      </c>
      <c r="C1171" s="519" t="s">
        <v>185</v>
      </c>
      <c r="D1171" s="856">
        <f>E1171+0.001</f>
        <v>1467.8509999999999</v>
      </c>
      <c r="E1171" s="856">
        <f>F1171+F1172+F1173+F1174+F1175</f>
        <v>1467.85</v>
      </c>
      <c r="F1171" s="603">
        <v>77.850999999999999</v>
      </c>
      <c r="G1171" s="863" t="s">
        <v>2313</v>
      </c>
    </row>
    <row r="1172" spans="1:7" s="314" customFormat="1">
      <c r="A1172" s="867"/>
      <c r="B1172" s="867"/>
      <c r="C1172" s="519" t="s">
        <v>2314</v>
      </c>
      <c r="D1172" s="857"/>
      <c r="E1172" s="857"/>
      <c r="F1172" s="603">
        <v>8.3849999999999998</v>
      </c>
      <c r="G1172" s="865"/>
    </row>
    <row r="1173" spans="1:7" s="314" customFormat="1">
      <c r="A1173" s="867"/>
      <c r="B1173" s="867"/>
      <c r="C1173" s="519" t="s">
        <v>621</v>
      </c>
      <c r="D1173" s="857"/>
      <c r="E1173" s="857"/>
      <c r="F1173" s="603">
        <v>10.8</v>
      </c>
      <c r="G1173" s="864"/>
    </row>
    <row r="1174" spans="1:7" s="314" customFormat="1">
      <c r="A1174" s="867"/>
      <c r="B1174" s="867"/>
      <c r="C1174" s="519" t="s">
        <v>278</v>
      </c>
      <c r="D1174" s="857"/>
      <c r="E1174" s="857"/>
      <c r="F1174" s="603">
        <v>22.117000000000001</v>
      </c>
      <c r="G1174" s="522" t="s">
        <v>2317</v>
      </c>
    </row>
    <row r="1175" spans="1:7" s="314" customFormat="1" ht="31.5">
      <c r="A1175" s="868"/>
      <c r="B1175" s="868"/>
      <c r="C1175" s="519" t="s">
        <v>298</v>
      </c>
      <c r="D1175" s="859"/>
      <c r="E1175" s="859"/>
      <c r="F1175" s="603">
        <v>1348.6969999999999</v>
      </c>
      <c r="G1175" s="522" t="s">
        <v>2316</v>
      </c>
    </row>
    <row r="1176" spans="1:7" s="314" customFormat="1">
      <c r="A1176" s="866" t="s">
        <v>2348</v>
      </c>
      <c r="B1176" s="866" t="s">
        <v>2348</v>
      </c>
      <c r="C1176" s="519" t="s">
        <v>185</v>
      </c>
      <c r="D1176" s="856">
        <f>E1176</f>
        <v>84.902000000000001</v>
      </c>
      <c r="E1176" s="856">
        <f>F1176+F1177+F1178+F1179+F1180</f>
        <v>84.902000000000001</v>
      </c>
      <c r="F1176" s="603">
        <v>75</v>
      </c>
      <c r="G1176" s="863" t="s">
        <v>2349</v>
      </c>
    </row>
    <row r="1177" spans="1:7" s="314" customFormat="1">
      <c r="A1177" s="867"/>
      <c r="B1177" s="867"/>
      <c r="C1177" s="519" t="s">
        <v>2314</v>
      </c>
      <c r="D1177" s="857"/>
      <c r="E1177" s="857"/>
      <c r="F1177" s="603">
        <v>9.9019999999999992</v>
      </c>
      <c r="G1177" s="865"/>
    </row>
    <row r="1178" spans="1:7" s="314" customFormat="1">
      <c r="A1178" s="867"/>
      <c r="B1178" s="867"/>
      <c r="C1178" s="519" t="s">
        <v>621</v>
      </c>
      <c r="D1178" s="857"/>
      <c r="E1178" s="857"/>
      <c r="F1178" s="603"/>
      <c r="G1178" s="864"/>
    </row>
    <row r="1179" spans="1:7" s="314" customFormat="1">
      <c r="A1179" s="867"/>
      <c r="B1179" s="867"/>
      <c r="C1179" s="519" t="s">
        <v>278</v>
      </c>
      <c r="D1179" s="857"/>
      <c r="E1179" s="857"/>
      <c r="F1179" s="603"/>
      <c r="G1179" s="522"/>
    </row>
    <row r="1180" spans="1:7" s="314" customFormat="1">
      <c r="A1180" s="868"/>
      <c r="B1180" s="868"/>
      <c r="C1180" s="519" t="s">
        <v>298</v>
      </c>
      <c r="D1180" s="859"/>
      <c r="E1180" s="859"/>
      <c r="F1180" s="603"/>
      <c r="G1180" s="522"/>
    </row>
    <row r="1181" spans="1:7" s="314" customFormat="1">
      <c r="A1181" s="866" t="s">
        <v>2350</v>
      </c>
      <c r="B1181" s="866" t="s">
        <v>2350</v>
      </c>
      <c r="C1181" s="519" t="s">
        <v>185</v>
      </c>
      <c r="D1181" s="856">
        <f>E1181</f>
        <v>74.400000000000006</v>
      </c>
      <c r="E1181" s="856">
        <f>F1181+F1182+F1183+F1184+F1185</f>
        <v>74.400000000000006</v>
      </c>
      <c r="F1181" s="603">
        <v>74.400000000000006</v>
      </c>
      <c r="G1181" s="863" t="s">
        <v>2330</v>
      </c>
    </row>
    <row r="1182" spans="1:7" s="314" customFormat="1">
      <c r="A1182" s="867"/>
      <c r="B1182" s="867"/>
      <c r="C1182" s="519" t="s">
        <v>2314</v>
      </c>
      <c r="D1182" s="857"/>
      <c r="E1182" s="857"/>
      <c r="F1182" s="603"/>
      <c r="G1182" s="865"/>
    </row>
    <row r="1183" spans="1:7" s="314" customFormat="1">
      <c r="A1183" s="867"/>
      <c r="B1183" s="867"/>
      <c r="C1183" s="519" t="s">
        <v>621</v>
      </c>
      <c r="D1183" s="857"/>
      <c r="E1183" s="857"/>
      <c r="F1183" s="603"/>
      <c r="G1183" s="864"/>
    </row>
    <row r="1184" spans="1:7" s="314" customFormat="1">
      <c r="A1184" s="867"/>
      <c r="B1184" s="867"/>
      <c r="C1184" s="519" t="s">
        <v>278</v>
      </c>
      <c r="D1184" s="857"/>
      <c r="E1184" s="857"/>
      <c r="F1184" s="603"/>
      <c r="G1184" s="522"/>
    </row>
    <row r="1185" spans="1:7" s="314" customFormat="1">
      <c r="A1185" s="868"/>
      <c r="B1185" s="868"/>
      <c r="C1185" s="519" t="s">
        <v>298</v>
      </c>
      <c r="D1185" s="859"/>
      <c r="E1185" s="859"/>
      <c r="F1185" s="603"/>
      <c r="G1185" s="522"/>
    </row>
    <row r="1186" spans="1:7" s="314" customFormat="1">
      <c r="A1186" s="866" t="s">
        <v>2351</v>
      </c>
      <c r="B1186" s="866" t="s">
        <v>2351</v>
      </c>
      <c r="C1186" s="519" t="s">
        <v>185</v>
      </c>
      <c r="D1186" s="856">
        <f>E1186</f>
        <v>75.557000000000002</v>
      </c>
      <c r="E1186" s="856">
        <f>F1186+F1187+F1188+F1189+F1190</f>
        <v>75.557000000000002</v>
      </c>
      <c r="F1186" s="603">
        <v>75.557000000000002</v>
      </c>
      <c r="G1186" s="863" t="s">
        <v>2330</v>
      </c>
    </row>
    <row r="1187" spans="1:7" s="314" customFormat="1">
      <c r="A1187" s="867"/>
      <c r="B1187" s="867"/>
      <c r="C1187" s="519" t="s">
        <v>2314</v>
      </c>
      <c r="D1187" s="857"/>
      <c r="E1187" s="857"/>
      <c r="F1187" s="603"/>
      <c r="G1187" s="865"/>
    </row>
    <row r="1188" spans="1:7" s="314" customFormat="1">
      <c r="A1188" s="867"/>
      <c r="B1188" s="867"/>
      <c r="C1188" s="519" t="s">
        <v>621</v>
      </c>
      <c r="D1188" s="857"/>
      <c r="E1188" s="857"/>
      <c r="F1188" s="603"/>
      <c r="G1188" s="864"/>
    </row>
    <row r="1189" spans="1:7" s="314" customFormat="1">
      <c r="A1189" s="867"/>
      <c r="B1189" s="867"/>
      <c r="C1189" s="519" t="s">
        <v>278</v>
      </c>
      <c r="D1189" s="857"/>
      <c r="E1189" s="857"/>
      <c r="F1189" s="603"/>
      <c r="G1189" s="522"/>
    </row>
    <row r="1190" spans="1:7" s="314" customFormat="1">
      <c r="A1190" s="868"/>
      <c r="B1190" s="868"/>
      <c r="C1190" s="519" t="s">
        <v>298</v>
      </c>
      <c r="D1190" s="859"/>
      <c r="E1190" s="859"/>
      <c r="F1190" s="603"/>
      <c r="G1190" s="522"/>
    </row>
    <row r="1191" spans="1:7" s="314" customFormat="1">
      <c r="A1191" s="866" t="s">
        <v>2352</v>
      </c>
      <c r="B1191" s="866" t="s">
        <v>2352</v>
      </c>
      <c r="C1191" s="519" t="s">
        <v>185</v>
      </c>
      <c r="D1191" s="856">
        <f>E1191</f>
        <v>93.206999999999994</v>
      </c>
      <c r="E1191" s="856">
        <f>F1191+F1192+F1193+F1194+F1195</f>
        <v>93.206999999999994</v>
      </c>
      <c r="F1191" s="603">
        <v>93.206999999999994</v>
      </c>
      <c r="G1191" s="863" t="s">
        <v>2330</v>
      </c>
    </row>
    <row r="1192" spans="1:7" s="314" customFormat="1">
      <c r="A1192" s="867"/>
      <c r="B1192" s="867"/>
      <c r="C1192" s="519" t="s">
        <v>2314</v>
      </c>
      <c r="D1192" s="857"/>
      <c r="E1192" s="857"/>
      <c r="F1192" s="603"/>
      <c r="G1192" s="865"/>
    </row>
    <row r="1193" spans="1:7" s="314" customFormat="1">
      <c r="A1193" s="867"/>
      <c r="B1193" s="867"/>
      <c r="C1193" s="519" t="s">
        <v>621</v>
      </c>
      <c r="D1193" s="857"/>
      <c r="E1193" s="857"/>
      <c r="F1193" s="603"/>
      <c r="G1193" s="864"/>
    </row>
    <row r="1194" spans="1:7" s="314" customFormat="1">
      <c r="A1194" s="867"/>
      <c r="B1194" s="867"/>
      <c r="C1194" s="519" t="s">
        <v>278</v>
      </c>
      <c r="D1194" s="857"/>
      <c r="E1194" s="857"/>
      <c r="F1194" s="603"/>
      <c r="G1194" s="522"/>
    </row>
    <row r="1195" spans="1:7" s="314" customFormat="1">
      <c r="A1195" s="868"/>
      <c r="B1195" s="868"/>
      <c r="C1195" s="519" t="s">
        <v>298</v>
      </c>
      <c r="D1195" s="859"/>
      <c r="E1195" s="859"/>
      <c r="F1195" s="603"/>
      <c r="G1195" s="522"/>
    </row>
    <row r="1196" spans="1:7" s="314" customFormat="1">
      <c r="A1196" s="866" t="s">
        <v>2353</v>
      </c>
      <c r="B1196" s="866" t="s">
        <v>2353</v>
      </c>
      <c r="C1196" s="519" t="s">
        <v>185</v>
      </c>
      <c r="D1196" s="856">
        <f>E1196</f>
        <v>93.325000000000003</v>
      </c>
      <c r="E1196" s="856">
        <f>F1196+F1197+F1198+F1199+F1200</f>
        <v>93.325000000000003</v>
      </c>
      <c r="F1196" s="603">
        <v>93.325000000000003</v>
      </c>
      <c r="G1196" s="863" t="s">
        <v>2330</v>
      </c>
    </row>
    <row r="1197" spans="1:7" s="314" customFormat="1">
      <c r="A1197" s="867"/>
      <c r="B1197" s="867"/>
      <c r="C1197" s="519" t="s">
        <v>2314</v>
      </c>
      <c r="D1197" s="857"/>
      <c r="E1197" s="857"/>
      <c r="F1197" s="603"/>
      <c r="G1197" s="865"/>
    </row>
    <row r="1198" spans="1:7" s="314" customFormat="1">
      <c r="A1198" s="867"/>
      <c r="B1198" s="867"/>
      <c r="C1198" s="519" t="s">
        <v>621</v>
      </c>
      <c r="D1198" s="857"/>
      <c r="E1198" s="857"/>
      <c r="F1198" s="603"/>
      <c r="G1198" s="864"/>
    </row>
    <row r="1199" spans="1:7" s="314" customFormat="1">
      <c r="A1199" s="867"/>
      <c r="B1199" s="867"/>
      <c r="C1199" s="519" t="s">
        <v>278</v>
      </c>
      <c r="D1199" s="857"/>
      <c r="E1199" s="857"/>
      <c r="F1199" s="603"/>
      <c r="G1199" s="522"/>
    </row>
    <row r="1200" spans="1:7" s="314" customFormat="1">
      <c r="A1200" s="868"/>
      <c r="B1200" s="868"/>
      <c r="C1200" s="519" t="s">
        <v>298</v>
      </c>
      <c r="D1200" s="859"/>
      <c r="E1200" s="859"/>
      <c r="F1200" s="603"/>
      <c r="G1200" s="522"/>
    </row>
    <row r="1201" spans="1:7" s="314" customFormat="1">
      <c r="A1201" s="866" t="s">
        <v>2354</v>
      </c>
      <c r="B1201" s="866" t="s">
        <v>2354</v>
      </c>
      <c r="C1201" s="519" t="s">
        <v>185</v>
      </c>
      <c r="D1201" s="856">
        <f>E1201</f>
        <v>93.697999999999993</v>
      </c>
      <c r="E1201" s="856">
        <f>F1201+F1202+F1203+F1204+F1205</f>
        <v>93.697999999999993</v>
      </c>
      <c r="F1201" s="603">
        <v>93.697999999999993</v>
      </c>
      <c r="G1201" s="863" t="s">
        <v>2330</v>
      </c>
    </row>
    <row r="1202" spans="1:7" s="314" customFormat="1">
      <c r="A1202" s="867"/>
      <c r="B1202" s="867"/>
      <c r="C1202" s="519" t="s">
        <v>2314</v>
      </c>
      <c r="D1202" s="857"/>
      <c r="E1202" s="857"/>
      <c r="F1202" s="603"/>
      <c r="G1202" s="865"/>
    </row>
    <row r="1203" spans="1:7" s="314" customFormat="1">
      <c r="A1203" s="867"/>
      <c r="B1203" s="867"/>
      <c r="C1203" s="519" t="s">
        <v>621</v>
      </c>
      <c r="D1203" s="857"/>
      <c r="E1203" s="857"/>
      <c r="F1203" s="603"/>
      <c r="G1203" s="864"/>
    </row>
    <row r="1204" spans="1:7" s="314" customFormat="1">
      <c r="A1204" s="867"/>
      <c r="B1204" s="867"/>
      <c r="C1204" s="519" t="s">
        <v>278</v>
      </c>
      <c r="D1204" s="857"/>
      <c r="E1204" s="857"/>
      <c r="F1204" s="603"/>
      <c r="G1204" s="522"/>
    </row>
    <row r="1205" spans="1:7" s="314" customFormat="1">
      <c r="A1205" s="868"/>
      <c r="B1205" s="868"/>
      <c r="C1205" s="519" t="s">
        <v>298</v>
      </c>
      <c r="D1205" s="859"/>
      <c r="E1205" s="859"/>
      <c r="F1205" s="603"/>
      <c r="G1205" s="522"/>
    </row>
    <row r="1206" spans="1:7" s="314" customFormat="1">
      <c r="A1206" s="866" t="s">
        <v>2355</v>
      </c>
      <c r="B1206" s="866" t="s">
        <v>2355</v>
      </c>
      <c r="C1206" s="519" t="s">
        <v>185</v>
      </c>
      <c r="D1206" s="856">
        <f>E1206</f>
        <v>93.94</v>
      </c>
      <c r="E1206" s="856">
        <f>F1206+F1207+F1208+F1209+F1210</f>
        <v>93.94</v>
      </c>
      <c r="F1206" s="603">
        <v>93.94</v>
      </c>
      <c r="G1206" s="863" t="s">
        <v>2330</v>
      </c>
    </row>
    <row r="1207" spans="1:7" s="314" customFormat="1">
      <c r="A1207" s="867"/>
      <c r="B1207" s="867"/>
      <c r="C1207" s="519" t="s">
        <v>2314</v>
      </c>
      <c r="D1207" s="857"/>
      <c r="E1207" s="857"/>
      <c r="F1207" s="603"/>
      <c r="G1207" s="865"/>
    </row>
    <row r="1208" spans="1:7" s="314" customFormat="1">
      <c r="A1208" s="867"/>
      <c r="B1208" s="867"/>
      <c r="C1208" s="519" t="s">
        <v>621</v>
      </c>
      <c r="D1208" s="857"/>
      <c r="E1208" s="857"/>
      <c r="F1208" s="603"/>
      <c r="G1208" s="864"/>
    </row>
    <row r="1209" spans="1:7" s="314" customFormat="1">
      <c r="A1209" s="867"/>
      <c r="B1209" s="867"/>
      <c r="C1209" s="519" t="s">
        <v>278</v>
      </c>
      <c r="D1209" s="857"/>
      <c r="E1209" s="857"/>
      <c r="F1209" s="603"/>
      <c r="G1209" s="522"/>
    </row>
    <row r="1210" spans="1:7" s="314" customFormat="1">
      <c r="A1210" s="868"/>
      <c r="B1210" s="868"/>
      <c r="C1210" s="519" t="s">
        <v>298</v>
      </c>
      <c r="D1210" s="859"/>
      <c r="E1210" s="859"/>
      <c r="F1210" s="603"/>
      <c r="G1210" s="522"/>
    </row>
    <row r="1211" spans="1:7" s="314" customFormat="1">
      <c r="A1211" s="527" t="s">
        <v>295</v>
      </c>
      <c r="B1211" s="604"/>
      <c r="C1211" s="519"/>
      <c r="D1211" s="605">
        <f>SUM(D1096:D1210)</f>
        <v>16315.000430000002</v>
      </c>
      <c r="E1211" s="605">
        <f>SUM(E1096:E1210)</f>
        <v>16314.999430000002</v>
      </c>
      <c r="F1211" s="605">
        <f>SUM(F1096:F1210)</f>
        <v>16314.999430000002</v>
      </c>
      <c r="G1211" s="529"/>
    </row>
    <row r="1212" spans="1:7" s="314" customFormat="1">
      <c r="A1212" s="854" t="s">
        <v>2356</v>
      </c>
      <c r="B1212" s="854" t="s">
        <v>2357</v>
      </c>
      <c r="C1212" s="519" t="s">
        <v>185</v>
      </c>
      <c r="D1212" s="856">
        <v>479.75</v>
      </c>
      <c r="E1212" s="856">
        <f>F1212+F1213+F1214+F1215+F1216</f>
        <v>413.17200000000003</v>
      </c>
      <c r="F1212" s="599">
        <v>10.526</v>
      </c>
      <c r="G1212" s="874" t="s">
        <v>2358</v>
      </c>
    </row>
    <row r="1213" spans="1:7" s="314" customFormat="1">
      <c r="A1213" s="855"/>
      <c r="B1213" s="855"/>
      <c r="C1213" s="519" t="s">
        <v>2314</v>
      </c>
      <c r="D1213" s="857"/>
      <c r="E1213" s="857"/>
      <c r="F1213" s="599">
        <v>2.0190000000000001</v>
      </c>
      <c r="G1213" s="875"/>
    </row>
    <row r="1214" spans="1:7" s="314" customFormat="1">
      <c r="A1214" s="855"/>
      <c r="B1214" s="855"/>
      <c r="C1214" s="519" t="s">
        <v>621</v>
      </c>
      <c r="D1214" s="857"/>
      <c r="E1214" s="857"/>
      <c r="F1214" s="599">
        <v>1.62</v>
      </c>
      <c r="G1214" s="876"/>
    </row>
    <row r="1215" spans="1:7" s="314" customFormat="1">
      <c r="A1215" s="855"/>
      <c r="B1215" s="855"/>
      <c r="C1215" s="519" t="s">
        <v>278</v>
      </c>
      <c r="D1215" s="857"/>
      <c r="E1215" s="857"/>
      <c r="F1215" s="599">
        <v>7.2160000000000002</v>
      </c>
      <c r="G1215" s="529" t="s">
        <v>2359</v>
      </c>
    </row>
    <row r="1216" spans="1:7" s="314" customFormat="1">
      <c r="A1216" s="858"/>
      <c r="B1216" s="858"/>
      <c r="C1216" s="519" t="s">
        <v>298</v>
      </c>
      <c r="D1216" s="859"/>
      <c r="E1216" s="859"/>
      <c r="F1216" s="599">
        <v>391.791</v>
      </c>
      <c r="G1216" s="529" t="s">
        <v>2360</v>
      </c>
    </row>
    <row r="1217" spans="1:7" s="314" customFormat="1">
      <c r="A1217" s="527" t="s">
        <v>295</v>
      </c>
      <c r="B1217" s="523"/>
      <c r="C1217" s="519"/>
      <c r="D1217" s="605">
        <f>D1212</f>
        <v>479.75</v>
      </c>
      <c r="E1217" s="605">
        <f>E1212</f>
        <v>413.17200000000003</v>
      </c>
      <c r="F1217" s="599">
        <f>F1212+F1213+F1214+F1215+F1216</f>
        <v>413.17200000000003</v>
      </c>
      <c r="G1217" s="529"/>
    </row>
    <row r="1218" spans="1:7" s="314" customFormat="1">
      <c r="A1218" s="854" t="s">
        <v>2361</v>
      </c>
      <c r="B1218" s="854" t="s">
        <v>2361</v>
      </c>
      <c r="C1218" s="519" t="s">
        <v>185</v>
      </c>
      <c r="D1218" s="856">
        <f>662.536+21.6+2.4</f>
        <v>686.53599999999994</v>
      </c>
      <c r="E1218" s="856">
        <f>F1218+F1219+F1220+F1221+F1222</f>
        <v>604.49900000000002</v>
      </c>
      <c r="F1218" s="599">
        <v>21.6</v>
      </c>
      <c r="G1218" s="874" t="s">
        <v>2362</v>
      </c>
    </row>
    <row r="1219" spans="1:7" s="314" customFormat="1">
      <c r="A1219" s="855"/>
      <c r="B1219" s="855"/>
      <c r="C1219" s="519" t="s">
        <v>2314</v>
      </c>
      <c r="D1219" s="857"/>
      <c r="E1219" s="857"/>
      <c r="F1219" s="599"/>
      <c r="G1219" s="875"/>
    </row>
    <row r="1220" spans="1:7" s="314" customFormat="1">
      <c r="A1220" s="855"/>
      <c r="B1220" s="855"/>
      <c r="C1220" s="519" t="s">
        <v>621</v>
      </c>
      <c r="D1220" s="857"/>
      <c r="E1220" s="857"/>
      <c r="F1220" s="599">
        <v>2.16</v>
      </c>
      <c r="G1220" s="876"/>
    </row>
    <row r="1221" spans="1:7" s="314" customFormat="1">
      <c r="A1221" s="855"/>
      <c r="B1221" s="855"/>
      <c r="C1221" s="519" t="s">
        <v>278</v>
      </c>
      <c r="D1221" s="857"/>
      <c r="E1221" s="857"/>
      <c r="F1221" s="599">
        <v>11.163</v>
      </c>
      <c r="G1221" s="529" t="s">
        <v>461</v>
      </c>
    </row>
    <row r="1222" spans="1:7" s="314" customFormat="1" ht="31.5">
      <c r="A1222" s="858"/>
      <c r="B1222" s="858"/>
      <c r="C1222" s="519" t="s">
        <v>298</v>
      </c>
      <c r="D1222" s="859"/>
      <c r="E1222" s="859"/>
      <c r="F1222" s="599">
        <v>569.57600000000002</v>
      </c>
      <c r="G1222" s="529" t="s">
        <v>2363</v>
      </c>
    </row>
    <row r="1223" spans="1:7" s="314" customFormat="1">
      <c r="A1223" s="854" t="s">
        <v>2364</v>
      </c>
      <c r="B1223" s="854" t="s">
        <v>2364</v>
      </c>
      <c r="C1223" s="519" t="s">
        <v>185</v>
      </c>
      <c r="D1223" s="856">
        <f>206.088+21.6+2.4</f>
        <v>230.08799999999999</v>
      </c>
      <c r="E1223" s="856">
        <f>F1223+F1224+F1225+F1226+F1227</f>
        <v>144.09800000000001</v>
      </c>
      <c r="F1223" s="599">
        <v>21.6</v>
      </c>
      <c r="G1223" s="874" t="s">
        <v>2362</v>
      </c>
    </row>
    <row r="1224" spans="1:7" s="314" customFormat="1">
      <c r="A1224" s="855"/>
      <c r="B1224" s="855"/>
      <c r="C1224" s="519" t="s">
        <v>2314</v>
      </c>
      <c r="D1224" s="857"/>
      <c r="E1224" s="857"/>
      <c r="F1224" s="599"/>
      <c r="G1224" s="875"/>
    </row>
    <row r="1225" spans="1:7" s="314" customFormat="1">
      <c r="A1225" s="855"/>
      <c r="B1225" s="855"/>
      <c r="C1225" s="519" t="s">
        <v>621</v>
      </c>
      <c r="D1225" s="857"/>
      <c r="E1225" s="857"/>
      <c r="F1225" s="599">
        <v>2.16</v>
      </c>
      <c r="G1225" s="876"/>
    </row>
    <row r="1226" spans="1:7" s="314" customFormat="1">
      <c r="A1226" s="855"/>
      <c r="B1226" s="855"/>
      <c r="C1226" s="519" t="s">
        <v>278</v>
      </c>
      <c r="D1226" s="857"/>
      <c r="E1226" s="857"/>
      <c r="F1226" s="599">
        <v>2.3159999999999998</v>
      </c>
      <c r="G1226" s="529" t="s">
        <v>461</v>
      </c>
    </row>
    <row r="1227" spans="1:7" s="314" customFormat="1">
      <c r="A1227" s="858"/>
      <c r="B1227" s="858"/>
      <c r="C1227" s="519" t="s">
        <v>298</v>
      </c>
      <c r="D1227" s="859"/>
      <c r="E1227" s="859"/>
      <c r="F1227" s="599">
        <v>118.02200000000001</v>
      </c>
      <c r="G1227" s="529" t="s">
        <v>2365</v>
      </c>
    </row>
    <row r="1228" spans="1:7" s="314" customFormat="1">
      <c r="A1228" s="854" t="s">
        <v>2366</v>
      </c>
      <c r="B1228" s="854" t="s">
        <v>2366</v>
      </c>
      <c r="C1228" s="519" t="s">
        <v>185</v>
      </c>
      <c r="D1228" s="856">
        <f>330.954+21.6+2.4</f>
        <v>354.95400000000001</v>
      </c>
      <c r="E1228" s="856">
        <f>F1228+F1229+F1230+F1231+F1232</f>
        <v>243.203</v>
      </c>
      <c r="F1228" s="599">
        <v>21.6</v>
      </c>
      <c r="G1228" s="874" t="s">
        <v>2362</v>
      </c>
    </row>
    <row r="1229" spans="1:7" s="314" customFormat="1">
      <c r="A1229" s="855"/>
      <c r="B1229" s="855"/>
      <c r="C1229" s="519" t="s">
        <v>2314</v>
      </c>
      <c r="D1229" s="857"/>
      <c r="E1229" s="857"/>
      <c r="F1229" s="599"/>
      <c r="G1229" s="875"/>
    </row>
    <row r="1230" spans="1:7" s="314" customFormat="1">
      <c r="A1230" s="855"/>
      <c r="B1230" s="855"/>
      <c r="C1230" s="519" t="s">
        <v>621</v>
      </c>
      <c r="D1230" s="857"/>
      <c r="E1230" s="857"/>
      <c r="F1230" s="599">
        <v>2.16</v>
      </c>
      <c r="G1230" s="876"/>
    </row>
    <row r="1231" spans="1:7" s="314" customFormat="1">
      <c r="A1231" s="855"/>
      <c r="B1231" s="855"/>
      <c r="C1231" s="519" t="s">
        <v>278</v>
      </c>
      <c r="D1231" s="857"/>
      <c r="E1231" s="857"/>
      <c r="F1231" s="599">
        <v>4.2130000000000001</v>
      </c>
      <c r="G1231" s="529" t="s">
        <v>461</v>
      </c>
    </row>
    <row r="1232" spans="1:7" s="314" customFormat="1" ht="31.5">
      <c r="A1232" s="858"/>
      <c r="B1232" s="858"/>
      <c r="C1232" s="519" t="s">
        <v>298</v>
      </c>
      <c r="D1232" s="859"/>
      <c r="E1232" s="859"/>
      <c r="F1232" s="599">
        <v>215.23</v>
      </c>
      <c r="G1232" s="529" t="s">
        <v>2367</v>
      </c>
    </row>
    <row r="1233" spans="1:7" s="314" customFormat="1">
      <c r="A1233" s="854" t="s">
        <v>2368</v>
      </c>
      <c r="B1233" s="854" t="s">
        <v>2368</v>
      </c>
      <c r="C1233" s="519" t="s">
        <v>185</v>
      </c>
      <c r="D1233" s="856">
        <f>210.121+21.6+2.4</f>
        <v>234.12100000000001</v>
      </c>
      <c r="E1233" s="856">
        <f>F1233+F1234+F1235+F1236+F1237</f>
        <v>220.27799999999999</v>
      </c>
      <c r="F1233" s="599">
        <v>21.6</v>
      </c>
      <c r="G1233" s="874" t="s">
        <v>2362</v>
      </c>
    </row>
    <row r="1234" spans="1:7" s="314" customFormat="1">
      <c r="A1234" s="855"/>
      <c r="B1234" s="855"/>
      <c r="C1234" s="519" t="s">
        <v>2314</v>
      </c>
      <c r="D1234" s="857"/>
      <c r="E1234" s="857"/>
      <c r="F1234" s="599"/>
      <c r="G1234" s="875"/>
    </row>
    <row r="1235" spans="1:7" s="314" customFormat="1">
      <c r="A1235" s="855"/>
      <c r="B1235" s="855"/>
      <c r="C1235" s="519" t="s">
        <v>621</v>
      </c>
      <c r="D1235" s="857"/>
      <c r="E1235" s="857"/>
      <c r="F1235" s="599">
        <v>2.16</v>
      </c>
      <c r="G1235" s="876"/>
    </row>
    <row r="1236" spans="1:7" s="314" customFormat="1">
      <c r="A1236" s="855"/>
      <c r="B1236" s="855"/>
      <c r="C1236" s="519" t="s">
        <v>278</v>
      </c>
      <c r="D1236" s="857"/>
      <c r="E1236" s="857"/>
      <c r="F1236" s="599">
        <v>3.774</v>
      </c>
      <c r="G1236" s="529" t="s">
        <v>461</v>
      </c>
    </row>
    <row r="1237" spans="1:7" s="314" customFormat="1" ht="31.5">
      <c r="A1237" s="858"/>
      <c r="B1237" s="858"/>
      <c r="C1237" s="519" t="s">
        <v>298</v>
      </c>
      <c r="D1237" s="859"/>
      <c r="E1237" s="859"/>
      <c r="F1237" s="599">
        <v>192.744</v>
      </c>
      <c r="G1237" s="529" t="s">
        <v>2369</v>
      </c>
    </row>
    <row r="1238" spans="1:7" s="314" customFormat="1">
      <c r="A1238" s="527" t="s">
        <v>295</v>
      </c>
      <c r="B1238" s="528"/>
      <c r="C1238" s="519"/>
      <c r="D1238" s="606">
        <f>D1218+D1223+D1228+D1233</f>
        <v>1505.6990000000001</v>
      </c>
      <c r="E1238" s="606">
        <f>E1218+E1223+E1228+E1233</f>
        <v>1212.078</v>
      </c>
      <c r="F1238" s="606">
        <f>SUM(F1218:F1237)</f>
        <v>1212.078</v>
      </c>
      <c r="G1238" s="529"/>
    </row>
    <row r="1239" spans="1:7" s="314" customFormat="1" ht="63">
      <c r="A1239" s="523" t="s">
        <v>2370</v>
      </c>
      <c r="B1239" s="523" t="s">
        <v>2370</v>
      </c>
      <c r="C1239" s="519" t="s">
        <v>185</v>
      </c>
      <c r="D1239" s="607">
        <v>40.4</v>
      </c>
      <c r="E1239" s="607">
        <v>33.091000000000001</v>
      </c>
      <c r="F1239" s="599">
        <v>33.091000000000001</v>
      </c>
      <c r="G1239" s="529" t="s">
        <v>2371</v>
      </c>
    </row>
    <row r="1240" spans="1:7" s="314" customFormat="1">
      <c r="A1240" s="527" t="s">
        <v>295</v>
      </c>
      <c r="B1240" s="523"/>
      <c r="C1240" s="519"/>
      <c r="D1240" s="605">
        <f>D1239</f>
        <v>40.4</v>
      </c>
      <c r="E1240" s="605">
        <f>E1239</f>
        <v>33.091000000000001</v>
      </c>
      <c r="F1240" s="605">
        <f>F1239</f>
        <v>33.091000000000001</v>
      </c>
      <c r="G1240" s="529"/>
    </row>
    <row r="1241" spans="1:7" s="314" customFormat="1" ht="63">
      <c r="A1241" s="523" t="s">
        <v>2372</v>
      </c>
      <c r="B1241" s="523" t="s">
        <v>2372</v>
      </c>
      <c r="C1241" s="519"/>
      <c r="D1241" s="607">
        <v>25.352</v>
      </c>
      <c r="E1241" s="607">
        <v>25.352</v>
      </c>
      <c r="F1241" s="607">
        <v>25.352</v>
      </c>
      <c r="G1241" s="529" t="s">
        <v>2324</v>
      </c>
    </row>
    <row r="1242" spans="1:7" s="314" customFormat="1">
      <c r="A1242" s="527" t="s">
        <v>295</v>
      </c>
      <c r="B1242" s="523"/>
      <c r="C1242" s="519"/>
      <c r="D1242" s="605">
        <f>D1241</f>
        <v>25.352</v>
      </c>
      <c r="E1242" s="605">
        <f>E1241</f>
        <v>25.352</v>
      </c>
      <c r="F1242" s="605">
        <f>F1241</f>
        <v>25.352</v>
      </c>
      <c r="G1242" s="529"/>
    </row>
    <row r="1243" spans="1:7" s="314" customFormat="1">
      <c r="A1243" s="527"/>
      <c r="B1243" s="527" t="s">
        <v>1</v>
      </c>
      <c r="C1243" s="608" t="s">
        <v>6</v>
      </c>
      <c r="D1243" s="609">
        <f>D1095+D1211+D1217+D1240+D1242+D1238</f>
        <v>27158.143430000004</v>
      </c>
      <c r="E1243" s="609">
        <f>E1095+E1211+E1217+E1240+E1242+E1238</f>
        <v>26790.634430000002</v>
      </c>
      <c r="F1243" s="609">
        <f>F1095+F1211+F1217+F1240+F1242+F1238</f>
        <v>26790.634430000006</v>
      </c>
      <c r="G1243" s="610" t="s">
        <v>6</v>
      </c>
    </row>
    <row r="1244" spans="1:7" s="314" customFormat="1">
      <c r="D1244" s="611"/>
      <c r="E1244" s="611"/>
      <c r="F1244" s="611"/>
    </row>
  </sheetData>
  <customSheetViews>
    <customSheetView guid="{C431141F-117F-49C7-B3E7-D4961D1E781E}" scale="60" showPageBreaks="1" fitToPage="1" view="pageBreakPreview">
      <pane ySplit="3" topLeftCell="A4" activePane="bottomLeft" state="frozen"/>
      <selection pane="bottomLeft" activeCell="G13" sqref="G13"/>
      <pageMargins left="0.70866141732283472" right="0.27559055118110237" top="0.31496062992125984" bottom="0.39370078740157483" header="0.31496062992125984" footer="0.31496062992125984"/>
      <pageSetup paperSize="9" scale="59" fitToHeight="100" orientation="landscape" r:id="rId1"/>
    </customSheetView>
    <customSheetView guid="{6C4C0A1E-9F55-46A5-9256-CBEA636F78CA}" scale="110" fitToPage="1">
      <pane ySplit="3" topLeftCell="A354" activePane="bottomLeft" state="frozen"/>
      <selection pane="bottomLeft" activeCell="A364" sqref="A364"/>
      <pageMargins left="0.70866141732283472" right="0.28000000000000003" top="0.33" bottom="0.38" header="0.31496062992125984" footer="0.31496062992125984"/>
      <pageSetup paperSize="9" scale="23" fitToHeight="20" orientation="landscape" r:id="rId2"/>
    </customSheetView>
    <customSheetView guid="{EED4C4C4-2768-4906-8D20-11DE2EB8B1AD}" scale="110" showPageBreaks="1" fitToPage="1">
      <pane ySplit="3" topLeftCell="A952" activePane="bottomLeft" state="frozen"/>
      <selection pane="bottomLeft" activeCell="A1090" sqref="A1090:A1094"/>
      <pageMargins left="0.70866141732283472" right="0.28000000000000003" top="0.33" bottom="0.38" header="0.31496062992125984" footer="0.31496062992125984"/>
      <pageSetup paperSize="9" scale="23" fitToHeight="20" orientation="landscape" r:id="rId3"/>
    </customSheetView>
    <customSheetView guid="{C08C5C12-FFBC-4F4C-9138-5D34ADCEB223}" scale="110" fitToPage="1">
      <pane ySplit="3" topLeftCell="A467" activePane="bottomLeft" state="frozen"/>
      <selection pane="bottomLeft" activeCell="E471" sqref="E471"/>
      <pageMargins left="0.70866141732283472" right="0.28000000000000003" top="0.33" bottom="0.38" header="0.31496062992125984" footer="0.31496062992125984"/>
      <pageSetup paperSize="9" scale="82" fitToHeight="20" orientation="landscape" r:id="rId4"/>
    </customSheetView>
    <customSheetView guid="{63624039-79B7-4B53-8C9B-62AEAD1FE854}" scale="110" fitToPage="1">
      <pane ySplit="3" topLeftCell="A467" activePane="bottomLeft" state="frozen"/>
      <selection pane="bottomLeft" activeCell="E471" sqref="E471"/>
      <pageMargins left="0.70866141732283472" right="0.28000000000000003" top="0.33" bottom="0.38" header="0.31496062992125984" footer="0.31496062992125984"/>
      <pageSetup paperSize="9" scale="82" fitToHeight="20" orientation="landscape" r:id="rId5"/>
    </customSheetView>
    <customSheetView guid="{237E48EE-855D-4E22-A215-D7BA155C0632}" scale="110" fitToPage="1">
      <pane ySplit="3" topLeftCell="A104" activePane="bottomLeft" state="frozen"/>
      <selection pane="bottomLeft" activeCell="E471" sqref="E471"/>
      <pageMargins left="0.70866141732283472" right="0.28000000000000003" top="0.33" bottom="0.38" header="0.31496062992125984" footer="0.31496062992125984"/>
      <pageSetup paperSize="9" scale="82" fitToHeight="20" orientation="landscape" r:id="rId6"/>
    </customSheetView>
    <customSheetView guid="{0807BC37-3C63-4F33-8764-08C0EDADAA6D}" scale="110" fitToPage="1">
      <pane ySplit="3" topLeftCell="A122" activePane="bottomLeft" state="frozen"/>
      <selection pane="bottomLeft" activeCell="J122" sqref="J122"/>
      <pageMargins left="0.70866141732283472" right="0.28000000000000003" top="0.33" bottom="0.38" header="0.31496062992125984" footer="0.31496062992125984"/>
      <pageSetup paperSize="9" scale="82" fitToHeight="20" orientation="landscape" r:id="rId7"/>
    </customSheetView>
  </customSheetViews>
  <mergeCells count="401">
    <mergeCell ref="A85:A87"/>
    <mergeCell ref="B85:B87"/>
    <mergeCell ref="D85:D87"/>
    <mergeCell ref="E85:E87"/>
    <mergeCell ref="A88:A92"/>
    <mergeCell ref="B88:B92"/>
    <mergeCell ref="D88:D92"/>
    <mergeCell ref="E88:E92"/>
    <mergeCell ref="D96:D98"/>
    <mergeCell ref="E96:E98"/>
    <mergeCell ref="A69:A72"/>
    <mergeCell ref="B69:B72"/>
    <mergeCell ref="D69:D72"/>
    <mergeCell ref="E69:E72"/>
    <mergeCell ref="A73:A75"/>
    <mergeCell ref="B73:B75"/>
    <mergeCell ref="D73:D75"/>
    <mergeCell ref="E73:E75"/>
    <mergeCell ref="A82:A84"/>
    <mergeCell ref="B82:B84"/>
    <mergeCell ref="D82:D84"/>
    <mergeCell ref="E82:E84"/>
    <mergeCell ref="A58:A61"/>
    <mergeCell ref="B58:B61"/>
    <mergeCell ref="D58:D61"/>
    <mergeCell ref="E58:E61"/>
    <mergeCell ref="A62:A65"/>
    <mergeCell ref="B62:B65"/>
    <mergeCell ref="D62:D65"/>
    <mergeCell ref="E62:E65"/>
    <mergeCell ref="A66:A68"/>
    <mergeCell ref="B66:B68"/>
    <mergeCell ref="D66:D68"/>
    <mergeCell ref="E66:E68"/>
    <mergeCell ref="A50:A53"/>
    <mergeCell ref="B50:B53"/>
    <mergeCell ref="D50:D53"/>
    <mergeCell ref="E50:E53"/>
    <mergeCell ref="A54:A55"/>
    <mergeCell ref="B54:B55"/>
    <mergeCell ref="D54:D55"/>
    <mergeCell ref="E54:E55"/>
    <mergeCell ref="A56:A57"/>
    <mergeCell ref="B56:B57"/>
    <mergeCell ref="D56:D57"/>
    <mergeCell ref="E56:E57"/>
    <mergeCell ref="A41:A43"/>
    <mergeCell ref="B41:B43"/>
    <mergeCell ref="D41:D43"/>
    <mergeCell ref="E41:E43"/>
    <mergeCell ref="A44:A47"/>
    <mergeCell ref="B44:B47"/>
    <mergeCell ref="D44:D47"/>
    <mergeCell ref="E44:E47"/>
    <mergeCell ref="A48:A49"/>
    <mergeCell ref="B48:B49"/>
    <mergeCell ref="D48:D49"/>
    <mergeCell ref="E48:E49"/>
    <mergeCell ref="A33:A35"/>
    <mergeCell ref="B33:B35"/>
    <mergeCell ref="D33:D35"/>
    <mergeCell ref="E33:E35"/>
    <mergeCell ref="A36:A37"/>
    <mergeCell ref="B36:B37"/>
    <mergeCell ref="D36:D37"/>
    <mergeCell ref="E36:E37"/>
    <mergeCell ref="A38:A40"/>
    <mergeCell ref="B38:B40"/>
    <mergeCell ref="D38:D40"/>
    <mergeCell ref="E38:E40"/>
    <mergeCell ref="E24:E25"/>
    <mergeCell ref="A26:A27"/>
    <mergeCell ref="B26:B27"/>
    <mergeCell ref="D26:D27"/>
    <mergeCell ref="E26:E27"/>
    <mergeCell ref="A28:A31"/>
    <mergeCell ref="B28:B31"/>
    <mergeCell ref="D28:D31"/>
    <mergeCell ref="E28:E31"/>
    <mergeCell ref="A1233:A1237"/>
    <mergeCell ref="B1233:B1237"/>
    <mergeCell ref="D1233:D1237"/>
    <mergeCell ref="E1233:E1237"/>
    <mergeCell ref="G1233:G1235"/>
    <mergeCell ref="A1228:A1232"/>
    <mergeCell ref="B1228:B1232"/>
    <mergeCell ref="D1228:D1232"/>
    <mergeCell ref="E1228:E1232"/>
    <mergeCell ref="G1228:G1230"/>
    <mergeCell ref="A1223:A1227"/>
    <mergeCell ref="B1223:B1227"/>
    <mergeCell ref="D1223:D1227"/>
    <mergeCell ref="E1223:E1227"/>
    <mergeCell ref="G1223:G1225"/>
    <mergeCell ref="A1218:A1222"/>
    <mergeCell ref="B1218:B1222"/>
    <mergeCell ref="D1218:D1222"/>
    <mergeCell ref="E1218:E1222"/>
    <mergeCell ref="G1218:G1220"/>
    <mergeCell ref="A1212:A1216"/>
    <mergeCell ref="B1212:B1216"/>
    <mergeCell ref="D1212:D1216"/>
    <mergeCell ref="E1212:E1216"/>
    <mergeCell ref="G1212:G1214"/>
    <mergeCell ref="A1206:A1210"/>
    <mergeCell ref="B1206:B1210"/>
    <mergeCell ref="D1206:D1210"/>
    <mergeCell ref="E1206:E1210"/>
    <mergeCell ref="G1206:G1208"/>
    <mergeCell ref="A1201:A1205"/>
    <mergeCell ref="B1201:B1205"/>
    <mergeCell ref="D1201:D1205"/>
    <mergeCell ref="E1201:E1205"/>
    <mergeCell ref="G1201:G1203"/>
    <mergeCell ref="A1196:A1200"/>
    <mergeCell ref="B1196:B1200"/>
    <mergeCell ref="D1196:D1200"/>
    <mergeCell ref="E1196:E1200"/>
    <mergeCell ref="G1196:G1198"/>
    <mergeCell ref="A1191:A1195"/>
    <mergeCell ref="B1191:B1195"/>
    <mergeCell ref="D1191:D1195"/>
    <mergeCell ref="E1191:E1195"/>
    <mergeCell ref="G1191:G1193"/>
    <mergeCell ref="A1186:A1190"/>
    <mergeCell ref="B1186:B1190"/>
    <mergeCell ref="D1186:D1190"/>
    <mergeCell ref="E1186:E1190"/>
    <mergeCell ref="G1186:G1188"/>
    <mergeCell ref="A1181:A1185"/>
    <mergeCell ref="B1181:B1185"/>
    <mergeCell ref="D1181:D1185"/>
    <mergeCell ref="E1181:E1185"/>
    <mergeCell ref="G1181:G1183"/>
    <mergeCell ref="A1176:A1180"/>
    <mergeCell ref="B1176:B1180"/>
    <mergeCell ref="D1176:D1180"/>
    <mergeCell ref="E1176:E1180"/>
    <mergeCell ref="G1176:G1178"/>
    <mergeCell ref="A1171:A1175"/>
    <mergeCell ref="B1171:B1175"/>
    <mergeCell ref="D1171:D1175"/>
    <mergeCell ref="E1171:E1175"/>
    <mergeCell ref="G1171:G1173"/>
    <mergeCell ref="A1166:A1170"/>
    <mergeCell ref="B1166:B1170"/>
    <mergeCell ref="D1166:D1170"/>
    <mergeCell ref="E1166:E1170"/>
    <mergeCell ref="G1166:G1168"/>
    <mergeCell ref="A1161:A1165"/>
    <mergeCell ref="B1161:B1165"/>
    <mergeCell ref="D1161:D1165"/>
    <mergeCell ref="E1161:E1165"/>
    <mergeCell ref="G1161:G1163"/>
    <mergeCell ref="A1156:A1160"/>
    <mergeCell ref="B1156:B1160"/>
    <mergeCell ref="D1156:D1160"/>
    <mergeCell ref="E1156:E1160"/>
    <mergeCell ref="G1156:G1158"/>
    <mergeCell ref="A1151:A1155"/>
    <mergeCell ref="B1151:B1155"/>
    <mergeCell ref="D1151:D1155"/>
    <mergeCell ref="E1151:E1155"/>
    <mergeCell ref="G1151:G1153"/>
    <mergeCell ref="A1146:A1150"/>
    <mergeCell ref="B1146:B1150"/>
    <mergeCell ref="D1146:D1150"/>
    <mergeCell ref="E1146:E1150"/>
    <mergeCell ref="G1146:G1147"/>
    <mergeCell ref="A1141:A1145"/>
    <mergeCell ref="B1141:B1145"/>
    <mergeCell ref="D1141:D1145"/>
    <mergeCell ref="E1141:E1145"/>
    <mergeCell ref="G1141:G1143"/>
    <mergeCell ref="A1136:A1140"/>
    <mergeCell ref="B1136:B1140"/>
    <mergeCell ref="D1136:D1140"/>
    <mergeCell ref="E1136:E1140"/>
    <mergeCell ref="G1136:G1137"/>
    <mergeCell ref="A1131:A1135"/>
    <mergeCell ref="B1131:B1135"/>
    <mergeCell ref="D1131:D1135"/>
    <mergeCell ref="E1131:E1135"/>
    <mergeCell ref="G1131:G1132"/>
    <mergeCell ref="A1121:A1125"/>
    <mergeCell ref="B1121:B1125"/>
    <mergeCell ref="D1121:D1125"/>
    <mergeCell ref="E1121:E1125"/>
    <mergeCell ref="G1121:G1122"/>
    <mergeCell ref="A1116:A1120"/>
    <mergeCell ref="B1116:B1120"/>
    <mergeCell ref="D1116:D1120"/>
    <mergeCell ref="E1116:E1120"/>
    <mergeCell ref="G1116:G1117"/>
    <mergeCell ref="A1111:A1115"/>
    <mergeCell ref="B1111:B1115"/>
    <mergeCell ref="D1111:D1115"/>
    <mergeCell ref="E1111:E1115"/>
    <mergeCell ref="G1111:G1112"/>
    <mergeCell ref="A1106:A1110"/>
    <mergeCell ref="B1106:B1110"/>
    <mergeCell ref="D1106:D1110"/>
    <mergeCell ref="E1106:E1110"/>
    <mergeCell ref="G1106:G1107"/>
    <mergeCell ref="A1101:A1105"/>
    <mergeCell ref="B1101:B1105"/>
    <mergeCell ref="D1101:D1105"/>
    <mergeCell ref="E1101:E1105"/>
    <mergeCell ref="G1101:G1102"/>
    <mergeCell ref="A1096:A1100"/>
    <mergeCell ref="B1096:B1100"/>
    <mergeCell ref="D1096:D1100"/>
    <mergeCell ref="E1096:E1100"/>
    <mergeCell ref="G1096:G1097"/>
    <mergeCell ref="A1090:A1094"/>
    <mergeCell ref="B1090:B1094"/>
    <mergeCell ref="D1090:D1094"/>
    <mergeCell ref="E1090:E1094"/>
    <mergeCell ref="G1090:G1091"/>
    <mergeCell ref="A1085:A1089"/>
    <mergeCell ref="B1085:B1089"/>
    <mergeCell ref="D1085:D1089"/>
    <mergeCell ref="E1085:E1089"/>
    <mergeCell ref="G1085:G1086"/>
    <mergeCell ref="A1080:A1084"/>
    <mergeCell ref="B1080:B1084"/>
    <mergeCell ref="D1080:D1084"/>
    <mergeCell ref="E1080:E1084"/>
    <mergeCell ref="G1080:G1081"/>
    <mergeCell ref="A1075:A1079"/>
    <mergeCell ref="B1075:B1079"/>
    <mergeCell ref="D1075:D1079"/>
    <mergeCell ref="E1075:E1079"/>
    <mergeCell ref="G1075:G1076"/>
    <mergeCell ref="A1070:A1074"/>
    <mergeCell ref="B1070:B1074"/>
    <mergeCell ref="D1070:D1074"/>
    <mergeCell ref="E1070:E1074"/>
    <mergeCell ref="G1070:G1071"/>
    <mergeCell ref="A1065:A1069"/>
    <mergeCell ref="B1065:B1069"/>
    <mergeCell ref="D1065:D1069"/>
    <mergeCell ref="E1065:E1069"/>
    <mergeCell ref="G1065:G1066"/>
    <mergeCell ref="A1060:A1064"/>
    <mergeCell ref="B1060:B1064"/>
    <mergeCell ref="D1060:D1064"/>
    <mergeCell ref="E1060:E1064"/>
    <mergeCell ref="G1060:G1061"/>
    <mergeCell ref="A1055:A1059"/>
    <mergeCell ref="B1055:B1059"/>
    <mergeCell ref="D1055:D1059"/>
    <mergeCell ref="E1055:E1059"/>
    <mergeCell ref="G1055:G1057"/>
    <mergeCell ref="A1050:A1054"/>
    <mergeCell ref="B1050:B1054"/>
    <mergeCell ref="D1050:D1054"/>
    <mergeCell ref="E1050:E1054"/>
    <mergeCell ref="G1050:G1052"/>
    <mergeCell ref="A1045:A1049"/>
    <mergeCell ref="B1045:B1049"/>
    <mergeCell ref="D1045:D1049"/>
    <mergeCell ref="E1045:E1049"/>
    <mergeCell ref="G1045:G1047"/>
    <mergeCell ref="G1029:G1031"/>
    <mergeCell ref="A1034:A1038"/>
    <mergeCell ref="B1034:B1038"/>
    <mergeCell ref="D1034:D1038"/>
    <mergeCell ref="E1034:E1038"/>
    <mergeCell ref="G1034:G1036"/>
    <mergeCell ref="A1024:A1028"/>
    <mergeCell ref="B1024:B1028"/>
    <mergeCell ref="D1024:D1028"/>
    <mergeCell ref="E1024:E1028"/>
    <mergeCell ref="G1024:G1026"/>
    <mergeCell ref="A1040:A1044"/>
    <mergeCell ref="B1040:B1044"/>
    <mergeCell ref="D1040:D1044"/>
    <mergeCell ref="E1040:E1044"/>
    <mergeCell ref="A1029:A1033"/>
    <mergeCell ref="B1029:B1033"/>
    <mergeCell ref="D1029:D1033"/>
    <mergeCell ref="E1029:E1033"/>
    <mergeCell ref="G1040:G1041"/>
    <mergeCell ref="A1013:A1017"/>
    <mergeCell ref="B1013:B1017"/>
    <mergeCell ref="D1013:D1017"/>
    <mergeCell ref="E1013:E1017"/>
    <mergeCell ref="A1019:A1023"/>
    <mergeCell ref="B1019:B1023"/>
    <mergeCell ref="D1019:D1023"/>
    <mergeCell ref="E1019:E1023"/>
    <mergeCell ref="B778:B780"/>
    <mergeCell ref="E778:E780"/>
    <mergeCell ref="A935:G935"/>
    <mergeCell ref="A1007:G1007"/>
    <mergeCell ref="A879:G879"/>
    <mergeCell ref="A1008:A1012"/>
    <mergeCell ref="B1008:B1012"/>
    <mergeCell ref="D1008:D1012"/>
    <mergeCell ref="E1008:E1012"/>
    <mergeCell ref="G1008:G1010"/>
    <mergeCell ref="G1013:G1015"/>
    <mergeCell ref="G1019:G1020"/>
    <mergeCell ref="A782:A785"/>
    <mergeCell ref="B782:B785"/>
    <mergeCell ref="D782:D785"/>
    <mergeCell ref="A789:A791"/>
    <mergeCell ref="A19:G19"/>
    <mergeCell ref="A101:G101"/>
    <mergeCell ref="A113:G113"/>
    <mergeCell ref="A126:G126"/>
    <mergeCell ref="A141:G141"/>
    <mergeCell ref="A1:G1"/>
    <mergeCell ref="A2:A3"/>
    <mergeCell ref="B2:B3"/>
    <mergeCell ref="C2:C3"/>
    <mergeCell ref="D2:F2"/>
    <mergeCell ref="G2:G3"/>
    <mergeCell ref="A4:G4"/>
    <mergeCell ref="A109:G109"/>
    <mergeCell ref="A20:A21"/>
    <mergeCell ref="B20:B21"/>
    <mergeCell ref="D20:D21"/>
    <mergeCell ref="E20:E21"/>
    <mergeCell ref="A22:A23"/>
    <mergeCell ref="B22:B23"/>
    <mergeCell ref="D22:D23"/>
    <mergeCell ref="E22:E23"/>
    <mergeCell ref="A24:A25"/>
    <mergeCell ref="B24:B25"/>
    <mergeCell ref="D24:D25"/>
    <mergeCell ref="A775:A777"/>
    <mergeCell ref="B775:B777"/>
    <mergeCell ref="D775:D781"/>
    <mergeCell ref="E775:E777"/>
    <mergeCell ref="A778:A780"/>
    <mergeCell ref="A469:G469"/>
    <mergeCell ref="A765:G765"/>
    <mergeCell ref="A774:G774"/>
    <mergeCell ref="A661:G661"/>
    <mergeCell ref="A747:G747"/>
    <mergeCell ref="A750:G750"/>
    <mergeCell ref="A762:G762"/>
    <mergeCell ref="A753:G753"/>
    <mergeCell ref="A759:G759"/>
    <mergeCell ref="A768:G768"/>
    <mergeCell ref="A771:G771"/>
    <mergeCell ref="A755:A757"/>
    <mergeCell ref="B755:B757"/>
    <mergeCell ref="C755:C757"/>
    <mergeCell ref="D755:D757"/>
    <mergeCell ref="E755:E757"/>
    <mergeCell ref="B789:B791"/>
    <mergeCell ref="D789:D791"/>
    <mergeCell ref="A802:A805"/>
    <mergeCell ref="B802:B805"/>
    <mergeCell ref="A806:A809"/>
    <mergeCell ref="B806:B809"/>
    <mergeCell ref="A810:A813"/>
    <mergeCell ref="B810:B813"/>
    <mergeCell ref="A814:A816"/>
    <mergeCell ref="B814:B816"/>
    <mergeCell ref="A817:A820"/>
    <mergeCell ref="B817:B820"/>
    <mergeCell ref="A828:A831"/>
    <mergeCell ref="B828:B831"/>
    <mergeCell ref="A832:A835"/>
    <mergeCell ref="B832:B835"/>
    <mergeCell ref="A836:A839"/>
    <mergeCell ref="B836:B839"/>
    <mergeCell ref="A840:A843"/>
    <mergeCell ref="B840:B843"/>
    <mergeCell ref="A844:A847"/>
    <mergeCell ref="B844:B847"/>
    <mergeCell ref="D844:D847"/>
    <mergeCell ref="E844:E847"/>
    <mergeCell ref="A849:A851"/>
    <mergeCell ref="B849:B851"/>
    <mergeCell ref="D849:D851"/>
    <mergeCell ref="E849:E851"/>
    <mergeCell ref="A853:A855"/>
    <mergeCell ref="B853:B855"/>
    <mergeCell ref="D853:D855"/>
    <mergeCell ref="E853:E855"/>
    <mergeCell ref="A871:A873"/>
    <mergeCell ref="B871:B873"/>
    <mergeCell ref="D871:D873"/>
    <mergeCell ref="E871:E873"/>
    <mergeCell ref="A858:A859"/>
    <mergeCell ref="B858:B859"/>
    <mergeCell ref="D858:D859"/>
    <mergeCell ref="E858:E859"/>
    <mergeCell ref="A864:A865"/>
    <mergeCell ref="B864:B865"/>
    <mergeCell ref="D864:D865"/>
    <mergeCell ref="E864:E865"/>
    <mergeCell ref="A868:A870"/>
    <mergeCell ref="B868:B870"/>
    <mergeCell ref="D868:D870"/>
    <mergeCell ref="E868:E870"/>
  </mergeCells>
  <pageMargins left="0.70866141732283472" right="0.27559055118110237" top="0.31496062992125984" bottom="0.39370078740157483" header="0.31496062992125984" footer="0.31496062992125984"/>
  <pageSetup paperSize="9" scale="59" fitToHeight="10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9"/>
  <sheetViews>
    <sheetView view="pageBreakPreview" zoomScale="60" zoomScaleNormal="120" workbookViewId="0">
      <pane ySplit="3" topLeftCell="A643" activePane="bottomLeft" state="frozen"/>
      <selection pane="bottomLeft" activeCell="C2" sqref="C2:C3"/>
    </sheetView>
  </sheetViews>
  <sheetFormatPr defaultColWidth="9.140625" defaultRowHeight="15.75"/>
  <cols>
    <col min="1" max="1" width="85.7109375" style="755" customWidth="1"/>
    <col min="2" max="2" width="105.42578125" style="756" customWidth="1"/>
    <col min="3" max="3" width="26.140625" style="634" customWidth="1"/>
    <col min="4" max="4" width="21" style="723" customWidth="1"/>
    <col min="5" max="5" width="24.7109375" style="634" customWidth="1"/>
    <col min="6" max="6" width="9.140625" style="80"/>
    <col min="7" max="16384" width="9.140625" style="634"/>
  </cols>
  <sheetData>
    <row r="1" spans="1:5" ht="36.75" customHeight="1" thickBot="1">
      <c r="A1" s="879" t="s">
        <v>1652</v>
      </c>
      <c r="B1" s="879"/>
      <c r="C1" s="879"/>
      <c r="D1" s="879"/>
      <c r="E1" s="879"/>
    </row>
    <row r="2" spans="1:5">
      <c r="A2" s="880" t="s">
        <v>9</v>
      </c>
      <c r="B2" s="880" t="s">
        <v>16</v>
      </c>
      <c r="C2" s="880" t="s">
        <v>10</v>
      </c>
      <c r="D2" s="880" t="s">
        <v>13</v>
      </c>
      <c r="E2" s="880" t="s">
        <v>8</v>
      </c>
    </row>
    <row r="3" spans="1:5">
      <c r="A3" s="881"/>
      <c r="B3" s="881"/>
      <c r="C3" s="881"/>
      <c r="D3" s="881"/>
      <c r="E3" s="881"/>
    </row>
    <row r="4" spans="1:5">
      <c r="A4" s="898" t="s">
        <v>324</v>
      </c>
      <c r="B4" s="899"/>
      <c r="C4" s="899"/>
      <c r="D4" s="899"/>
      <c r="E4" s="900"/>
    </row>
    <row r="5" spans="1:5">
      <c r="A5" s="30" t="s">
        <v>1004</v>
      </c>
      <c r="B5" s="128" t="s">
        <v>2403</v>
      </c>
      <c r="C5" s="56">
        <v>30</v>
      </c>
      <c r="D5" s="209">
        <v>395.31</v>
      </c>
      <c r="E5" s="55" t="s">
        <v>2404</v>
      </c>
    </row>
    <row r="6" spans="1:5">
      <c r="A6" s="30" t="s">
        <v>1004</v>
      </c>
      <c r="B6" s="128" t="s">
        <v>2131</v>
      </c>
      <c r="C6" s="56">
        <v>5</v>
      </c>
      <c r="D6" s="209">
        <v>107.52</v>
      </c>
      <c r="E6" s="55" t="s">
        <v>2404</v>
      </c>
    </row>
    <row r="7" spans="1:5">
      <c r="A7" s="30" t="s">
        <v>1004</v>
      </c>
      <c r="B7" s="128" t="s">
        <v>2405</v>
      </c>
      <c r="C7" s="56">
        <v>10</v>
      </c>
      <c r="D7" s="209">
        <v>79.98</v>
      </c>
      <c r="E7" s="55" t="s">
        <v>2406</v>
      </c>
    </row>
    <row r="8" spans="1:5">
      <c r="A8" s="30" t="s">
        <v>1004</v>
      </c>
      <c r="B8" s="128" t="s">
        <v>2405</v>
      </c>
      <c r="C8" s="56">
        <v>3</v>
      </c>
      <c r="D8" s="635">
        <v>27.288</v>
      </c>
      <c r="E8" s="55" t="s">
        <v>2406</v>
      </c>
    </row>
    <row r="9" spans="1:5">
      <c r="A9" s="30" t="s">
        <v>1004</v>
      </c>
      <c r="B9" s="128" t="s">
        <v>2407</v>
      </c>
      <c r="C9" s="56">
        <v>1</v>
      </c>
      <c r="D9" s="635">
        <v>42.795000000000002</v>
      </c>
      <c r="E9" s="55" t="s">
        <v>2408</v>
      </c>
    </row>
    <row r="10" spans="1:5">
      <c r="A10" s="30" t="s">
        <v>1004</v>
      </c>
      <c r="B10" s="128" t="s">
        <v>2409</v>
      </c>
      <c r="C10" s="56">
        <v>1</v>
      </c>
      <c r="D10" s="209">
        <v>56.9</v>
      </c>
      <c r="E10" s="55" t="s">
        <v>2408</v>
      </c>
    </row>
    <row r="11" spans="1:5">
      <c r="A11" s="30" t="s">
        <v>1004</v>
      </c>
      <c r="B11" s="128" t="s">
        <v>2410</v>
      </c>
      <c r="C11" s="56">
        <v>1</v>
      </c>
      <c r="D11" s="209">
        <v>195.52</v>
      </c>
      <c r="E11" s="55" t="s">
        <v>2411</v>
      </c>
    </row>
    <row r="12" spans="1:5">
      <c r="A12" s="30" t="s">
        <v>1004</v>
      </c>
      <c r="B12" s="128" t="s">
        <v>2412</v>
      </c>
      <c r="C12" s="56">
        <v>1</v>
      </c>
      <c r="D12" s="209">
        <v>22.789000000000001</v>
      </c>
      <c r="E12" s="55" t="s">
        <v>2413</v>
      </c>
    </row>
    <row r="13" spans="1:5">
      <c r="A13" s="30" t="s">
        <v>1004</v>
      </c>
      <c r="B13" s="128" t="s">
        <v>2414</v>
      </c>
      <c r="C13" s="56">
        <v>1</v>
      </c>
      <c r="D13" s="209">
        <v>72.980999999999995</v>
      </c>
      <c r="E13" s="55" t="s">
        <v>2415</v>
      </c>
    </row>
    <row r="14" spans="1:5">
      <c r="A14" s="30" t="s">
        <v>1004</v>
      </c>
      <c r="B14" s="128" t="s">
        <v>2416</v>
      </c>
      <c r="C14" s="56">
        <v>3</v>
      </c>
      <c r="D14" s="209">
        <v>139.512</v>
      </c>
      <c r="E14" s="55" t="s">
        <v>2417</v>
      </c>
    </row>
    <row r="15" spans="1:5">
      <c r="A15" s="30" t="s">
        <v>1004</v>
      </c>
      <c r="B15" s="128" t="s">
        <v>2418</v>
      </c>
      <c r="C15" s="56">
        <v>1</v>
      </c>
      <c r="D15" s="209">
        <v>128.07</v>
      </c>
      <c r="E15" s="55" t="s">
        <v>2419</v>
      </c>
    </row>
    <row r="16" spans="1:5">
      <c r="A16" s="30" t="s">
        <v>1004</v>
      </c>
      <c r="B16" s="128" t="s">
        <v>2420</v>
      </c>
      <c r="C16" s="56">
        <v>1</v>
      </c>
      <c r="D16" s="635">
        <v>23.670999999999999</v>
      </c>
      <c r="E16" s="55" t="s">
        <v>2421</v>
      </c>
    </row>
    <row r="17" spans="1:5">
      <c r="A17" s="30" t="s">
        <v>1004</v>
      </c>
      <c r="B17" s="30" t="s">
        <v>1005</v>
      </c>
      <c r="C17" s="86">
        <v>1</v>
      </c>
      <c r="D17" s="636">
        <v>16.884</v>
      </c>
      <c r="E17" s="497" t="s">
        <v>1006</v>
      </c>
    </row>
    <row r="18" spans="1:5">
      <c r="A18" s="757" t="s">
        <v>6</v>
      </c>
      <c r="B18" s="724" t="s">
        <v>1</v>
      </c>
      <c r="C18" s="637" t="s">
        <v>6</v>
      </c>
      <c r="D18" s="638">
        <f>SUM(D5:D17)</f>
        <v>1309.2199999999998</v>
      </c>
      <c r="E18" s="637" t="s">
        <v>6</v>
      </c>
    </row>
    <row r="19" spans="1:5">
      <c r="A19" s="885" t="s">
        <v>17</v>
      </c>
      <c r="B19" s="885"/>
      <c r="C19" s="885"/>
      <c r="D19" s="885"/>
      <c r="E19" s="885"/>
    </row>
    <row r="20" spans="1:5" ht="78.75">
      <c r="A20" s="639" t="s">
        <v>1195</v>
      </c>
      <c r="B20" s="639" t="s">
        <v>1196</v>
      </c>
      <c r="C20" s="86">
        <v>2</v>
      </c>
      <c r="D20" s="10">
        <v>16.356000000000002</v>
      </c>
      <c r="E20" s="86" t="s">
        <v>660</v>
      </c>
    </row>
    <row r="21" spans="1:5" ht="94.5">
      <c r="A21" s="639" t="s">
        <v>1197</v>
      </c>
      <c r="B21" s="639" t="s">
        <v>1196</v>
      </c>
      <c r="C21" s="86">
        <v>4</v>
      </c>
      <c r="D21" s="10">
        <v>32.712000000000003</v>
      </c>
      <c r="E21" s="86" t="s">
        <v>660</v>
      </c>
    </row>
    <row r="22" spans="1:5" ht="78.75">
      <c r="A22" s="639" t="s">
        <v>1198</v>
      </c>
      <c r="B22" s="639" t="s">
        <v>1196</v>
      </c>
      <c r="C22" s="613">
        <v>3</v>
      </c>
      <c r="D22" s="10">
        <v>24.533999999999999</v>
      </c>
      <c r="E22" s="86" t="s">
        <v>660</v>
      </c>
    </row>
    <row r="23" spans="1:5" ht="63">
      <c r="A23" s="639" t="s">
        <v>1199</v>
      </c>
      <c r="B23" s="639" t="s">
        <v>1196</v>
      </c>
      <c r="C23" s="613">
        <v>2</v>
      </c>
      <c r="D23" s="10">
        <v>16.356000000000002</v>
      </c>
      <c r="E23" s="86" t="s">
        <v>660</v>
      </c>
    </row>
    <row r="24" spans="1:5" ht="63">
      <c r="A24" s="639" t="s">
        <v>1200</v>
      </c>
      <c r="B24" s="639" t="s">
        <v>1196</v>
      </c>
      <c r="C24" s="613">
        <v>2</v>
      </c>
      <c r="D24" s="10">
        <v>16.356000000000002</v>
      </c>
      <c r="E24" s="86" t="s">
        <v>660</v>
      </c>
    </row>
    <row r="25" spans="1:5" ht="78.75">
      <c r="A25" s="639" t="s">
        <v>1201</v>
      </c>
      <c r="B25" s="639" t="s">
        <v>1196</v>
      </c>
      <c r="C25" s="613">
        <v>2</v>
      </c>
      <c r="D25" s="10">
        <v>16.356000000000002</v>
      </c>
      <c r="E25" s="86" t="s">
        <v>660</v>
      </c>
    </row>
    <row r="26" spans="1:5" ht="78.75">
      <c r="A26" s="639" t="s">
        <v>1202</v>
      </c>
      <c r="B26" s="639" t="s">
        <v>1196</v>
      </c>
      <c r="C26" s="613">
        <v>2</v>
      </c>
      <c r="D26" s="10">
        <v>16.356000000000002</v>
      </c>
      <c r="E26" s="86" t="s">
        <v>660</v>
      </c>
    </row>
    <row r="27" spans="1:5" ht="78.75">
      <c r="A27" s="639" t="s">
        <v>1203</v>
      </c>
      <c r="B27" s="639" t="s">
        <v>1196</v>
      </c>
      <c r="C27" s="613">
        <v>2</v>
      </c>
      <c r="D27" s="10">
        <v>16.356000000000002</v>
      </c>
      <c r="E27" s="86" t="s">
        <v>660</v>
      </c>
    </row>
    <row r="28" spans="1:5" ht="78.75">
      <c r="A28" s="639" t="s">
        <v>1204</v>
      </c>
      <c r="B28" s="639" t="s">
        <v>1196</v>
      </c>
      <c r="C28" s="613">
        <v>2</v>
      </c>
      <c r="D28" s="10">
        <v>16.356000000000002</v>
      </c>
      <c r="E28" s="86" t="s">
        <v>660</v>
      </c>
    </row>
    <row r="29" spans="1:5" ht="47.25">
      <c r="A29" s="30" t="s">
        <v>3463</v>
      </c>
      <c r="B29" s="30" t="s">
        <v>3464</v>
      </c>
      <c r="C29" s="613">
        <v>2</v>
      </c>
      <c r="D29" s="89">
        <f>35.82524+1.07476</f>
        <v>36.9</v>
      </c>
      <c r="E29" s="86" t="s">
        <v>3465</v>
      </c>
    </row>
    <row r="30" spans="1:5" ht="78.75">
      <c r="A30" s="639" t="s">
        <v>3466</v>
      </c>
      <c r="B30" s="639" t="s">
        <v>3467</v>
      </c>
      <c r="C30" s="613">
        <v>1</v>
      </c>
      <c r="D30" s="10">
        <v>7.1</v>
      </c>
      <c r="E30" s="86" t="s">
        <v>3468</v>
      </c>
    </row>
    <row r="31" spans="1:5" ht="63">
      <c r="A31" s="128" t="s">
        <v>3469</v>
      </c>
      <c r="B31" s="639" t="s">
        <v>3470</v>
      </c>
      <c r="C31" s="613">
        <v>1</v>
      </c>
      <c r="D31" s="10">
        <v>59.7</v>
      </c>
      <c r="E31" s="86" t="s">
        <v>3471</v>
      </c>
    </row>
    <row r="32" spans="1:5" ht="63">
      <c r="A32" s="128" t="s">
        <v>3469</v>
      </c>
      <c r="B32" s="639" t="s">
        <v>3472</v>
      </c>
      <c r="C32" s="613">
        <v>1</v>
      </c>
      <c r="D32" s="10">
        <v>7.8</v>
      </c>
      <c r="E32" s="86" t="s">
        <v>3468</v>
      </c>
    </row>
    <row r="33" spans="1:5" ht="63">
      <c r="A33" s="128" t="s">
        <v>3469</v>
      </c>
      <c r="B33" s="639" t="s">
        <v>3473</v>
      </c>
      <c r="C33" s="613">
        <v>1</v>
      </c>
      <c r="D33" s="10">
        <v>18.3</v>
      </c>
      <c r="E33" s="86" t="s">
        <v>3468</v>
      </c>
    </row>
    <row r="34" spans="1:5" ht="63">
      <c r="A34" s="128" t="s">
        <v>3469</v>
      </c>
      <c r="B34" s="639" t="s">
        <v>3474</v>
      </c>
      <c r="C34" s="613">
        <v>2</v>
      </c>
      <c r="D34" s="10">
        <v>21.998000000000001</v>
      </c>
      <c r="E34" s="86" t="s">
        <v>3475</v>
      </c>
    </row>
    <row r="35" spans="1:5" ht="63">
      <c r="A35" s="128" t="s">
        <v>3469</v>
      </c>
      <c r="B35" s="639" t="s">
        <v>3476</v>
      </c>
      <c r="C35" s="613">
        <v>1</v>
      </c>
      <c r="D35" s="10">
        <v>9.6739999999999995</v>
      </c>
      <c r="E35" s="86" t="s">
        <v>3477</v>
      </c>
    </row>
    <row r="36" spans="1:5" ht="63">
      <c r="A36" s="128" t="s">
        <v>3469</v>
      </c>
      <c r="B36" s="639" t="s">
        <v>3478</v>
      </c>
      <c r="C36" s="613">
        <v>3</v>
      </c>
      <c r="D36" s="10">
        <v>164.7</v>
      </c>
      <c r="E36" s="86" t="s">
        <v>3479</v>
      </c>
    </row>
    <row r="37" spans="1:5" ht="63">
      <c r="A37" s="128" t="s">
        <v>3469</v>
      </c>
      <c r="B37" s="639" t="s">
        <v>3480</v>
      </c>
      <c r="C37" s="613">
        <v>1</v>
      </c>
      <c r="D37" s="10">
        <v>8.8559999999999999</v>
      </c>
      <c r="E37" s="86" t="s">
        <v>2526</v>
      </c>
    </row>
    <row r="38" spans="1:5" ht="63">
      <c r="A38" s="128" t="s">
        <v>3469</v>
      </c>
      <c r="B38" s="639" t="s">
        <v>3481</v>
      </c>
      <c r="C38" s="613">
        <v>7</v>
      </c>
      <c r="D38" s="10">
        <v>58.8</v>
      </c>
      <c r="E38" s="86" t="s">
        <v>3482</v>
      </c>
    </row>
    <row r="39" spans="1:5" ht="31.5">
      <c r="A39" s="30" t="s">
        <v>3463</v>
      </c>
      <c r="B39" s="639" t="s">
        <v>3483</v>
      </c>
      <c r="C39" s="613">
        <v>2</v>
      </c>
      <c r="D39" s="10">
        <f>45.14563+1.35437</f>
        <v>46.5</v>
      </c>
      <c r="E39" s="86" t="s">
        <v>3484</v>
      </c>
    </row>
    <row r="40" spans="1:5" ht="31.5">
      <c r="A40" s="30" t="s">
        <v>3463</v>
      </c>
      <c r="B40" s="639" t="s">
        <v>3485</v>
      </c>
      <c r="C40" s="613">
        <v>1</v>
      </c>
      <c r="D40" s="10">
        <f>37.86408+1.13592</f>
        <v>39</v>
      </c>
      <c r="E40" s="86" t="s">
        <v>3484</v>
      </c>
    </row>
    <row r="41" spans="1:5" ht="31.5">
      <c r="A41" s="30" t="s">
        <v>3463</v>
      </c>
      <c r="B41" s="639" t="s">
        <v>3486</v>
      </c>
      <c r="C41" s="613">
        <v>1</v>
      </c>
      <c r="D41" s="10">
        <f>14.46602+0.43398</f>
        <v>14.9</v>
      </c>
      <c r="E41" s="86" t="s">
        <v>3465</v>
      </c>
    </row>
    <row r="42" spans="1:5" ht="31.5">
      <c r="A42" s="30" t="s">
        <v>3487</v>
      </c>
      <c r="B42" s="639" t="s">
        <v>3488</v>
      </c>
      <c r="C42" s="613">
        <v>1</v>
      </c>
      <c r="D42" s="10">
        <v>60.772979999999997</v>
      </c>
      <c r="E42" s="86" t="s">
        <v>2981</v>
      </c>
    </row>
    <row r="43" spans="1:5" ht="31.5">
      <c r="A43" s="30" t="s">
        <v>3489</v>
      </c>
      <c r="B43" s="639" t="s">
        <v>3488</v>
      </c>
      <c r="C43" s="613">
        <v>1</v>
      </c>
      <c r="D43" s="10">
        <v>60.772979999999997</v>
      </c>
      <c r="E43" s="86" t="s">
        <v>2981</v>
      </c>
    </row>
    <row r="44" spans="1:5" ht="31.5">
      <c r="A44" s="30" t="s">
        <v>3490</v>
      </c>
      <c r="B44" s="639" t="s">
        <v>3488</v>
      </c>
      <c r="C44" s="613">
        <v>1</v>
      </c>
      <c r="D44" s="10">
        <v>56.683979999999998</v>
      </c>
      <c r="E44" s="86" t="s">
        <v>2981</v>
      </c>
    </row>
    <row r="45" spans="1:5" ht="78.75">
      <c r="A45" s="639" t="s">
        <v>3466</v>
      </c>
      <c r="B45" s="639" t="s">
        <v>3491</v>
      </c>
      <c r="C45" s="613">
        <v>1</v>
      </c>
      <c r="D45" s="10">
        <v>47.9</v>
      </c>
      <c r="E45" s="86" t="s">
        <v>3465</v>
      </c>
    </row>
    <row r="46" spans="1:5" ht="94.5">
      <c r="A46" s="639" t="s">
        <v>1197</v>
      </c>
      <c r="B46" s="639" t="s">
        <v>3488</v>
      </c>
      <c r="C46" s="613">
        <v>1</v>
      </c>
      <c r="D46" s="10">
        <v>77.758279999999999</v>
      </c>
      <c r="E46" s="86" t="s">
        <v>2981</v>
      </c>
    </row>
    <row r="47" spans="1:5" ht="63">
      <c r="A47" s="128" t="s">
        <v>3492</v>
      </c>
      <c r="B47" s="639" t="s">
        <v>3493</v>
      </c>
      <c r="C47" s="613">
        <v>2</v>
      </c>
      <c r="D47" s="10">
        <v>22.402000000000001</v>
      </c>
      <c r="E47" s="86" t="s">
        <v>3479</v>
      </c>
    </row>
    <row r="48" spans="1:5" ht="63">
      <c r="A48" s="128" t="s">
        <v>3492</v>
      </c>
      <c r="B48" s="639" t="s">
        <v>3493</v>
      </c>
      <c r="C48" s="613">
        <v>1</v>
      </c>
      <c r="D48" s="10">
        <v>12.422000000000001</v>
      </c>
      <c r="E48" s="86" t="s">
        <v>3479</v>
      </c>
    </row>
    <row r="49" spans="1:5" ht="63">
      <c r="A49" s="128" t="s">
        <v>3492</v>
      </c>
      <c r="B49" s="639" t="s">
        <v>3494</v>
      </c>
      <c r="C49" s="613">
        <v>1</v>
      </c>
      <c r="D49" s="10">
        <v>37</v>
      </c>
      <c r="E49" s="86" t="s">
        <v>3495</v>
      </c>
    </row>
    <row r="50" spans="1:5" ht="63">
      <c r="A50" s="128" t="s">
        <v>3492</v>
      </c>
      <c r="B50" s="639" t="s">
        <v>3496</v>
      </c>
      <c r="C50" s="613">
        <v>1</v>
      </c>
      <c r="D50" s="10">
        <v>6.3079999999999998</v>
      </c>
      <c r="E50" s="86" t="s">
        <v>3495</v>
      </c>
    </row>
    <row r="51" spans="1:5" ht="63">
      <c r="A51" s="128" t="s">
        <v>3469</v>
      </c>
      <c r="B51" s="639" t="s">
        <v>3497</v>
      </c>
      <c r="C51" s="86" t="s">
        <v>3498</v>
      </c>
      <c r="D51" s="10">
        <f>1.05</f>
        <v>1.05</v>
      </c>
      <c r="E51" s="86" t="s">
        <v>3479</v>
      </c>
    </row>
    <row r="52" spans="1:5" ht="63">
      <c r="A52" s="128" t="s">
        <v>3469</v>
      </c>
      <c r="B52" s="639" t="s">
        <v>3499</v>
      </c>
      <c r="C52" s="613">
        <v>1</v>
      </c>
      <c r="D52" s="10">
        <v>47.426000000000002</v>
      </c>
      <c r="E52" s="86" t="s">
        <v>3500</v>
      </c>
    </row>
    <row r="53" spans="1:5" ht="63">
      <c r="A53" s="639" t="s">
        <v>3501</v>
      </c>
      <c r="B53" s="639" t="s">
        <v>3488</v>
      </c>
      <c r="C53" s="613">
        <v>1</v>
      </c>
      <c r="D53" s="10">
        <v>60.772979999999997</v>
      </c>
      <c r="E53" s="86" t="s">
        <v>2981</v>
      </c>
    </row>
    <row r="54" spans="1:5" ht="78.75">
      <c r="A54" s="128" t="s">
        <v>3502</v>
      </c>
      <c r="B54" s="639" t="s">
        <v>3503</v>
      </c>
      <c r="C54" s="613">
        <v>1</v>
      </c>
      <c r="D54" s="10">
        <v>64.5</v>
      </c>
      <c r="E54" s="86" t="s">
        <v>3479</v>
      </c>
    </row>
    <row r="55" spans="1:5" ht="63">
      <c r="A55" s="493" t="s">
        <v>3504</v>
      </c>
      <c r="B55" s="639" t="s">
        <v>3488</v>
      </c>
      <c r="C55" s="613">
        <v>2</v>
      </c>
      <c r="D55" s="10">
        <f>77.75828+56.68398</f>
        <v>134.44226</v>
      </c>
      <c r="E55" s="86" t="s">
        <v>2981</v>
      </c>
    </row>
    <row r="56" spans="1:5" ht="63">
      <c r="A56" s="639" t="s">
        <v>3505</v>
      </c>
      <c r="B56" s="639" t="s">
        <v>3488</v>
      </c>
      <c r="C56" s="613">
        <v>1</v>
      </c>
      <c r="D56" s="10">
        <v>56.683979999999998</v>
      </c>
      <c r="E56" s="86" t="s">
        <v>2981</v>
      </c>
    </row>
    <row r="57" spans="1:5" ht="31.5">
      <c r="A57" s="639" t="s">
        <v>3506</v>
      </c>
      <c r="B57" s="639" t="s">
        <v>3507</v>
      </c>
      <c r="C57" s="613">
        <v>1</v>
      </c>
      <c r="D57" s="10">
        <v>13.05</v>
      </c>
      <c r="E57" s="86" t="s">
        <v>3479</v>
      </c>
    </row>
    <row r="58" spans="1:5" ht="31.5">
      <c r="A58" s="639" t="s">
        <v>3506</v>
      </c>
      <c r="B58" s="639" t="s">
        <v>3508</v>
      </c>
      <c r="C58" s="613">
        <v>1</v>
      </c>
      <c r="D58" s="10">
        <v>28.05</v>
      </c>
      <c r="E58" s="86" t="s">
        <v>3479</v>
      </c>
    </row>
    <row r="59" spans="1:5" ht="47.25">
      <c r="A59" s="639" t="s">
        <v>3509</v>
      </c>
      <c r="B59" s="639" t="s">
        <v>3488</v>
      </c>
      <c r="C59" s="613">
        <v>1</v>
      </c>
      <c r="D59" s="10">
        <v>77.758279999999999</v>
      </c>
      <c r="E59" s="86" t="s">
        <v>2981</v>
      </c>
    </row>
    <row r="60" spans="1:5" ht="31.5">
      <c r="A60" s="157" t="s">
        <v>3510</v>
      </c>
      <c r="B60" s="639" t="s">
        <v>3488</v>
      </c>
      <c r="C60" s="613">
        <v>1</v>
      </c>
      <c r="D60" s="10">
        <v>60.772979999999997</v>
      </c>
      <c r="E60" s="86" t="s">
        <v>2981</v>
      </c>
    </row>
    <row r="61" spans="1:5" ht="47.25">
      <c r="A61" s="639" t="s">
        <v>3511</v>
      </c>
      <c r="B61" s="639" t="s">
        <v>3508</v>
      </c>
      <c r="C61" s="613">
        <v>1</v>
      </c>
      <c r="D61" s="10">
        <v>28.05</v>
      </c>
      <c r="E61" s="86" t="s">
        <v>3479</v>
      </c>
    </row>
    <row r="62" spans="1:5" ht="31.5">
      <c r="A62" s="30" t="s">
        <v>3512</v>
      </c>
      <c r="B62" s="30" t="s">
        <v>3513</v>
      </c>
      <c r="C62" s="640">
        <v>1</v>
      </c>
      <c r="D62" s="10">
        <v>6.1</v>
      </c>
      <c r="E62" s="82" t="s">
        <v>3514</v>
      </c>
    </row>
    <row r="63" spans="1:5" ht="31.5">
      <c r="A63" s="30" t="s">
        <v>3512</v>
      </c>
      <c r="B63" s="157" t="s">
        <v>3515</v>
      </c>
      <c r="C63" s="641">
        <v>1</v>
      </c>
      <c r="D63" s="10">
        <v>17.399999999999999</v>
      </c>
      <c r="E63" s="82" t="s">
        <v>3514</v>
      </c>
    </row>
    <row r="64" spans="1:5" ht="31.5">
      <c r="A64" s="30" t="s">
        <v>3512</v>
      </c>
      <c r="B64" s="157" t="s">
        <v>3516</v>
      </c>
      <c r="C64" s="641">
        <v>1</v>
      </c>
      <c r="D64" s="10">
        <v>6.5</v>
      </c>
      <c r="E64" s="82" t="s">
        <v>3514</v>
      </c>
    </row>
    <row r="65" spans="1:5" ht="31.5">
      <c r="A65" s="127" t="s">
        <v>3517</v>
      </c>
      <c r="B65" s="30" t="s">
        <v>3518</v>
      </c>
      <c r="C65" s="640">
        <v>2</v>
      </c>
      <c r="D65" s="10">
        <v>22</v>
      </c>
      <c r="E65" s="82" t="s">
        <v>3519</v>
      </c>
    </row>
    <row r="66" spans="1:5" ht="47.25">
      <c r="A66" s="30" t="s">
        <v>3520</v>
      </c>
      <c r="B66" s="497" t="s">
        <v>3521</v>
      </c>
      <c r="C66" s="640">
        <v>2</v>
      </c>
      <c r="D66" s="10">
        <v>196.2</v>
      </c>
      <c r="E66" s="82" t="s">
        <v>3522</v>
      </c>
    </row>
    <row r="67" spans="1:5" ht="47.25">
      <c r="A67" s="30" t="s">
        <v>3520</v>
      </c>
      <c r="B67" s="439" t="s">
        <v>3523</v>
      </c>
      <c r="C67" s="641">
        <v>3</v>
      </c>
      <c r="D67" s="10">
        <v>40.256999999999998</v>
      </c>
      <c r="E67" s="10" t="s">
        <v>3524</v>
      </c>
    </row>
    <row r="68" spans="1:5" ht="47.25">
      <c r="A68" s="30" t="s">
        <v>3520</v>
      </c>
      <c r="B68" s="439" t="s">
        <v>3525</v>
      </c>
      <c r="C68" s="641">
        <v>2</v>
      </c>
      <c r="D68" s="10">
        <v>22.54</v>
      </c>
      <c r="E68" s="10" t="s">
        <v>3526</v>
      </c>
    </row>
    <row r="69" spans="1:5" ht="47.25">
      <c r="A69" s="30" t="s">
        <v>3520</v>
      </c>
      <c r="B69" s="439" t="s">
        <v>3527</v>
      </c>
      <c r="C69" s="641">
        <v>2</v>
      </c>
      <c r="D69" s="10">
        <v>18.46</v>
      </c>
      <c r="E69" s="10" t="s">
        <v>3526</v>
      </c>
    </row>
    <row r="70" spans="1:5" ht="47.25">
      <c r="A70" s="30" t="s">
        <v>3520</v>
      </c>
      <c r="B70" s="439" t="s">
        <v>2131</v>
      </c>
      <c r="C70" s="641">
        <v>1</v>
      </c>
      <c r="D70" s="10">
        <v>14.984999999999999</v>
      </c>
      <c r="E70" s="10" t="s">
        <v>3526</v>
      </c>
    </row>
    <row r="71" spans="1:5" ht="47.25">
      <c r="A71" s="30" t="s">
        <v>3520</v>
      </c>
      <c r="B71" s="497" t="s">
        <v>3528</v>
      </c>
      <c r="C71" s="641">
        <v>1</v>
      </c>
      <c r="D71" s="10">
        <v>50</v>
      </c>
      <c r="E71" s="82" t="s">
        <v>3529</v>
      </c>
    </row>
    <row r="72" spans="1:5" ht="47.25">
      <c r="A72" s="30" t="s">
        <v>3520</v>
      </c>
      <c r="B72" s="497" t="s">
        <v>3530</v>
      </c>
      <c r="C72" s="641">
        <v>5</v>
      </c>
      <c r="D72" s="10">
        <v>52.494999999999997</v>
      </c>
      <c r="E72" s="10" t="s">
        <v>3524</v>
      </c>
    </row>
    <row r="73" spans="1:5" ht="47.25">
      <c r="A73" s="30" t="s">
        <v>3520</v>
      </c>
      <c r="B73" s="439" t="s">
        <v>3531</v>
      </c>
      <c r="C73" s="641">
        <v>1</v>
      </c>
      <c r="D73" s="10">
        <v>7.899</v>
      </c>
      <c r="E73" s="642" t="s">
        <v>3532</v>
      </c>
    </row>
    <row r="74" spans="1:5" ht="31.5">
      <c r="A74" s="127" t="s">
        <v>3533</v>
      </c>
      <c r="B74" s="30" t="s">
        <v>3534</v>
      </c>
      <c r="C74" s="640">
        <v>3</v>
      </c>
      <c r="D74" s="10">
        <v>31.68</v>
      </c>
      <c r="E74" s="82" t="s">
        <v>3535</v>
      </c>
    </row>
    <row r="75" spans="1:5" ht="31.5">
      <c r="A75" s="127" t="s">
        <v>3533</v>
      </c>
      <c r="B75" s="30" t="s">
        <v>3536</v>
      </c>
      <c r="C75" s="640">
        <v>1</v>
      </c>
      <c r="D75" s="10">
        <v>7.84</v>
      </c>
      <c r="E75" s="82" t="s">
        <v>3535</v>
      </c>
    </row>
    <row r="76" spans="1:5" ht="47.25">
      <c r="A76" s="127" t="s">
        <v>3537</v>
      </c>
      <c r="B76" s="30" t="s">
        <v>3538</v>
      </c>
      <c r="C76" s="641">
        <v>4</v>
      </c>
      <c r="D76" s="10">
        <v>41</v>
      </c>
      <c r="E76" s="10" t="s">
        <v>3539</v>
      </c>
    </row>
    <row r="77" spans="1:5" ht="63">
      <c r="A77" s="127" t="s">
        <v>3540</v>
      </c>
      <c r="B77" s="30" t="s">
        <v>3541</v>
      </c>
      <c r="C77" s="640">
        <v>22</v>
      </c>
      <c r="D77" s="10">
        <v>362.68</v>
      </c>
      <c r="E77" s="82" t="s">
        <v>3542</v>
      </c>
    </row>
    <row r="78" spans="1:5" ht="63">
      <c r="A78" s="127" t="s">
        <v>3540</v>
      </c>
      <c r="B78" s="30" t="s">
        <v>3543</v>
      </c>
      <c r="C78" s="641">
        <v>3</v>
      </c>
      <c r="D78" s="10">
        <v>33</v>
      </c>
      <c r="E78" s="10" t="s">
        <v>3544</v>
      </c>
    </row>
    <row r="79" spans="1:5" ht="63">
      <c r="A79" s="127" t="s">
        <v>3540</v>
      </c>
      <c r="B79" s="30" t="s">
        <v>3545</v>
      </c>
      <c r="C79" s="641">
        <v>1</v>
      </c>
      <c r="D79" s="10">
        <v>8</v>
      </c>
      <c r="E79" s="10" t="s">
        <v>3544</v>
      </c>
    </row>
    <row r="80" spans="1:5" ht="63">
      <c r="A80" s="127" t="s">
        <v>3540</v>
      </c>
      <c r="B80" s="30" t="s">
        <v>3546</v>
      </c>
      <c r="C80" s="641">
        <v>1</v>
      </c>
      <c r="D80" s="10">
        <v>8</v>
      </c>
      <c r="E80" s="10" t="s">
        <v>2526</v>
      </c>
    </row>
    <row r="81" spans="1:5" ht="63">
      <c r="A81" s="127" t="s">
        <v>3540</v>
      </c>
      <c r="B81" s="30" t="s">
        <v>2548</v>
      </c>
      <c r="C81" s="640">
        <v>2</v>
      </c>
      <c r="D81" s="10">
        <v>20</v>
      </c>
      <c r="E81" s="10" t="s">
        <v>2526</v>
      </c>
    </row>
    <row r="82" spans="1:5" ht="31.5">
      <c r="A82" s="127" t="s">
        <v>3547</v>
      </c>
      <c r="B82" s="30" t="s">
        <v>2131</v>
      </c>
      <c r="C82" s="640">
        <v>2</v>
      </c>
      <c r="D82" s="10">
        <v>19.98</v>
      </c>
      <c r="E82" s="82" t="s">
        <v>3548</v>
      </c>
    </row>
    <row r="83" spans="1:5" ht="31.5">
      <c r="A83" s="30" t="s">
        <v>3463</v>
      </c>
      <c r="B83" s="30" t="s">
        <v>3549</v>
      </c>
      <c r="C83" s="640">
        <v>1</v>
      </c>
      <c r="D83" s="10">
        <f>7.18447+0.21553</f>
        <v>7.4</v>
      </c>
      <c r="E83" s="82" t="s">
        <v>3550</v>
      </c>
    </row>
    <row r="84" spans="1:5" ht="31.5">
      <c r="A84" s="30" t="s">
        <v>3463</v>
      </c>
      <c r="B84" s="30" t="s">
        <v>2405</v>
      </c>
      <c r="C84" s="640">
        <v>1</v>
      </c>
      <c r="D84" s="10">
        <f>7.03883+0.21117</f>
        <v>7.25</v>
      </c>
      <c r="E84" s="86" t="s">
        <v>660</v>
      </c>
    </row>
    <row r="85" spans="1:5" ht="31.5">
      <c r="A85" s="30" t="s">
        <v>3463</v>
      </c>
      <c r="B85" s="30" t="s">
        <v>2548</v>
      </c>
      <c r="C85" s="640">
        <v>1</v>
      </c>
      <c r="D85" s="10">
        <f>28.64078+0.85922</f>
        <v>29.5</v>
      </c>
      <c r="E85" s="86" t="s">
        <v>3484</v>
      </c>
    </row>
    <row r="86" spans="1:5" ht="110.25">
      <c r="A86" s="639" t="s">
        <v>3551</v>
      </c>
      <c r="B86" s="30" t="s">
        <v>3530</v>
      </c>
      <c r="C86" s="640">
        <v>1</v>
      </c>
      <c r="D86" s="10">
        <v>10.74</v>
      </c>
      <c r="E86" s="86" t="s">
        <v>3479</v>
      </c>
    </row>
    <row r="87" spans="1:5" ht="31.5">
      <c r="A87" s="639" t="s">
        <v>3506</v>
      </c>
      <c r="B87" s="30" t="s">
        <v>2405</v>
      </c>
      <c r="C87" s="613">
        <v>3</v>
      </c>
      <c r="D87" s="10">
        <v>21.606000000000002</v>
      </c>
      <c r="E87" s="86" t="s">
        <v>3479</v>
      </c>
    </row>
    <row r="88" spans="1:5" ht="31.5">
      <c r="A88" s="639" t="s">
        <v>3506</v>
      </c>
      <c r="B88" s="30" t="s">
        <v>3552</v>
      </c>
      <c r="C88" s="640">
        <v>11</v>
      </c>
      <c r="D88" s="10">
        <v>178.2</v>
      </c>
      <c r="E88" s="86" t="s">
        <v>3479</v>
      </c>
    </row>
    <row r="89" spans="1:5">
      <c r="A89" s="157" t="s">
        <v>3553</v>
      </c>
      <c r="B89" s="30" t="s">
        <v>3554</v>
      </c>
      <c r="C89" s="640">
        <v>1</v>
      </c>
      <c r="D89" s="10">
        <v>22.5</v>
      </c>
      <c r="E89" s="86" t="s">
        <v>3479</v>
      </c>
    </row>
    <row r="90" spans="1:5" ht="47.25">
      <c r="A90" s="639" t="s">
        <v>3511</v>
      </c>
      <c r="B90" s="30" t="s">
        <v>3554</v>
      </c>
      <c r="C90" s="613">
        <v>1</v>
      </c>
      <c r="D90" s="10">
        <v>16.292999999999999</v>
      </c>
      <c r="E90" s="86" t="s">
        <v>3479</v>
      </c>
    </row>
    <row r="91" spans="1:5" ht="47.25">
      <c r="A91" s="639" t="s">
        <v>3511</v>
      </c>
      <c r="B91" s="639" t="s">
        <v>3555</v>
      </c>
      <c r="C91" s="640">
        <v>1</v>
      </c>
      <c r="D91" s="10">
        <v>30.01</v>
      </c>
      <c r="E91" s="82" t="s">
        <v>3556</v>
      </c>
    </row>
    <row r="92" spans="1:5" ht="78.75">
      <c r="A92" s="639" t="s">
        <v>3557</v>
      </c>
      <c r="B92" s="30" t="s">
        <v>3531</v>
      </c>
      <c r="C92" s="640">
        <v>1</v>
      </c>
      <c r="D92" s="10">
        <v>7.202</v>
      </c>
      <c r="E92" s="86" t="s">
        <v>660</v>
      </c>
    </row>
    <row r="93" spans="1:5" ht="78.75">
      <c r="A93" s="639" t="s">
        <v>3558</v>
      </c>
      <c r="B93" s="30" t="s">
        <v>3531</v>
      </c>
      <c r="C93" s="640">
        <v>1</v>
      </c>
      <c r="D93" s="10">
        <v>7.202</v>
      </c>
      <c r="E93" s="86" t="s">
        <v>660</v>
      </c>
    </row>
    <row r="94" spans="1:5" ht="78.75">
      <c r="A94" s="639" t="s">
        <v>3559</v>
      </c>
      <c r="B94" s="30" t="s">
        <v>3560</v>
      </c>
      <c r="C94" s="640">
        <v>1</v>
      </c>
      <c r="D94" s="10">
        <v>16.844999999999999</v>
      </c>
      <c r="E94" s="86" t="s">
        <v>3479</v>
      </c>
    </row>
    <row r="95" spans="1:5" ht="78.75">
      <c r="A95" s="639" t="s">
        <v>3561</v>
      </c>
      <c r="B95" s="30" t="s">
        <v>3531</v>
      </c>
      <c r="C95" s="640">
        <v>1</v>
      </c>
      <c r="D95" s="10">
        <v>7.202</v>
      </c>
      <c r="E95" s="86" t="s">
        <v>660</v>
      </c>
    </row>
    <row r="96" spans="1:5" ht="78.75">
      <c r="A96" s="639" t="s">
        <v>3562</v>
      </c>
      <c r="B96" s="30" t="s">
        <v>3531</v>
      </c>
      <c r="C96" s="640">
        <v>1</v>
      </c>
      <c r="D96" s="10">
        <v>7.202</v>
      </c>
      <c r="E96" s="86" t="s">
        <v>660</v>
      </c>
    </row>
    <row r="97" spans="1:5" ht="78.75">
      <c r="A97" s="639" t="s">
        <v>3563</v>
      </c>
      <c r="B97" s="30" t="s">
        <v>3531</v>
      </c>
      <c r="C97" s="640">
        <v>1</v>
      </c>
      <c r="D97" s="10">
        <v>7.202</v>
      </c>
      <c r="E97" s="86" t="s">
        <v>660</v>
      </c>
    </row>
    <row r="98" spans="1:5" ht="94.5">
      <c r="A98" s="639" t="s">
        <v>1197</v>
      </c>
      <c r="B98" s="30" t="s">
        <v>3531</v>
      </c>
      <c r="C98" s="640">
        <v>1</v>
      </c>
      <c r="D98" s="10">
        <v>7.202</v>
      </c>
      <c r="E98" s="86" t="s">
        <v>660</v>
      </c>
    </row>
    <row r="99" spans="1:5" ht="94.5">
      <c r="A99" s="639" t="s">
        <v>1197</v>
      </c>
      <c r="B99" s="30" t="s">
        <v>3552</v>
      </c>
      <c r="C99" s="640">
        <v>14</v>
      </c>
      <c r="D99" s="10">
        <v>126</v>
      </c>
      <c r="E99" s="86" t="s">
        <v>3479</v>
      </c>
    </row>
    <row r="100" spans="1:5" ht="63">
      <c r="A100" s="128" t="s">
        <v>3564</v>
      </c>
      <c r="B100" s="30" t="s">
        <v>3531</v>
      </c>
      <c r="C100" s="640">
        <v>1</v>
      </c>
      <c r="D100" s="10">
        <v>7.202</v>
      </c>
      <c r="E100" s="86" t="s">
        <v>660</v>
      </c>
    </row>
    <row r="101" spans="1:5" ht="63">
      <c r="A101" s="128" t="s">
        <v>3469</v>
      </c>
      <c r="B101" s="30" t="s">
        <v>3565</v>
      </c>
      <c r="C101" s="640">
        <v>1</v>
      </c>
      <c r="D101" s="10">
        <v>12.305999999999999</v>
      </c>
      <c r="E101" s="82" t="s">
        <v>3482</v>
      </c>
    </row>
    <row r="102" spans="1:5" ht="63">
      <c r="A102" s="128" t="s">
        <v>3469</v>
      </c>
      <c r="B102" s="30" t="s">
        <v>3566</v>
      </c>
      <c r="C102" s="640">
        <v>1</v>
      </c>
      <c r="D102" s="10">
        <v>8.1999999999999993</v>
      </c>
      <c r="E102" s="86" t="s">
        <v>3500</v>
      </c>
    </row>
    <row r="103" spans="1:5" ht="63">
      <c r="A103" s="128" t="s">
        <v>3469</v>
      </c>
      <c r="B103" s="30" t="s">
        <v>3485</v>
      </c>
      <c r="C103" s="640">
        <v>1</v>
      </c>
      <c r="D103" s="10">
        <v>13.5</v>
      </c>
      <c r="E103" s="86" t="s">
        <v>3500</v>
      </c>
    </row>
    <row r="104" spans="1:5" ht="63">
      <c r="A104" s="128" t="s">
        <v>3469</v>
      </c>
      <c r="B104" s="30" t="s">
        <v>3523</v>
      </c>
      <c r="C104" s="640">
        <v>1</v>
      </c>
      <c r="D104" s="10">
        <v>28.32</v>
      </c>
      <c r="E104" s="86" t="s">
        <v>3479</v>
      </c>
    </row>
    <row r="105" spans="1:5" ht="63">
      <c r="A105" s="128" t="s">
        <v>3469</v>
      </c>
      <c r="B105" s="30" t="s">
        <v>2405</v>
      </c>
      <c r="C105" s="640">
        <v>4</v>
      </c>
      <c r="D105" s="10">
        <f>28.808-7.202</f>
        <v>21.606000000000002</v>
      </c>
      <c r="E105" s="86" t="s">
        <v>660</v>
      </c>
    </row>
    <row r="106" spans="1:5" ht="63">
      <c r="A106" s="128" t="s">
        <v>3469</v>
      </c>
      <c r="B106" s="30" t="s">
        <v>3523</v>
      </c>
      <c r="C106" s="640">
        <v>8</v>
      </c>
      <c r="D106" s="10">
        <v>113.28</v>
      </c>
      <c r="E106" s="86" t="s">
        <v>3479</v>
      </c>
    </row>
    <row r="107" spans="1:5" ht="63">
      <c r="A107" s="128" t="s">
        <v>3567</v>
      </c>
      <c r="B107" s="30" t="s">
        <v>2405</v>
      </c>
      <c r="C107" s="640">
        <v>1</v>
      </c>
      <c r="D107" s="10">
        <v>7.202</v>
      </c>
      <c r="E107" s="86" t="s">
        <v>660</v>
      </c>
    </row>
    <row r="108" spans="1:5" ht="78.75">
      <c r="A108" s="639" t="s">
        <v>3568</v>
      </c>
      <c r="B108" s="30" t="s">
        <v>2131</v>
      </c>
      <c r="C108" s="640">
        <v>2</v>
      </c>
      <c r="D108" s="10">
        <v>21.48</v>
      </c>
      <c r="E108" s="86" t="s">
        <v>3479</v>
      </c>
    </row>
    <row r="109" spans="1:5" ht="78.75">
      <c r="A109" s="639" t="s">
        <v>3569</v>
      </c>
      <c r="B109" s="30" t="s">
        <v>2131</v>
      </c>
      <c r="C109" s="640">
        <v>1</v>
      </c>
      <c r="D109" s="10">
        <v>10.74</v>
      </c>
      <c r="E109" s="86" t="s">
        <v>3479</v>
      </c>
    </row>
    <row r="110" spans="1:5" ht="78.75">
      <c r="A110" s="639" t="s">
        <v>3570</v>
      </c>
      <c r="B110" s="30" t="s">
        <v>2131</v>
      </c>
      <c r="C110" s="640">
        <v>1</v>
      </c>
      <c r="D110" s="10">
        <v>10.74</v>
      </c>
      <c r="E110" s="86" t="s">
        <v>3479</v>
      </c>
    </row>
    <row r="111" spans="1:5" ht="78.75">
      <c r="A111" s="639" t="s">
        <v>3571</v>
      </c>
      <c r="B111" s="30" t="s">
        <v>2131</v>
      </c>
      <c r="C111" s="640">
        <v>1</v>
      </c>
      <c r="D111" s="10">
        <v>10.74</v>
      </c>
      <c r="E111" s="86" t="s">
        <v>3479</v>
      </c>
    </row>
    <row r="112" spans="1:5" ht="78.75">
      <c r="A112" s="639" t="s">
        <v>3572</v>
      </c>
      <c r="B112" s="30" t="s">
        <v>2131</v>
      </c>
      <c r="C112" s="640">
        <v>4</v>
      </c>
      <c r="D112" s="10">
        <v>42.96</v>
      </c>
      <c r="E112" s="86" t="s">
        <v>3479</v>
      </c>
    </row>
    <row r="113" spans="1:5" ht="63">
      <c r="A113" s="128" t="s">
        <v>3573</v>
      </c>
      <c r="B113" s="30" t="s">
        <v>2131</v>
      </c>
      <c r="C113" s="640">
        <v>1</v>
      </c>
      <c r="D113" s="10">
        <v>10.74</v>
      </c>
      <c r="E113" s="86" t="s">
        <v>3479</v>
      </c>
    </row>
    <row r="114" spans="1:5" ht="63">
      <c r="A114" s="128" t="s">
        <v>3574</v>
      </c>
      <c r="B114" s="30" t="s">
        <v>2131</v>
      </c>
      <c r="C114" s="640">
        <v>3</v>
      </c>
      <c r="D114" s="10">
        <v>32.22</v>
      </c>
      <c r="E114" s="86" t="s">
        <v>3479</v>
      </c>
    </row>
    <row r="115" spans="1:5" ht="78.75">
      <c r="A115" s="639" t="s">
        <v>1195</v>
      </c>
      <c r="B115" s="30" t="s">
        <v>2131</v>
      </c>
      <c r="C115" s="640">
        <v>2</v>
      </c>
      <c r="D115" s="10">
        <v>21.48</v>
      </c>
      <c r="E115" s="86" t="s">
        <v>3479</v>
      </c>
    </row>
    <row r="116" spans="1:5" ht="78.75">
      <c r="A116" s="639" t="s">
        <v>3575</v>
      </c>
      <c r="B116" s="30" t="s">
        <v>2131</v>
      </c>
      <c r="C116" s="640">
        <v>4</v>
      </c>
      <c r="D116" s="10">
        <v>42.96</v>
      </c>
      <c r="E116" s="86" t="s">
        <v>3479</v>
      </c>
    </row>
    <row r="117" spans="1:5" ht="78.75">
      <c r="A117" s="639" t="s">
        <v>1204</v>
      </c>
      <c r="B117" s="30" t="s">
        <v>2131</v>
      </c>
      <c r="C117" s="640">
        <v>1</v>
      </c>
      <c r="D117" s="10">
        <v>10.74</v>
      </c>
      <c r="E117" s="86" t="s">
        <v>3479</v>
      </c>
    </row>
    <row r="118" spans="1:5" ht="78.75">
      <c r="A118" s="639" t="s">
        <v>3576</v>
      </c>
      <c r="B118" s="30" t="s">
        <v>2131</v>
      </c>
      <c r="C118" s="640">
        <v>5</v>
      </c>
      <c r="D118" s="10">
        <v>53.7</v>
      </c>
      <c r="E118" s="86" t="s">
        <v>3479</v>
      </c>
    </row>
    <row r="119" spans="1:5" ht="78.75">
      <c r="A119" s="639" t="s">
        <v>3576</v>
      </c>
      <c r="B119" s="30" t="s">
        <v>2405</v>
      </c>
      <c r="C119" s="640">
        <v>1</v>
      </c>
      <c r="D119" s="10">
        <v>7.202</v>
      </c>
      <c r="E119" s="86" t="s">
        <v>660</v>
      </c>
    </row>
    <row r="120" spans="1:5" ht="78.75">
      <c r="A120" s="639" t="s">
        <v>3577</v>
      </c>
      <c r="B120" s="30" t="s">
        <v>2131</v>
      </c>
      <c r="C120" s="640">
        <v>3</v>
      </c>
      <c r="D120" s="10">
        <v>32.22</v>
      </c>
      <c r="E120" s="86" t="s">
        <v>3479</v>
      </c>
    </row>
    <row r="121" spans="1:5" ht="78.75">
      <c r="A121" s="639" t="s">
        <v>3578</v>
      </c>
      <c r="B121" s="30" t="s">
        <v>2131</v>
      </c>
      <c r="C121" s="640">
        <v>3</v>
      </c>
      <c r="D121" s="10">
        <v>32.22</v>
      </c>
      <c r="E121" s="86" t="s">
        <v>3479</v>
      </c>
    </row>
    <row r="122" spans="1:5" ht="78.75">
      <c r="A122" s="639" t="s">
        <v>3579</v>
      </c>
      <c r="B122" s="30" t="s">
        <v>2131</v>
      </c>
      <c r="C122" s="640">
        <v>4</v>
      </c>
      <c r="D122" s="10">
        <v>42.96</v>
      </c>
      <c r="E122" s="86" t="s">
        <v>3479</v>
      </c>
    </row>
    <row r="123" spans="1:5" ht="63">
      <c r="A123" s="128" t="s">
        <v>3580</v>
      </c>
      <c r="B123" s="30" t="s">
        <v>2131</v>
      </c>
      <c r="C123" s="640">
        <v>2</v>
      </c>
      <c r="D123" s="10">
        <v>21.48</v>
      </c>
      <c r="E123" s="86" t="s">
        <v>3479</v>
      </c>
    </row>
    <row r="124" spans="1:5" ht="78.75">
      <c r="A124" s="639" t="s">
        <v>3581</v>
      </c>
      <c r="B124" s="30" t="s">
        <v>2131</v>
      </c>
      <c r="C124" s="640">
        <v>1</v>
      </c>
      <c r="D124" s="10">
        <v>10.74</v>
      </c>
      <c r="E124" s="86" t="s">
        <v>3479</v>
      </c>
    </row>
    <row r="125" spans="1:5" ht="78.75">
      <c r="A125" s="639" t="s">
        <v>3582</v>
      </c>
      <c r="B125" s="30" t="s">
        <v>2131</v>
      </c>
      <c r="C125" s="640">
        <v>1</v>
      </c>
      <c r="D125" s="10">
        <v>10.74</v>
      </c>
      <c r="E125" s="86" t="s">
        <v>3479</v>
      </c>
    </row>
    <row r="126" spans="1:5" ht="78.75">
      <c r="A126" s="639" t="s">
        <v>3583</v>
      </c>
      <c r="B126" s="30" t="s">
        <v>2131</v>
      </c>
      <c r="C126" s="640">
        <v>3</v>
      </c>
      <c r="D126" s="10">
        <v>32.22</v>
      </c>
      <c r="E126" s="86" t="s">
        <v>3479</v>
      </c>
    </row>
    <row r="127" spans="1:5" ht="78.75">
      <c r="A127" s="639" t="s">
        <v>3584</v>
      </c>
      <c r="B127" s="30" t="s">
        <v>2131</v>
      </c>
      <c r="C127" s="640">
        <v>3</v>
      </c>
      <c r="D127" s="10">
        <v>32.22</v>
      </c>
      <c r="E127" s="86" t="s">
        <v>3479</v>
      </c>
    </row>
    <row r="128" spans="1:5" ht="78.75">
      <c r="A128" s="128" t="s">
        <v>3502</v>
      </c>
      <c r="B128" s="30" t="s">
        <v>3585</v>
      </c>
      <c r="C128" s="640">
        <v>1</v>
      </c>
      <c r="D128" s="10">
        <v>7.2060000000000004</v>
      </c>
      <c r="E128" s="86" t="s">
        <v>660</v>
      </c>
    </row>
    <row r="129" spans="1:5" ht="63">
      <c r="A129" s="128" t="s">
        <v>3586</v>
      </c>
      <c r="B129" s="30" t="s">
        <v>3587</v>
      </c>
      <c r="C129" s="640">
        <v>4</v>
      </c>
      <c r="D129" s="10">
        <v>39.96</v>
      </c>
      <c r="E129" s="86" t="s">
        <v>3479</v>
      </c>
    </row>
    <row r="130" spans="1:5" ht="63">
      <c r="A130" s="128" t="s">
        <v>3586</v>
      </c>
      <c r="B130" s="30" t="s">
        <v>3588</v>
      </c>
      <c r="C130" s="640">
        <v>1</v>
      </c>
      <c r="D130" s="10">
        <v>19.8</v>
      </c>
      <c r="E130" s="86" t="s">
        <v>3479</v>
      </c>
    </row>
    <row r="131" spans="1:5" ht="47.25">
      <c r="A131" s="639" t="s">
        <v>3511</v>
      </c>
      <c r="B131" s="30" t="s">
        <v>3589</v>
      </c>
      <c r="C131" s="613">
        <v>6</v>
      </c>
      <c r="D131" s="10">
        <v>84.6</v>
      </c>
      <c r="E131" s="86" t="s">
        <v>3479</v>
      </c>
    </row>
    <row r="132" spans="1:5" ht="47.25">
      <c r="A132" s="639" t="s">
        <v>3511</v>
      </c>
      <c r="B132" s="30" t="s">
        <v>3588</v>
      </c>
      <c r="C132" s="640">
        <v>5</v>
      </c>
      <c r="D132" s="10">
        <v>36.630000000000003</v>
      </c>
      <c r="E132" s="86" t="s">
        <v>3479</v>
      </c>
    </row>
    <row r="133" spans="1:5" ht="47.25">
      <c r="A133" s="639" t="s">
        <v>3590</v>
      </c>
      <c r="B133" s="30" t="s">
        <v>3588</v>
      </c>
      <c r="C133" s="640">
        <v>2</v>
      </c>
      <c r="D133" s="10">
        <f>7.326+11.88</f>
        <v>19.206</v>
      </c>
      <c r="E133" s="86" t="s">
        <v>3479</v>
      </c>
    </row>
    <row r="134" spans="1:5" ht="47.25">
      <c r="A134" s="639" t="s">
        <v>3591</v>
      </c>
      <c r="B134" s="30" t="s">
        <v>3588</v>
      </c>
      <c r="C134" s="640">
        <v>2</v>
      </c>
      <c r="D134" s="10">
        <v>31.68</v>
      </c>
      <c r="E134" s="86" t="s">
        <v>3479</v>
      </c>
    </row>
    <row r="135" spans="1:5" ht="47.25">
      <c r="A135" s="639" t="s">
        <v>3591</v>
      </c>
      <c r="B135" s="30" t="s">
        <v>3587</v>
      </c>
      <c r="C135" s="640">
        <v>13</v>
      </c>
      <c r="D135" s="10">
        <v>210.6</v>
      </c>
      <c r="E135" s="86" t="s">
        <v>3479</v>
      </c>
    </row>
    <row r="136" spans="1:5" ht="78.75">
      <c r="A136" s="639" t="s">
        <v>3466</v>
      </c>
      <c r="B136" s="30" t="s">
        <v>3592</v>
      </c>
      <c r="C136" s="640">
        <v>2</v>
      </c>
      <c r="D136" s="10">
        <v>47.41</v>
      </c>
      <c r="E136" s="86" t="s">
        <v>3465</v>
      </c>
    </row>
    <row r="137" spans="1:5" ht="78.75">
      <c r="A137" s="639" t="s">
        <v>3593</v>
      </c>
      <c r="B137" s="30" t="s">
        <v>3588</v>
      </c>
      <c r="C137" s="640">
        <v>5</v>
      </c>
      <c r="D137" s="10">
        <v>49.5</v>
      </c>
      <c r="E137" s="86" t="s">
        <v>3479</v>
      </c>
    </row>
    <row r="138" spans="1:5" ht="78.75">
      <c r="A138" s="639" t="s">
        <v>3594</v>
      </c>
      <c r="B138" s="30" t="s">
        <v>3595</v>
      </c>
      <c r="C138" s="640">
        <v>2</v>
      </c>
      <c r="D138" s="10">
        <v>14.124599999999999</v>
      </c>
      <c r="E138" s="86" t="s">
        <v>3596</v>
      </c>
    </row>
    <row r="139" spans="1:5" ht="78.75">
      <c r="A139" s="639" t="s">
        <v>3597</v>
      </c>
      <c r="B139" s="30" t="s">
        <v>3598</v>
      </c>
      <c r="C139" s="640">
        <v>6</v>
      </c>
      <c r="D139" s="10">
        <v>64.594999999999999</v>
      </c>
      <c r="E139" s="86" t="s">
        <v>3599</v>
      </c>
    </row>
    <row r="140" spans="1:5" ht="78.75">
      <c r="A140" s="639" t="s">
        <v>3597</v>
      </c>
      <c r="B140" s="30" t="s">
        <v>3600</v>
      </c>
      <c r="C140" s="640">
        <v>2</v>
      </c>
      <c r="D140" s="10">
        <v>13.691000000000001</v>
      </c>
      <c r="E140" s="86" t="s">
        <v>3599</v>
      </c>
    </row>
    <row r="141" spans="1:5" ht="63">
      <c r="A141" s="128" t="s">
        <v>3469</v>
      </c>
      <c r="B141" s="30" t="s">
        <v>3601</v>
      </c>
      <c r="C141" s="640">
        <v>1</v>
      </c>
      <c r="D141" s="10">
        <v>25.5</v>
      </c>
      <c r="E141" s="86" t="s">
        <v>3465</v>
      </c>
    </row>
    <row r="142" spans="1:5" ht="63">
      <c r="A142" s="128" t="s">
        <v>3469</v>
      </c>
      <c r="B142" s="30" t="s">
        <v>3588</v>
      </c>
      <c r="C142" s="640">
        <v>15</v>
      </c>
      <c r="D142" s="10">
        <v>133.65</v>
      </c>
      <c r="E142" s="86" t="s">
        <v>3479</v>
      </c>
    </row>
    <row r="143" spans="1:5" ht="63">
      <c r="A143" s="128" t="s">
        <v>3469</v>
      </c>
      <c r="B143" s="30" t="s">
        <v>3588</v>
      </c>
      <c r="C143" s="640">
        <v>1</v>
      </c>
      <c r="D143" s="10">
        <v>11.88</v>
      </c>
      <c r="E143" s="86" t="s">
        <v>3479</v>
      </c>
    </row>
    <row r="144" spans="1:5" ht="63">
      <c r="A144" s="128" t="s">
        <v>3469</v>
      </c>
      <c r="B144" s="30" t="s">
        <v>3602</v>
      </c>
      <c r="C144" s="640">
        <v>1</v>
      </c>
      <c r="D144" s="10">
        <v>38.347999999999999</v>
      </c>
      <c r="E144" s="86" t="s">
        <v>3465</v>
      </c>
    </row>
    <row r="145" spans="1:5" ht="78.75">
      <c r="A145" s="639" t="s">
        <v>1195</v>
      </c>
      <c r="B145" s="30" t="s">
        <v>3588</v>
      </c>
      <c r="C145" s="640">
        <v>1</v>
      </c>
      <c r="D145" s="10">
        <v>9.4049999999999994</v>
      </c>
      <c r="E145" s="86" t="s">
        <v>3479</v>
      </c>
    </row>
    <row r="146" spans="1:5" ht="78.75">
      <c r="A146" s="639" t="s">
        <v>3578</v>
      </c>
      <c r="B146" s="30" t="s">
        <v>3588</v>
      </c>
      <c r="C146" s="640">
        <v>1</v>
      </c>
      <c r="D146" s="10">
        <v>9.4049999999999994</v>
      </c>
      <c r="E146" s="86" t="s">
        <v>3479</v>
      </c>
    </row>
    <row r="147" spans="1:5" ht="78.75">
      <c r="A147" s="639" t="s">
        <v>3581</v>
      </c>
      <c r="B147" s="30" t="s">
        <v>3603</v>
      </c>
      <c r="C147" s="640">
        <v>6</v>
      </c>
      <c r="D147" s="10">
        <v>49</v>
      </c>
      <c r="E147" s="86" t="s">
        <v>3599</v>
      </c>
    </row>
    <row r="148" spans="1:5" ht="63">
      <c r="A148" s="639" t="s">
        <v>1200</v>
      </c>
      <c r="B148" s="30" t="s">
        <v>3588</v>
      </c>
      <c r="C148" s="640">
        <v>1</v>
      </c>
      <c r="D148" s="10">
        <v>9.4049999999999994</v>
      </c>
      <c r="E148" s="86" t="s">
        <v>3479</v>
      </c>
    </row>
    <row r="149" spans="1:5" ht="47.25">
      <c r="A149" s="639" t="s">
        <v>3604</v>
      </c>
      <c r="B149" s="30" t="s">
        <v>3588</v>
      </c>
      <c r="C149" s="640">
        <v>1</v>
      </c>
      <c r="D149" s="10">
        <v>9.4049999999999994</v>
      </c>
      <c r="E149" s="86" t="s">
        <v>3479</v>
      </c>
    </row>
    <row r="150" spans="1:5" ht="78.75">
      <c r="A150" s="128" t="s">
        <v>3502</v>
      </c>
      <c r="B150" s="30" t="s">
        <v>3552</v>
      </c>
      <c r="C150" s="640">
        <v>1</v>
      </c>
      <c r="D150" s="10">
        <v>16.2</v>
      </c>
      <c r="E150" s="86" t="s">
        <v>3479</v>
      </c>
    </row>
    <row r="151" spans="1:5" ht="63">
      <c r="A151" s="128" t="s">
        <v>3605</v>
      </c>
      <c r="B151" s="30" t="s">
        <v>3485</v>
      </c>
      <c r="C151" s="640">
        <v>1</v>
      </c>
      <c r="D151" s="10">
        <v>7</v>
      </c>
      <c r="E151" s="86" t="s">
        <v>3465</v>
      </c>
    </row>
    <row r="152" spans="1:5" ht="31.5">
      <c r="A152" s="128" t="s">
        <v>3606</v>
      </c>
      <c r="B152" s="30" t="s">
        <v>3607</v>
      </c>
      <c r="C152" s="640">
        <v>4</v>
      </c>
      <c r="D152" s="10">
        <v>46.677999999999997</v>
      </c>
      <c r="E152" s="86" t="s">
        <v>3608</v>
      </c>
    </row>
    <row r="153" spans="1:5" ht="31.5">
      <c r="A153" s="128" t="s">
        <v>3609</v>
      </c>
      <c r="B153" s="30" t="s">
        <v>3610</v>
      </c>
      <c r="C153" s="640">
        <v>2</v>
      </c>
      <c r="D153" s="10">
        <v>30</v>
      </c>
      <c r="E153" s="86" t="s">
        <v>1981</v>
      </c>
    </row>
    <row r="154" spans="1:5" ht="31.5">
      <c r="A154" s="128" t="s">
        <v>3606</v>
      </c>
      <c r="B154" s="30" t="s">
        <v>3611</v>
      </c>
      <c r="C154" s="640">
        <v>3</v>
      </c>
      <c r="D154" s="10">
        <v>72.652000000000001</v>
      </c>
      <c r="E154" s="86" t="s">
        <v>3608</v>
      </c>
    </row>
    <row r="155" spans="1:5" ht="63">
      <c r="A155" s="128" t="s">
        <v>3612</v>
      </c>
      <c r="B155" s="30" t="s">
        <v>3613</v>
      </c>
      <c r="C155" s="640">
        <v>2</v>
      </c>
      <c r="D155" s="10">
        <v>14.124599999999999</v>
      </c>
      <c r="E155" s="86" t="s">
        <v>3614</v>
      </c>
    </row>
    <row r="156" spans="1:5" ht="31.5">
      <c r="A156" s="30" t="s">
        <v>3463</v>
      </c>
      <c r="B156" s="30" t="s">
        <v>3595</v>
      </c>
      <c r="C156" s="640">
        <v>1</v>
      </c>
      <c r="D156" s="10">
        <v>7.0622999999999996</v>
      </c>
      <c r="E156" s="86" t="s">
        <v>3614</v>
      </c>
    </row>
    <row r="157" spans="1:5" ht="31.5">
      <c r="A157" s="30" t="s">
        <v>3615</v>
      </c>
      <c r="B157" s="30" t="s">
        <v>3616</v>
      </c>
      <c r="C157" s="640">
        <v>1</v>
      </c>
      <c r="D157" s="10">
        <v>8.4</v>
      </c>
      <c r="E157" s="86" t="s">
        <v>3500</v>
      </c>
    </row>
    <row r="158" spans="1:5" ht="31.5">
      <c r="A158" s="30" t="s">
        <v>3615</v>
      </c>
      <c r="B158" s="30" t="s">
        <v>3617</v>
      </c>
      <c r="C158" s="640">
        <v>1</v>
      </c>
      <c r="D158" s="10">
        <v>11.5</v>
      </c>
      <c r="E158" s="86" t="s">
        <v>3500</v>
      </c>
    </row>
    <row r="159" spans="1:5" ht="31.5">
      <c r="A159" s="30" t="s">
        <v>3615</v>
      </c>
      <c r="B159" s="30" t="s">
        <v>3618</v>
      </c>
      <c r="C159" s="640">
        <v>1</v>
      </c>
      <c r="D159" s="10">
        <v>30.1</v>
      </c>
      <c r="E159" s="86" t="s">
        <v>3500</v>
      </c>
    </row>
    <row r="160" spans="1:5" ht="31.5">
      <c r="A160" s="128" t="s">
        <v>3619</v>
      </c>
      <c r="B160" s="30" t="s">
        <v>3602</v>
      </c>
      <c r="C160" s="640">
        <v>1</v>
      </c>
      <c r="D160" s="10">
        <v>18</v>
      </c>
      <c r="E160" s="86" t="s">
        <v>3500</v>
      </c>
    </row>
    <row r="161" spans="1:5" ht="31.5">
      <c r="A161" s="128" t="s">
        <v>3620</v>
      </c>
      <c r="B161" s="30" t="s">
        <v>3621</v>
      </c>
      <c r="C161" s="640">
        <v>1</v>
      </c>
      <c r="D161" s="10">
        <v>15</v>
      </c>
      <c r="E161" s="86" t="s">
        <v>3500</v>
      </c>
    </row>
    <row r="162" spans="1:5" ht="31.5">
      <c r="A162" s="128" t="s">
        <v>3622</v>
      </c>
      <c r="B162" s="30" t="s">
        <v>3623</v>
      </c>
      <c r="C162" s="640">
        <v>1</v>
      </c>
      <c r="D162" s="10">
        <v>7.0622999999999996</v>
      </c>
      <c r="E162" s="86" t="s">
        <v>3614</v>
      </c>
    </row>
    <row r="163" spans="1:5" ht="31.5">
      <c r="A163" s="128" t="s">
        <v>3624</v>
      </c>
      <c r="B163" s="30" t="s">
        <v>3625</v>
      </c>
      <c r="C163" s="640">
        <v>1</v>
      </c>
      <c r="D163" s="10">
        <v>24.2</v>
      </c>
      <c r="E163" s="86" t="s">
        <v>3626</v>
      </c>
    </row>
    <row r="164" spans="1:5" ht="31.5">
      <c r="A164" s="128" t="s">
        <v>3606</v>
      </c>
      <c r="B164" s="30" t="s">
        <v>3627</v>
      </c>
      <c r="C164" s="640">
        <v>8</v>
      </c>
      <c r="D164" s="10">
        <v>109.428</v>
      </c>
      <c r="E164" s="86" t="s">
        <v>3608</v>
      </c>
    </row>
    <row r="165" spans="1:5" ht="31.5">
      <c r="A165" s="128" t="s">
        <v>3606</v>
      </c>
      <c r="B165" s="30" t="s">
        <v>3628</v>
      </c>
      <c r="C165" s="640">
        <v>2</v>
      </c>
      <c r="D165" s="10">
        <v>50.42</v>
      </c>
      <c r="E165" s="86" t="s">
        <v>3608</v>
      </c>
    </row>
    <row r="166" spans="1:5" ht="63">
      <c r="A166" s="128" t="s">
        <v>3492</v>
      </c>
      <c r="B166" s="30" t="s">
        <v>3629</v>
      </c>
      <c r="C166" s="640">
        <v>3</v>
      </c>
      <c r="D166" s="10">
        <v>36.029940000000003</v>
      </c>
      <c r="E166" s="86" t="s">
        <v>3630</v>
      </c>
    </row>
    <row r="167" spans="1:5" ht="78.75">
      <c r="A167" s="639" t="s">
        <v>1202</v>
      </c>
      <c r="B167" s="30" t="s">
        <v>3631</v>
      </c>
      <c r="C167" s="640">
        <v>1</v>
      </c>
      <c r="D167" s="10">
        <v>9.9700000000000006</v>
      </c>
      <c r="E167" s="86" t="s">
        <v>3632</v>
      </c>
    </row>
    <row r="168" spans="1:5" ht="63">
      <c r="A168" s="128" t="s">
        <v>3469</v>
      </c>
      <c r="B168" s="30" t="s">
        <v>3633</v>
      </c>
      <c r="C168" s="640">
        <v>1</v>
      </c>
      <c r="D168" s="10">
        <v>17.431000000000001</v>
      </c>
      <c r="E168" s="86" t="s">
        <v>3479</v>
      </c>
    </row>
    <row r="169" spans="1:5" ht="63">
      <c r="A169" s="128" t="s">
        <v>3469</v>
      </c>
      <c r="B169" s="30" t="s">
        <v>3634</v>
      </c>
      <c r="C169" s="640">
        <v>1</v>
      </c>
      <c r="D169" s="10">
        <v>11.16</v>
      </c>
      <c r="E169" s="86" t="s">
        <v>3479</v>
      </c>
    </row>
    <row r="170" spans="1:5" ht="63">
      <c r="A170" s="128" t="s">
        <v>3635</v>
      </c>
      <c r="B170" s="30" t="s">
        <v>3636</v>
      </c>
      <c r="C170" s="640">
        <v>2</v>
      </c>
      <c r="D170" s="10">
        <v>22.32</v>
      </c>
      <c r="E170" s="86" t="s">
        <v>3479</v>
      </c>
    </row>
    <row r="171" spans="1:5" ht="78.75">
      <c r="A171" s="639" t="s">
        <v>3569</v>
      </c>
      <c r="B171" s="30" t="s">
        <v>3636</v>
      </c>
      <c r="C171" s="640">
        <v>1</v>
      </c>
      <c r="D171" s="10">
        <v>22.32</v>
      </c>
      <c r="E171" s="86" t="s">
        <v>3479</v>
      </c>
    </row>
    <row r="172" spans="1:5" ht="78.75">
      <c r="A172" s="639" t="s">
        <v>3576</v>
      </c>
      <c r="B172" s="30" t="s">
        <v>3634</v>
      </c>
      <c r="C172" s="640">
        <v>1</v>
      </c>
      <c r="D172" s="10">
        <v>11.16</v>
      </c>
      <c r="E172" s="86" t="s">
        <v>3479</v>
      </c>
    </row>
    <row r="173" spans="1:5" ht="78.75">
      <c r="A173" s="639" t="s">
        <v>3571</v>
      </c>
      <c r="B173" s="30" t="s">
        <v>3637</v>
      </c>
      <c r="C173" s="640">
        <v>1</v>
      </c>
      <c r="D173" s="10">
        <v>7.202</v>
      </c>
      <c r="E173" s="86" t="s">
        <v>660</v>
      </c>
    </row>
    <row r="174" spans="1:5" ht="78.75">
      <c r="A174" s="639" t="s">
        <v>3559</v>
      </c>
      <c r="B174" s="30" t="s">
        <v>3637</v>
      </c>
      <c r="C174" s="640">
        <v>1</v>
      </c>
      <c r="D174" s="10">
        <v>7.202</v>
      </c>
      <c r="E174" s="86" t="s">
        <v>660</v>
      </c>
    </row>
    <row r="175" spans="1:5" ht="63">
      <c r="A175" s="128" t="s">
        <v>3492</v>
      </c>
      <c r="B175" s="30" t="s">
        <v>3637</v>
      </c>
      <c r="C175" s="640">
        <v>1</v>
      </c>
      <c r="D175" s="10">
        <v>7.202</v>
      </c>
      <c r="E175" s="86" t="s">
        <v>660</v>
      </c>
    </row>
    <row r="176" spans="1:5" ht="78.75">
      <c r="A176" s="639" t="s">
        <v>3572</v>
      </c>
      <c r="B176" s="30" t="s">
        <v>3637</v>
      </c>
      <c r="C176" s="640">
        <v>1</v>
      </c>
      <c r="D176" s="10">
        <v>7.202</v>
      </c>
      <c r="E176" s="86" t="s">
        <v>660</v>
      </c>
    </row>
    <row r="177" spans="1:5" ht="47.25">
      <c r="A177" s="128" t="s">
        <v>3638</v>
      </c>
      <c r="B177" s="30" t="s">
        <v>3637</v>
      </c>
      <c r="C177" s="640">
        <v>1</v>
      </c>
      <c r="D177" s="10">
        <v>7.202</v>
      </c>
      <c r="E177" s="86" t="s">
        <v>660</v>
      </c>
    </row>
    <row r="178" spans="1:5" ht="78.75">
      <c r="A178" s="639" t="s">
        <v>1204</v>
      </c>
      <c r="B178" s="30" t="s">
        <v>3637</v>
      </c>
      <c r="C178" s="640">
        <v>1</v>
      </c>
      <c r="D178" s="10">
        <v>7.202</v>
      </c>
      <c r="E178" s="86" t="s">
        <v>660</v>
      </c>
    </row>
    <row r="179" spans="1:5" ht="63">
      <c r="A179" s="128" t="s">
        <v>3639</v>
      </c>
      <c r="B179" s="30" t="s">
        <v>3637</v>
      </c>
      <c r="C179" s="640">
        <v>1</v>
      </c>
      <c r="D179" s="10">
        <v>7.202</v>
      </c>
      <c r="E179" s="86" t="s">
        <v>660</v>
      </c>
    </row>
    <row r="180" spans="1:5" ht="63">
      <c r="A180" s="128" t="s">
        <v>3469</v>
      </c>
      <c r="B180" s="30" t="s">
        <v>3637</v>
      </c>
      <c r="C180" s="640">
        <v>1</v>
      </c>
      <c r="D180" s="10">
        <v>7.202</v>
      </c>
      <c r="E180" s="86" t="s">
        <v>660</v>
      </c>
    </row>
    <row r="181" spans="1:5" ht="78.75">
      <c r="A181" s="639" t="s">
        <v>3466</v>
      </c>
      <c r="B181" s="30" t="s">
        <v>3637</v>
      </c>
      <c r="C181" s="640">
        <v>1</v>
      </c>
      <c r="D181" s="10">
        <v>7.202</v>
      </c>
      <c r="E181" s="86" t="s">
        <v>660</v>
      </c>
    </row>
    <row r="182" spans="1:5" ht="78.75">
      <c r="A182" s="639" t="s">
        <v>3570</v>
      </c>
      <c r="B182" s="30" t="s">
        <v>3637</v>
      </c>
      <c r="C182" s="640">
        <v>1</v>
      </c>
      <c r="D182" s="10">
        <v>7.202</v>
      </c>
      <c r="E182" s="86" t="s">
        <v>660</v>
      </c>
    </row>
    <row r="183" spans="1:5" ht="47.25">
      <c r="A183" s="128" t="s">
        <v>3640</v>
      </c>
      <c r="B183" s="30" t="s">
        <v>3641</v>
      </c>
      <c r="C183" s="640">
        <v>1</v>
      </c>
      <c r="D183" s="10">
        <v>7.202</v>
      </c>
      <c r="E183" s="86" t="s">
        <v>660</v>
      </c>
    </row>
    <row r="184" spans="1:5" ht="78.75">
      <c r="A184" s="639" t="s">
        <v>1195</v>
      </c>
      <c r="B184" s="30" t="s">
        <v>3641</v>
      </c>
      <c r="C184" s="640">
        <v>1</v>
      </c>
      <c r="D184" s="10">
        <v>7.202</v>
      </c>
      <c r="E184" s="86" t="s">
        <v>660</v>
      </c>
    </row>
    <row r="185" spans="1:5" ht="78.75">
      <c r="A185" s="639" t="s">
        <v>3568</v>
      </c>
      <c r="B185" s="30" t="s">
        <v>3641</v>
      </c>
      <c r="C185" s="640">
        <v>1</v>
      </c>
      <c r="D185" s="10">
        <v>7.202</v>
      </c>
      <c r="E185" s="86" t="s">
        <v>660</v>
      </c>
    </row>
    <row r="186" spans="1:5" ht="63">
      <c r="A186" s="128" t="s">
        <v>3635</v>
      </c>
      <c r="B186" s="30" t="s">
        <v>3642</v>
      </c>
      <c r="C186" s="640">
        <v>1</v>
      </c>
      <c r="D186" s="10">
        <v>7.202</v>
      </c>
      <c r="E186" s="86" t="s">
        <v>660</v>
      </c>
    </row>
    <row r="187" spans="1:5" ht="47.25">
      <c r="A187" s="128" t="s">
        <v>3643</v>
      </c>
      <c r="B187" s="30" t="s">
        <v>3641</v>
      </c>
      <c r="C187" s="640">
        <v>1</v>
      </c>
      <c r="D187" s="10">
        <v>7.202</v>
      </c>
      <c r="E187" s="86" t="s">
        <v>660</v>
      </c>
    </row>
    <row r="188" spans="1:5" ht="63">
      <c r="A188" s="128" t="s">
        <v>3644</v>
      </c>
      <c r="B188" s="30" t="s">
        <v>3637</v>
      </c>
      <c r="C188" s="640">
        <v>1</v>
      </c>
      <c r="D188" s="10">
        <v>7.202</v>
      </c>
      <c r="E188" s="86" t="s">
        <v>660</v>
      </c>
    </row>
    <row r="189" spans="1:5" ht="78.75">
      <c r="A189" s="639" t="s">
        <v>3584</v>
      </c>
      <c r="B189" s="30" t="s">
        <v>3637</v>
      </c>
      <c r="C189" s="640">
        <v>1</v>
      </c>
      <c r="D189" s="10">
        <v>7.202</v>
      </c>
      <c r="E189" s="86" t="s">
        <v>660</v>
      </c>
    </row>
    <row r="190" spans="1:5" ht="78.75">
      <c r="A190" s="639" t="s">
        <v>3578</v>
      </c>
      <c r="B190" s="30" t="s">
        <v>3637</v>
      </c>
      <c r="C190" s="640">
        <v>1</v>
      </c>
      <c r="D190" s="10">
        <v>7.202</v>
      </c>
      <c r="E190" s="86" t="s">
        <v>660</v>
      </c>
    </row>
    <row r="191" spans="1:5" ht="63">
      <c r="A191" s="128" t="s">
        <v>3645</v>
      </c>
      <c r="B191" s="30" t="s">
        <v>3637</v>
      </c>
      <c r="C191" s="640">
        <v>1</v>
      </c>
      <c r="D191" s="10">
        <v>7.202</v>
      </c>
      <c r="E191" s="86" t="s">
        <v>660</v>
      </c>
    </row>
    <row r="192" spans="1:5" ht="78.75">
      <c r="A192" s="639" t="s">
        <v>3593</v>
      </c>
      <c r="B192" s="30" t="s">
        <v>3641</v>
      </c>
      <c r="C192" s="640">
        <v>1</v>
      </c>
      <c r="D192" s="10">
        <v>7.202</v>
      </c>
      <c r="E192" s="86" t="s">
        <v>660</v>
      </c>
    </row>
    <row r="193" spans="1:5" ht="78.75">
      <c r="A193" s="639" t="s">
        <v>3594</v>
      </c>
      <c r="B193" s="30" t="s">
        <v>3641</v>
      </c>
      <c r="C193" s="640">
        <v>1</v>
      </c>
      <c r="D193" s="10">
        <v>7.202</v>
      </c>
      <c r="E193" s="86" t="s">
        <v>660</v>
      </c>
    </row>
    <row r="194" spans="1:5" ht="47.25">
      <c r="A194" s="128" t="s">
        <v>3646</v>
      </c>
      <c r="B194" s="30" t="s">
        <v>3641</v>
      </c>
      <c r="C194" s="640">
        <v>1</v>
      </c>
      <c r="D194" s="10">
        <v>7.202</v>
      </c>
      <c r="E194" s="86" t="s">
        <v>660</v>
      </c>
    </row>
    <row r="195" spans="1:5" ht="47.25">
      <c r="A195" s="128" t="s">
        <v>3647</v>
      </c>
      <c r="B195" s="30" t="s">
        <v>3648</v>
      </c>
      <c r="C195" s="640">
        <v>1</v>
      </c>
      <c r="D195" s="10">
        <v>87.499979999999994</v>
      </c>
      <c r="E195" s="86" t="s">
        <v>3630</v>
      </c>
    </row>
    <row r="196" spans="1:5" ht="31.5">
      <c r="A196" s="128" t="s">
        <v>3649</v>
      </c>
      <c r="B196" s="30" t="s">
        <v>3637</v>
      </c>
      <c r="C196" s="640">
        <v>1</v>
      </c>
      <c r="D196" s="10">
        <v>7.202</v>
      </c>
      <c r="E196" s="86" t="s">
        <v>660</v>
      </c>
    </row>
    <row r="197" spans="1:5" ht="47.25">
      <c r="A197" s="128" t="s">
        <v>3650</v>
      </c>
      <c r="B197" s="30" t="s">
        <v>3641</v>
      </c>
      <c r="C197" s="640">
        <v>1</v>
      </c>
      <c r="D197" s="10">
        <v>7.202</v>
      </c>
      <c r="E197" s="86" t="s">
        <v>660</v>
      </c>
    </row>
    <row r="198" spans="1:5" ht="78.75">
      <c r="A198" s="639" t="s">
        <v>1198</v>
      </c>
      <c r="B198" s="30" t="s">
        <v>3637</v>
      </c>
      <c r="C198" s="640">
        <v>1</v>
      </c>
      <c r="D198" s="10">
        <v>7.202</v>
      </c>
      <c r="E198" s="86" t="s">
        <v>660</v>
      </c>
    </row>
    <row r="199" spans="1:5" ht="78.75">
      <c r="A199" s="639" t="s">
        <v>3651</v>
      </c>
      <c r="B199" s="30" t="s">
        <v>3641</v>
      </c>
      <c r="C199" s="640">
        <v>1</v>
      </c>
      <c r="D199" s="10">
        <v>7.202</v>
      </c>
      <c r="E199" s="86" t="s">
        <v>660</v>
      </c>
    </row>
    <row r="200" spans="1:5" ht="47.25">
      <c r="A200" s="128" t="s">
        <v>3652</v>
      </c>
      <c r="B200" s="30" t="s">
        <v>3637</v>
      </c>
      <c r="C200" s="640">
        <v>1</v>
      </c>
      <c r="D200" s="10">
        <v>7.202</v>
      </c>
      <c r="E200" s="86" t="s">
        <v>660</v>
      </c>
    </row>
    <row r="201" spans="1:5" ht="78.75">
      <c r="A201" s="639" t="s">
        <v>3597</v>
      </c>
      <c r="B201" s="30" t="s">
        <v>3637</v>
      </c>
      <c r="C201" s="640">
        <v>1</v>
      </c>
      <c r="D201" s="10">
        <v>7.202</v>
      </c>
      <c r="E201" s="86" t="s">
        <v>660</v>
      </c>
    </row>
    <row r="202" spans="1:5" ht="47.25">
      <c r="A202" s="128" t="s">
        <v>3653</v>
      </c>
      <c r="B202" s="30" t="s">
        <v>3637</v>
      </c>
      <c r="C202" s="640">
        <v>1</v>
      </c>
      <c r="D202" s="10">
        <v>7.202</v>
      </c>
      <c r="E202" s="86" t="s">
        <v>660</v>
      </c>
    </row>
    <row r="203" spans="1:5" ht="47.25">
      <c r="A203" s="128" t="s">
        <v>3654</v>
      </c>
      <c r="B203" s="30" t="s">
        <v>3641</v>
      </c>
      <c r="C203" s="640">
        <v>1</v>
      </c>
      <c r="D203" s="10">
        <v>7.202</v>
      </c>
      <c r="E203" s="86" t="s">
        <v>660</v>
      </c>
    </row>
    <row r="204" spans="1:5" ht="47.25">
      <c r="A204" s="128" t="s">
        <v>3655</v>
      </c>
      <c r="B204" s="30" t="s">
        <v>3637</v>
      </c>
      <c r="C204" s="640">
        <v>1</v>
      </c>
      <c r="D204" s="10">
        <v>7.202</v>
      </c>
      <c r="E204" s="86" t="s">
        <v>660</v>
      </c>
    </row>
    <row r="205" spans="1:5" ht="47.25">
      <c r="A205" s="128" t="s">
        <v>3656</v>
      </c>
      <c r="B205" s="30" t="s">
        <v>3641</v>
      </c>
      <c r="C205" s="640">
        <v>1</v>
      </c>
      <c r="D205" s="10">
        <v>7.202</v>
      </c>
      <c r="E205" s="86" t="s">
        <v>660</v>
      </c>
    </row>
    <row r="206" spans="1:5" ht="78.75">
      <c r="A206" s="639" t="s">
        <v>1202</v>
      </c>
      <c r="B206" s="30" t="s">
        <v>3641</v>
      </c>
      <c r="C206" s="640">
        <v>1</v>
      </c>
      <c r="D206" s="10">
        <v>7.202</v>
      </c>
      <c r="E206" s="86" t="s">
        <v>660</v>
      </c>
    </row>
    <row r="207" spans="1:5" ht="78.75">
      <c r="A207" s="639" t="s">
        <v>3569</v>
      </c>
      <c r="B207" s="30" t="s">
        <v>3641</v>
      </c>
      <c r="C207" s="640">
        <v>1</v>
      </c>
      <c r="D207" s="10">
        <v>7.202</v>
      </c>
      <c r="E207" s="86" t="s">
        <v>660</v>
      </c>
    </row>
    <row r="208" spans="1:5" ht="63">
      <c r="A208" s="128" t="s">
        <v>3573</v>
      </c>
      <c r="B208" s="30" t="s">
        <v>3637</v>
      </c>
      <c r="C208" s="640">
        <v>1</v>
      </c>
      <c r="D208" s="10">
        <v>7.202</v>
      </c>
      <c r="E208" s="86" t="s">
        <v>660</v>
      </c>
    </row>
    <row r="209" spans="1:5" ht="63">
      <c r="A209" s="128" t="s">
        <v>3574</v>
      </c>
      <c r="B209" s="30" t="s">
        <v>3637</v>
      </c>
      <c r="C209" s="640">
        <v>1</v>
      </c>
      <c r="D209" s="10">
        <v>7.202</v>
      </c>
      <c r="E209" s="86" t="s">
        <v>660</v>
      </c>
    </row>
    <row r="210" spans="1:5" ht="31.5">
      <c r="A210" s="128" t="s">
        <v>3657</v>
      </c>
      <c r="B210" s="30" t="s">
        <v>3658</v>
      </c>
      <c r="C210" s="640">
        <v>2</v>
      </c>
      <c r="D210" s="10">
        <v>21.48</v>
      </c>
      <c r="E210" s="86" t="s">
        <v>3479</v>
      </c>
    </row>
    <row r="211" spans="1:5" ht="78.75">
      <c r="A211" s="639" t="s">
        <v>3575</v>
      </c>
      <c r="B211" s="30" t="s">
        <v>3641</v>
      </c>
      <c r="C211" s="640">
        <v>1</v>
      </c>
      <c r="D211" s="10">
        <v>7.202</v>
      </c>
      <c r="E211" s="86" t="s">
        <v>660</v>
      </c>
    </row>
    <row r="212" spans="1:5" ht="78.75">
      <c r="A212" s="639" t="s">
        <v>3577</v>
      </c>
      <c r="B212" s="30" t="s">
        <v>3637</v>
      </c>
      <c r="C212" s="640">
        <v>1</v>
      </c>
      <c r="D212" s="10">
        <v>7.202</v>
      </c>
      <c r="E212" s="86" t="s">
        <v>660</v>
      </c>
    </row>
    <row r="213" spans="1:5" ht="63">
      <c r="A213" s="128" t="s">
        <v>3580</v>
      </c>
      <c r="B213" s="30" t="s">
        <v>3637</v>
      </c>
      <c r="C213" s="640">
        <v>1</v>
      </c>
      <c r="D213" s="10">
        <v>7.202</v>
      </c>
      <c r="E213" s="86" t="s">
        <v>660</v>
      </c>
    </row>
    <row r="214" spans="1:5" ht="78.75">
      <c r="A214" s="639" t="s">
        <v>3581</v>
      </c>
      <c r="B214" s="30" t="s">
        <v>3642</v>
      </c>
      <c r="C214" s="640">
        <v>1</v>
      </c>
      <c r="D214" s="10">
        <v>7.202</v>
      </c>
      <c r="E214" s="86" t="s">
        <v>660</v>
      </c>
    </row>
    <row r="215" spans="1:5" ht="78.75">
      <c r="A215" s="639" t="s">
        <v>3582</v>
      </c>
      <c r="B215" s="30" t="s">
        <v>3637</v>
      </c>
      <c r="C215" s="640">
        <v>1</v>
      </c>
      <c r="D215" s="10">
        <v>7.202</v>
      </c>
      <c r="E215" s="86" t="s">
        <v>660</v>
      </c>
    </row>
    <row r="216" spans="1:5" ht="78.75">
      <c r="A216" s="639" t="s">
        <v>3583</v>
      </c>
      <c r="B216" s="30" t="s">
        <v>3637</v>
      </c>
      <c r="C216" s="640">
        <v>1</v>
      </c>
      <c r="D216" s="10">
        <v>7.202</v>
      </c>
      <c r="E216" s="86" t="s">
        <v>660</v>
      </c>
    </row>
    <row r="217" spans="1:5" ht="78.75">
      <c r="A217" s="128" t="s">
        <v>3502</v>
      </c>
      <c r="B217" s="30" t="s">
        <v>3637</v>
      </c>
      <c r="C217" s="640">
        <v>1</v>
      </c>
      <c r="D217" s="10">
        <v>7.202</v>
      </c>
      <c r="E217" s="86" t="s">
        <v>660</v>
      </c>
    </row>
    <row r="218" spans="1:5" ht="78.75">
      <c r="A218" s="639" t="s">
        <v>3594</v>
      </c>
      <c r="B218" s="30" t="s">
        <v>3659</v>
      </c>
      <c r="C218" s="640" t="s">
        <v>3660</v>
      </c>
      <c r="D218" s="10">
        <v>0.53200000000000003</v>
      </c>
      <c r="E218" s="86" t="s">
        <v>3479</v>
      </c>
    </row>
    <row r="219" spans="1:5" ht="110.25">
      <c r="A219" s="639" t="s">
        <v>3551</v>
      </c>
      <c r="B219" s="30" t="s">
        <v>3637</v>
      </c>
      <c r="C219" s="640">
        <v>1</v>
      </c>
      <c r="D219" s="10">
        <v>3.601</v>
      </c>
      <c r="E219" s="86" t="s">
        <v>660</v>
      </c>
    </row>
    <row r="220" spans="1:5" ht="31.5">
      <c r="A220" s="157" t="s">
        <v>3553</v>
      </c>
      <c r="B220" s="30" t="s">
        <v>3661</v>
      </c>
      <c r="C220" s="640">
        <v>11</v>
      </c>
      <c r="D220" s="10">
        <v>121.99979999999999</v>
      </c>
      <c r="E220" s="86" t="s">
        <v>3630</v>
      </c>
    </row>
    <row r="221" spans="1:5" ht="63">
      <c r="A221" s="128" t="s">
        <v>3469</v>
      </c>
      <c r="B221" s="30" t="s">
        <v>3662</v>
      </c>
      <c r="C221" s="640">
        <v>6</v>
      </c>
      <c r="D221" s="10">
        <v>59.94</v>
      </c>
      <c r="E221" s="86" t="s">
        <v>3479</v>
      </c>
    </row>
    <row r="222" spans="1:5" ht="63">
      <c r="A222" s="128" t="s">
        <v>3663</v>
      </c>
      <c r="B222" s="30" t="s">
        <v>3637</v>
      </c>
      <c r="C222" s="640">
        <v>1</v>
      </c>
      <c r="D222" s="10">
        <v>7.202</v>
      </c>
      <c r="E222" s="86" t="s">
        <v>660</v>
      </c>
    </row>
    <row r="223" spans="1:5" ht="78.75">
      <c r="A223" s="639" t="s">
        <v>3557</v>
      </c>
      <c r="B223" s="30" t="s">
        <v>3658</v>
      </c>
      <c r="C223" s="640">
        <v>5</v>
      </c>
      <c r="D223" s="10">
        <v>53.7</v>
      </c>
      <c r="E223" s="86" t="s">
        <v>3479</v>
      </c>
    </row>
    <row r="224" spans="1:5" ht="78.75">
      <c r="A224" s="639" t="s">
        <v>3558</v>
      </c>
      <c r="B224" s="30" t="s">
        <v>3658</v>
      </c>
      <c r="C224" s="640">
        <v>1</v>
      </c>
      <c r="D224" s="10">
        <v>10.74</v>
      </c>
      <c r="E224" s="86" t="s">
        <v>3479</v>
      </c>
    </row>
    <row r="225" spans="1:5" ht="78.75">
      <c r="A225" s="128" t="s">
        <v>3502</v>
      </c>
      <c r="B225" s="30" t="s">
        <v>3658</v>
      </c>
      <c r="C225" s="640">
        <v>3</v>
      </c>
      <c r="D225" s="10">
        <v>32.22</v>
      </c>
      <c r="E225" s="86" t="s">
        <v>3479</v>
      </c>
    </row>
    <row r="226" spans="1:5" ht="78.75">
      <c r="A226" s="639" t="s">
        <v>3559</v>
      </c>
      <c r="B226" s="30" t="s">
        <v>3658</v>
      </c>
      <c r="C226" s="640">
        <v>2</v>
      </c>
      <c r="D226" s="10">
        <v>21.48</v>
      </c>
      <c r="E226" s="86" t="s">
        <v>3479</v>
      </c>
    </row>
    <row r="227" spans="1:5" ht="31.5">
      <c r="A227" s="128" t="s">
        <v>3649</v>
      </c>
      <c r="B227" s="30" t="s">
        <v>3658</v>
      </c>
      <c r="C227" s="640">
        <v>1</v>
      </c>
      <c r="D227" s="10">
        <v>10.74</v>
      </c>
      <c r="E227" s="86" t="s">
        <v>3479</v>
      </c>
    </row>
    <row r="228" spans="1:5" ht="78.75">
      <c r="A228" s="639" t="s">
        <v>3466</v>
      </c>
      <c r="B228" s="30" t="s">
        <v>3658</v>
      </c>
      <c r="C228" s="640">
        <v>2</v>
      </c>
      <c r="D228" s="10">
        <v>21.48</v>
      </c>
      <c r="E228" s="86" t="s">
        <v>3479</v>
      </c>
    </row>
    <row r="229" spans="1:5" ht="78.75">
      <c r="A229" s="639" t="s">
        <v>3562</v>
      </c>
      <c r="B229" s="30" t="s">
        <v>3658</v>
      </c>
      <c r="C229" s="640">
        <v>1</v>
      </c>
      <c r="D229" s="10">
        <v>10.74</v>
      </c>
      <c r="E229" s="86" t="s">
        <v>3479</v>
      </c>
    </row>
    <row r="230" spans="1:5" ht="78.75">
      <c r="A230" s="639" t="s">
        <v>3593</v>
      </c>
      <c r="B230" s="30" t="s">
        <v>3658</v>
      </c>
      <c r="C230" s="640">
        <v>1</v>
      </c>
      <c r="D230" s="10">
        <v>10.74</v>
      </c>
      <c r="E230" s="86" t="s">
        <v>3479</v>
      </c>
    </row>
    <row r="231" spans="1:5" ht="47.25">
      <c r="A231" s="128" t="s">
        <v>3650</v>
      </c>
      <c r="B231" s="30" t="s">
        <v>3658</v>
      </c>
      <c r="C231" s="640">
        <v>2</v>
      </c>
      <c r="D231" s="10">
        <v>21.48</v>
      </c>
      <c r="E231" s="86" t="s">
        <v>3479</v>
      </c>
    </row>
    <row r="232" spans="1:5" ht="63">
      <c r="A232" s="128" t="s">
        <v>3635</v>
      </c>
      <c r="B232" s="30" t="s">
        <v>3658</v>
      </c>
      <c r="C232" s="640">
        <v>1</v>
      </c>
      <c r="D232" s="10">
        <v>10.74</v>
      </c>
      <c r="E232" s="86" t="s">
        <v>3479</v>
      </c>
    </row>
    <row r="233" spans="1:5" ht="63">
      <c r="A233" s="128" t="s">
        <v>3644</v>
      </c>
      <c r="B233" s="30" t="s">
        <v>3658</v>
      </c>
      <c r="C233" s="640">
        <v>2</v>
      </c>
      <c r="D233" s="10">
        <v>21.48</v>
      </c>
      <c r="E233" s="86" t="s">
        <v>3479</v>
      </c>
    </row>
    <row r="234" spans="1:5" ht="78.75">
      <c r="A234" s="639" t="s">
        <v>1198</v>
      </c>
      <c r="B234" s="30" t="s">
        <v>3658</v>
      </c>
      <c r="C234" s="640">
        <v>3</v>
      </c>
      <c r="D234" s="10">
        <v>32.22</v>
      </c>
      <c r="E234" s="86" t="s">
        <v>3479</v>
      </c>
    </row>
    <row r="235" spans="1:5" ht="94.5">
      <c r="A235" s="639" t="s">
        <v>1197</v>
      </c>
      <c r="B235" s="30" t="s">
        <v>3658</v>
      </c>
      <c r="C235" s="640">
        <v>3</v>
      </c>
      <c r="D235" s="10">
        <v>32.22</v>
      </c>
      <c r="E235" s="86" t="s">
        <v>3479</v>
      </c>
    </row>
    <row r="236" spans="1:5" ht="47.25">
      <c r="A236" s="128" t="s">
        <v>3646</v>
      </c>
      <c r="B236" s="30" t="s">
        <v>3658</v>
      </c>
      <c r="C236" s="640">
        <v>1</v>
      </c>
      <c r="D236" s="10">
        <v>10.74</v>
      </c>
      <c r="E236" s="86" t="s">
        <v>3479</v>
      </c>
    </row>
    <row r="237" spans="1:5" ht="78.75">
      <c r="A237" s="639" t="s">
        <v>3651</v>
      </c>
      <c r="B237" s="30" t="s">
        <v>3658</v>
      </c>
      <c r="C237" s="640">
        <v>2</v>
      </c>
      <c r="D237" s="10">
        <v>21.48</v>
      </c>
      <c r="E237" s="86" t="s">
        <v>3479</v>
      </c>
    </row>
    <row r="238" spans="1:5" ht="63">
      <c r="A238" s="128" t="s">
        <v>3639</v>
      </c>
      <c r="B238" s="30" t="s">
        <v>3658</v>
      </c>
      <c r="C238" s="640">
        <v>1</v>
      </c>
      <c r="D238" s="10">
        <v>10.74</v>
      </c>
      <c r="E238" s="86" t="s">
        <v>3479</v>
      </c>
    </row>
    <row r="239" spans="1:5" ht="47.25">
      <c r="A239" s="128" t="s">
        <v>3640</v>
      </c>
      <c r="B239" s="30" t="s">
        <v>3658</v>
      </c>
      <c r="C239" s="640">
        <v>2</v>
      </c>
      <c r="D239" s="10">
        <v>21.48</v>
      </c>
      <c r="E239" s="86" t="s">
        <v>3479</v>
      </c>
    </row>
    <row r="240" spans="1:5" ht="78.75">
      <c r="A240" s="639" t="s">
        <v>3597</v>
      </c>
      <c r="B240" s="30" t="s">
        <v>3658</v>
      </c>
      <c r="C240" s="640">
        <v>2</v>
      </c>
      <c r="D240" s="10">
        <v>21.48</v>
      </c>
      <c r="E240" s="86" t="s">
        <v>3479</v>
      </c>
    </row>
    <row r="241" spans="1:5" ht="63">
      <c r="A241" s="128" t="s">
        <v>3645</v>
      </c>
      <c r="B241" s="30" t="s">
        <v>3658</v>
      </c>
      <c r="C241" s="640">
        <v>1</v>
      </c>
      <c r="D241" s="10">
        <v>10.74</v>
      </c>
      <c r="E241" s="86" t="s">
        <v>3479</v>
      </c>
    </row>
    <row r="242" spans="1:5" ht="47.25">
      <c r="A242" s="128" t="s">
        <v>3653</v>
      </c>
      <c r="B242" s="30" t="s">
        <v>3658</v>
      </c>
      <c r="C242" s="640">
        <v>1</v>
      </c>
      <c r="D242" s="10">
        <v>10.74</v>
      </c>
      <c r="E242" s="86" t="s">
        <v>3479</v>
      </c>
    </row>
    <row r="243" spans="1:5" ht="47.25">
      <c r="A243" s="128" t="s">
        <v>3654</v>
      </c>
      <c r="B243" s="30" t="s">
        <v>3658</v>
      </c>
      <c r="C243" s="640">
        <v>2</v>
      </c>
      <c r="D243" s="10">
        <v>21.48</v>
      </c>
      <c r="E243" s="86" t="s">
        <v>3479</v>
      </c>
    </row>
    <row r="244" spans="1:5" ht="78.75">
      <c r="A244" s="639" t="s">
        <v>1202</v>
      </c>
      <c r="B244" s="30" t="s">
        <v>3658</v>
      </c>
      <c r="C244" s="640">
        <v>3</v>
      </c>
      <c r="D244" s="10">
        <v>32.22</v>
      </c>
      <c r="E244" s="86" t="s">
        <v>3479</v>
      </c>
    </row>
    <row r="245" spans="1:5" ht="63">
      <c r="A245" s="128" t="s">
        <v>3564</v>
      </c>
      <c r="B245" s="30" t="s">
        <v>3658</v>
      </c>
      <c r="C245" s="640">
        <v>3</v>
      </c>
      <c r="D245" s="10">
        <v>32.22</v>
      </c>
      <c r="E245" s="86" t="s">
        <v>3479</v>
      </c>
    </row>
    <row r="246" spans="1:5" ht="47.25">
      <c r="A246" s="128" t="s">
        <v>3655</v>
      </c>
      <c r="B246" s="30" t="s">
        <v>3658</v>
      </c>
      <c r="C246" s="640">
        <v>2</v>
      </c>
      <c r="D246" s="10">
        <v>21.48</v>
      </c>
      <c r="E246" s="86" t="s">
        <v>3479</v>
      </c>
    </row>
    <row r="247" spans="1:5" ht="63">
      <c r="A247" s="128" t="s">
        <v>3567</v>
      </c>
      <c r="B247" s="30" t="s">
        <v>3658</v>
      </c>
      <c r="C247" s="640">
        <v>2</v>
      </c>
      <c r="D247" s="10">
        <v>21.48</v>
      </c>
      <c r="E247" s="86" t="s">
        <v>3479</v>
      </c>
    </row>
    <row r="248" spans="1:5" ht="78.75">
      <c r="A248" s="639" t="s">
        <v>3561</v>
      </c>
      <c r="B248" s="30" t="s">
        <v>3658</v>
      </c>
      <c r="C248" s="640">
        <v>1</v>
      </c>
      <c r="D248" s="10">
        <v>10.74</v>
      </c>
      <c r="E248" s="86" t="s">
        <v>3479</v>
      </c>
    </row>
    <row r="249" spans="1:5" ht="63">
      <c r="A249" s="128" t="s">
        <v>3492</v>
      </c>
      <c r="B249" s="30" t="s">
        <v>3658</v>
      </c>
      <c r="C249" s="640">
        <v>1</v>
      </c>
      <c r="D249" s="10">
        <v>10.74</v>
      </c>
      <c r="E249" s="86" t="s">
        <v>3479</v>
      </c>
    </row>
    <row r="250" spans="1:5" ht="47.25">
      <c r="A250" s="128" t="s">
        <v>3643</v>
      </c>
      <c r="B250" s="30" t="s">
        <v>3658</v>
      </c>
      <c r="C250" s="640">
        <v>2</v>
      </c>
      <c r="D250" s="10">
        <v>21.48</v>
      </c>
      <c r="E250" s="86" t="s">
        <v>3479</v>
      </c>
    </row>
    <row r="251" spans="1:5">
      <c r="A251" s="157" t="s">
        <v>3664</v>
      </c>
      <c r="B251" s="30" t="s">
        <v>3665</v>
      </c>
      <c r="C251" s="640">
        <v>1</v>
      </c>
      <c r="D251" s="10">
        <f>53.39805+1.60195</f>
        <v>55</v>
      </c>
      <c r="E251" s="86" t="s">
        <v>3479</v>
      </c>
    </row>
    <row r="252" spans="1:5">
      <c r="A252" s="157" t="s">
        <v>3664</v>
      </c>
      <c r="B252" s="30" t="s">
        <v>3658</v>
      </c>
      <c r="C252" s="640">
        <v>2</v>
      </c>
      <c r="D252" s="10">
        <f>29.12621+0.87379</f>
        <v>30</v>
      </c>
      <c r="E252" s="86" t="s">
        <v>3479</v>
      </c>
    </row>
    <row r="253" spans="1:5">
      <c r="A253" s="157" t="s">
        <v>3664</v>
      </c>
      <c r="B253" s="30" t="s">
        <v>3665</v>
      </c>
      <c r="C253" s="640">
        <v>1</v>
      </c>
      <c r="D253" s="10">
        <f>14.5631+0.4369</f>
        <v>15</v>
      </c>
      <c r="E253" s="86" t="s">
        <v>3479</v>
      </c>
    </row>
    <row r="254" spans="1:5" ht="47.25">
      <c r="A254" s="639" t="s">
        <v>3590</v>
      </c>
      <c r="B254" s="30" t="s">
        <v>3658</v>
      </c>
      <c r="C254" s="640">
        <v>3</v>
      </c>
      <c r="D254" s="10">
        <f>43.68932+1.31068</f>
        <v>45</v>
      </c>
      <c r="E254" s="86" t="s">
        <v>3479</v>
      </c>
    </row>
    <row r="255" spans="1:5" ht="47.25">
      <c r="A255" s="639" t="s">
        <v>3590</v>
      </c>
      <c r="B255" s="30" t="s">
        <v>3554</v>
      </c>
      <c r="C255" s="640">
        <v>1</v>
      </c>
      <c r="D255" s="10">
        <f>13.10679+0.39321</f>
        <v>13.5</v>
      </c>
      <c r="E255" s="86" t="s">
        <v>3479</v>
      </c>
    </row>
    <row r="256" spans="1:5" ht="47.25">
      <c r="A256" s="639" t="s">
        <v>3590</v>
      </c>
      <c r="B256" s="30" t="s">
        <v>1001</v>
      </c>
      <c r="C256" s="640">
        <v>1</v>
      </c>
      <c r="D256" s="10">
        <f>6.9932+0.2118</f>
        <v>7.2050000000000001</v>
      </c>
      <c r="E256" s="86" t="s">
        <v>660</v>
      </c>
    </row>
    <row r="257" spans="1:5" ht="47.25">
      <c r="A257" s="639" t="s">
        <v>3590</v>
      </c>
      <c r="B257" s="30" t="s">
        <v>3666</v>
      </c>
      <c r="C257" s="640">
        <v>4</v>
      </c>
      <c r="D257" s="10">
        <f>28.31067+0.84933</f>
        <v>29.159999999999997</v>
      </c>
      <c r="E257" s="86" t="s">
        <v>3479</v>
      </c>
    </row>
    <row r="258" spans="1:5" ht="63">
      <c r="A258" s="639" t="s">
        <v>3505</v>
      </c>
      <c r="B258" s="30" t="s">
        <v>3667</v>
      </c>
      <c r="C258" s="640">
        <v>2</v>
      </c>
      <c r="D258" s="10">
        <f>61.58155+1.84745</f>
        <v>63.429000000000002</v>
      </c>
      <c r="E258" s="86" t="s">
        <v>3668</v>
      </c>
    </row>
    <row r="259" spans="1:5" ht="63">
      <c r="A259" s="639" t="s">
        <v>3505</v>
      </c>
      <c r="B259" s="30" t="s">
        <v>3669</v>
      </c>
      <c r="C259" s="640">
        <v>1</v>
      </c>
      <c r="D259" s="10">
        <f>27.6699+0.8301</f>
        <v>28.5</v>
      </c>
      <c r="E259" s="86" t="s">
        <v>3670</v>
      </c>
    </row>
    <row r="260" spans="1:5" ht="47.25">
      <c r="A260" s="639" t="s">
        <v>3671</v>
      </c>
      <c r="B260" s="30" t="s">
        <v>3666</v>
      </c>
      <c r="C260" s="640">
        <v>5</v>
      </c>
      <c r="D260" s="10">
        <f>48.49514+1.45486</f>
        <v>49.95</v>
      </c>
      <c r="E260" s="86" t="s">
        <v>3479</v>
      </c>
    </row>
    <row r="261" spans="1:5" ht="47.25">
      <c r="A261" s="639" t="s">
        <v>3671</v>
      </c>
      <c r="B261" s="30" t="s">
        <v>3658</v>
      </c>
      <c r="C261" s="640">
        <v>1</v>
      </c>
      <c r="D261" s="10">
        <f>10.47086+0.31414</f>
        <v>10.785</v>
      </c>
      <c r="E261" s="86" t="s">
        <v>3479</v>
      </c>
    </row>
    <row r="262" spans="1:5" ht="47.25">
      <c r="A262" s="639" t="s">
        <v>3671</v>
      </c>
      <c r="B262" s="30" t="s">
        <v>3672</v>
      </c>
      <c r="C262" s="640">
        <v>2</v>
      </c>
      <c r="D262" s="10">
        <f>14.03882+0.42118</f>
        <v>14.459999999999999</v>
      </c>
      <c r="E262" s="86" t="s">
        <v>3479</v>
      </c>
    </row>
    <row r="263" spans="1:5" ht="47.25">
      <c r="A263" s="639" t="s">
        <v>3671</v>
      </c>
      <c r="B263" s="30" t="s">
        <v>3673</v>
      </c>
      <c r="C263" s="640">
        <v>1</v>
      </c>
      <c r="D263" s="10">
        <f>6.99514+0.20982</f>
        <v>7.2049599999999998</v>
      </c>
      <c r="E263" s="86" t="s">
        <v>660</v>
      </c>
    </row>
    <row r="264" spans="1:5" ht="47.25">
      <c r="A264" s="639" t="s">
        <v>3674</v>
      </c>
      <c r="B264" s="30" t="s">
        <v>3658</v>
      </c>
      <c r="C264" s="640">
        <v>5</v>
      </c>
      <c r="D264" s="10">
        <f>31.45631+0.94369</f>
        <v>32.4</v>
      </c>
      <c r="E264" s="86" t="s">
        <v>3479</v>
      </c>
    </row>
    <row r="265" spans="1:5" ht="47.25">
      <c r="A265" s="639" t="s">
        <v>3674</v>
      </c>
      <c r="B265" s="30" t="s">
        <v>3658</v>
      </c>
      <c r="C265" s="640">
        <v>4</v>
      </c>
      <c r="D265" s="10">
        <f>39.32038+1.17962</f>
        <v>40.5</v>
      </c>
      <c r="E265" s="86" t="s">
        <v>3479</v>
      </c>
    </row>
    <row r="266" spans="1:5" ht="47.25">
      <c r="A266" s="639" t="s">
        <v>3674</v>
      </c>
      <c r="B266" s="30" t="s">
        <v>2152</v>
      </c>
      <c r="C266" s="640">
        <v>1</v>
      </c>
      <c r="D266" s="10">
        <f>6.99514+0.20986</f>
        <v>7.2050000000000001</v>
      </c>
      <c r="E266" s="86" t="s">
        <v>660</v>
      </c>
    </row>
    <row r="267" spans="1:5" ht="47.25">
      <c r="A267" s="639" t="s">
        <v>3675</v>
      </c>
      <c r="B267" s="30" t="s">
        <v>3676</v>
      </c>
      <c r="C267" s="640">
        <v>2</v>
      </c>
      <c r="D267" s="10">
        <f>18.87281+0.56619</f>
        <v>19.439</v>
      </c>
      <c r="E267" s="86" t="s">
        <v>3677</v>
      </c>
    </row>
    <row r="268" spans="1:5" ht="47.25">
      <c r="A268" s="639" t="s">
        <v>3675</v>
      </c>
      <c r="B268" s="30" t="s">
        <v>3554</v>
      </c>
      <c r="C268" s="640">
        <v>1</v>
      </c>
      <c r="D268" s="10">
        <f>24.75727+0.74273</f>
        <v>25.5</v>
      </c>
      <c r="E268" s="86" t="s">
        <v>3479</v>
      </c>
    </row>
    <row r="269" spans="1:5" ht="47.25">
      <c r="A269" s="639" t="s">
        <v>3675</v>
      </c>
      <c r="B269" s="30" t="s">
        <v>3658</v>
      </c>
      <c r="C269" s="640">
        <v>1</v>
      </c>
      <c r="D269" s="10">
        <f>14.5631+0.4369</f>
        <v>15</v>
      </c>
      <c r="E269" s="86" t="s">
        <v>3479</v>
      </c>
    </row>
    <row r="270" spans="1:5" ht="47.25">
      <c r="A270" s="639" t="s">
        <v>3675</v>
      </c>
      <c r="B270" s="30" t="s">
        <v>1001</v>
      </c>
      <c r="C270" s="640">
        <v>1</v>
      </c>
      <c r="D270" s="10">
        <f>8.64077+0.25923</f>
        <v>8.9</v>
      </c>
      <c r="E270" s="86" t="s">
        <v>660</v>
      </c>
    </row>
    <row r="271" spans="1:5" ht="47.25">
      <c r="A271" s="639" t="s">
        <v>3678</v>
      </c>
      <c r="B271" s="30" t="s">
        <v>3554</v>
      </c>
      <c r="C271" s="640">
        <v>1</v>
      </c>
      <c r="D271" s="10">
        <f>24.75727+0.74273</f>
        <v>25.5</v>
      </c>
      <c r="E271" s="86" t="s">
        <v>3479</v>
      </c>
    </row>
    <row r="272" spans="1:5" ht="47.25">
      <c r="A272" s="639" t="s">
        <v>3678</v>
      </c>
      <c r="B272" s="30" t="s">
        <v>3658</v>
      </c>
      <c r="C272" s="640">
        <v>1</v>
      </c>
      <c r="D272" s="10">
        <f>14.5631+0.4369</f>
        <v>15</v>
      </c>
      <c r="E272" s="86" t="s">
        <v>3479</v>
      </c>
    </row>
    <row r="273" spans="1:5" ht="47.25">
      <c r="A273" s="639" t="s">
        <v>3509</v>
      </c>
      <c r="B273" s="30" t="s">
        <v>3523</v>
      </c>
      <c r="C273" s="640">
        <v>1</v>
      </c>
      <c r="D273" s="10">
        <f>27.66989+0.83011</f>
        <v>28.5</v>
      </c>
      <c r="E273" s="86" t="s">
        <v>3479</v>
      </c>
    </row>
    <row r="274" spans="1:5" ht="47.25">
      <c r="A274" s="639" t="s">
        <v>3509</v>
      </c>
      <c r="B274" s="30" t="s">
        <v>3554</v>
      </c>
      <c r="C274" s="640">
        <v>1</v>
      </c>
      <c r="D274" s="10">
        <f>24.75727+0.74273</f>
        <v>25.5</v>
      </c>
      <c r="E274" s="86" t="s">
        <v>3479</v>
      </c>
    </row>
    <row r="275" spans="1:5" ht="47.25">
      <c r="A275" s="639" t="s">
        <v>3509</v>
      </c>
      <c r="B275" s="30" t="s">
        <v>3658</v>
      </c>
      <c r="C275" s="640">
        <v>2</v>
      </c>
      <c r="D275" s="10">
        <f>29.1262+0.8738</f>
        <v>30</v>
      </c>
      <c r="E275" s="86" t="s">
        <v>3479</v>
      </c>
    </row>
    <row r="276" spans="1:5" ht="47.25">
      <c r="A276" s="639" t="s">
        <v>3509</v>
      </c>
      <c r="B276" s="30" t="s">
        <v>1001</v>
      </c>
      <c r="C276" s="640">
        <v>1</v>
      </c>
      <c r="D276" s="10">
        <f>6.99514+0.20986</f>
        <v>7.2050000000000001</v>
      </c>
      <c r="E276" s="86" t="s">
        <v>660</v>
      </c>
    </row>
    <row r="277" spans="1:5" ht="47.25">
      <c r="A277" s="639" t="s">
        <v>3509</v>
      </c>
      <c r="B277" s="30" t="s">
        <v>3673</v>
      </c>
      <c r="C277" s="640">
        <v>1</v>
      </c>
      <c r="D277" s="10">
        <f>8.49029+0.25471</f>
        <v>8.7449999999999992</v>
      </c>
      <c r="E277" s="86" t="s">
        <v>3479</v>
      </c>
    </row>
    <row r="278" spans="1:5" ht="47.25">
      <c r="A278" s="639" t="s">
        <v>3509</v>
      </c>
      <c r="B278" s="30" t="s">
        <v>3679</v>
      </c>
      <c r="C278" s="640">
        <v>1</v>
      </c>
      <c r="D278" s="10">
        <f>1.89284+0.05716+5.38837+0.16163</f>
        <v>7.5</v>
      </c>
      <c r="E278" s="86" t="s">
        <v>3479</v>
      </c>
    </row>
    <row r="279" spans="1:5" ht="47.25">
      <c r="A279" s="639" t="s">
        <v>3591</v>
      </c>
      <c r="B279" s="30" t="s">
        <v>3587</v>
      </c>
      <c r="C279" s="640">
        <v>2</v>
      </c>
      <c r="D279" s="10">
        <f>27.37864+0.82136</f>
        <v>28.2</v>
      </c>
      <c r="E279" s="86" t="s">
        <v>3479</v>
      </c>
    </row>
    <row r="280" spans="1:5" ht="47.25">
      <c r="A280" s="639" t="s">
        <v>3591</v>
      </c>
      <c r="B280" s="30" t="s">
        <v>3658</v>
      </c>
      <c r="C280" s="640">
        <v>4</v>
      </c>
      <c r="D280" s="10">
        <f>34.10193+1.02307</f>
        <v>35.125</v>
      </c>
      <c r="E280" s="86" t="s">
        <v>3479</v>
      </c>
    </row>
    <row r="281" spans="1:5" ht="47.25">
      <c r="A281" s="639" t="s">
        <v>3591</v>
      </c>
      <c r="B281" s="30" t="s">
        <v>3587</v>
      </c>
      <c r="C281" s="640">
        <v>1</v>
      </c>
      <c r="D281" s="10">
        <f>14.5631+0.4369</f>
        <v>15</v>
      </c>
      <c r="E281" s="86" t="s">
        <v>3479</v>
      </c>
    </row>
    <row r="282" spans="1:5" ht="47.25">
      <c r="A282" s="639" t="s">
        <v>3591</v>
      </c>
      <c r="B282" s="30" t="s">
        <v>3673</v>
      </c>
      <c r="C282" s="640">
        <v>1</v>
      </c>
      <c r="D282" s="10">
        <f>6.99514+0.20986</f>
        <v>7.2050000000000001</v>
      </c>
      <c r="E282" s="86" t="s">
        <v>660</v>
      </c>
    </row>
    <row r="283" spans="1:5" ht="47.25">
      <c r="A283" s="639" t="s">
        <v>3591</v>
      </c>
      <c r="B283" s="30" t="s">
        <v>3673</v>
      </c>
      <c r="C283" s="640">
        <v>1</v>
      </c>
      <c r="D283" s="10">
        <f>13.99029+0.41971</f>
        <v>14.41</v>
      </c>
      <c r="E283" s="86" t="s">
        <v>660</v>
      </c>
    </row>
    <row r="284" spans="1:5" ht="31.5">
      <c r="A284" s="30" t="s">
        <v>3680</v>
      </c>
      <c r="B284" s="30" t="s">
        <v>3587</v>
      </c>
      <c r="C284" s="640">
        <v>3</v>
      </c>
      <c r="D284" s="10">
        <f>29.09709+0.87291</f>
        <v>29.970000000000002</v>
      </c>
      <c r="E284" s="86" t="s">
        <v>3479</v>
      </c>
    </row>
    <row r="285" spans="1:5" ht="31.5">
      <c r="A285" s="30" t="s">
        <v>3680</v>
      </c>
      <c r="B285" s="30" t="s">
        <v>3658</v>
      </c>
      <c r="C285" s="640">
        <v>5</v>
      </c>
      <c r="D285" s="10">
        <f>54.17476+1.62524</f>
        <v>55.8</v>
      </c>
      <c r="E285" s="86" t="s">
        <v>3479</v>
      </c>
    </row>
    <row r="286" spans="1:5" ht="31.5">
      <c r="A286" s="30" t="s">
        <v>3680</v>
      </c>
      <c r="B286" s="30" t="s">
        <v>3681</v>
      </c>
      <c r="C286" s="640">
        <v>1</v>
      </c>
      <c r="D286" s="10">
        <f>5.92223+0.17767</f>
        <v>6.0998999999999999</v>
      </c>
      <c r="E286" s="86" t="s">
        <v>3468</v>
      </c>
    </row>
    <row r="287" spans="1:5" ht="31.5">
      <c r="A287" s="30" t="s">
        <v>3680</v>
      </c>
      <c r="B287" s="30" t="s">
        <v>3682</v>
      </c>
      <c r="C287" s="640">
        <v>1</v>
      </c>
      <c r="D287" s="10">
        <f>14+0.42</f>
        <v>14.42</v>
      </c>
      <c r="E287" s="86" t="s">
        <v>3468</v>
      </c>
    </row>
    <row r="288" spans="1:5" ht="31.5">
      <c r="A288" s="30" t="s">
        <v>3680</v>
      </c>
      <c r="B288" s="30" t="s">
        <v>2145</v>
      </c>
      <c r="C288" s="640">
        <v>1</v>
      </c>
      <c r="D288" s="10">
        <f>11.65049+0.34951</f>
        <v>12</v>
      </c>
      <c r="E288" s="86" t="s">
        <v>3683</v>
      </c>
    </row>
    <row r="289" spans="1:5" ht="31.5">
      <c r="A289" s="30" t="s">
        <v>3680</v>
      </c>
      <c r="B289" s="30" t="s">
        <v>3684</v>
      </c>
      <c r="C289" s="640">
        <v>1</v>
      </c>
      <c r="D289" s="10">
        <f>28.05825+0.84175</f>
        <v>28.900000000000002</v>
      </c>
      <c r="E289" s="86" t="s">
        <v>3683</v>
      </c>
    </row>
    <row r="290" spans="1:5" ht="31.5">
      <c r="A290" s="30" t="s">
        <v>3680</v>
      </c>
      <c r="B290" s="30" t="s">
        <v>3685</v>
      </c>
      <c r="C290" s="640">
        <v>1</v>
      </c>
      <c r="D290" s="10">
        <f>6.01942+0.18058</f>
        <v>6.2</v>
      </c>
      <c r="E290" s="86" t="s">
        <v>3683</v>
      </c>
    </row>
    <row r="291" spans="1:5" ht="31.5">
      <c r="A291" s="30" t="s">
        <v>3680</v>
      </c>
      <c r="B291" s="30" t="s">
        <v>3686</v>
      </c>
      <c r="C291" s="640">
        <v>1</v>
      </c>
      <c r="D291" s="10">
        <f>20+0.6</f>
        <v>20.6</v>
      </c>
      <c r="E291" s="86" t="s">
        <v>3468</v>
      </c>
    </row>
    <row r="292" spans="1:5" ht="31.5">
      <c r="A292" s="30" t="s">
        <v>3680</v>
      </c>
      <c r="B292" s="30" t="s">
        <v>3687</v>
      </c>
      <c r="C292" s="640">
        <v>1</v>
      </c>
      <c r="D292" s="10">
        <f>6.2699+0.1881</f>
        <v>6.4580000000000002</v>
      </c>
      <c r="E292" s="86" t="s">
        <v>3688</v>
      </c>
    </row>
    <row r="293" spans="1:5" ht="31.5">
      <c r="A293" s="30" t="s">
        <v>3680</v>
      </c>
      <c r="B293" s="30" t="s">
        <v>3673</v>
      </c>
      <c r="C293" s="640">
        <v>1</v>
      </c>
      <c r="D293" s="10">
        <f>7.47087+0.22413</f>
        <v>7.6949999999999994</v>
      </c>
      <c r="E293" s="86" t="s">
        <v>3479</v>
      </c>
    </row>
    <row r="294" spans="1:5" ht="31.5">
      <c r="A294" s="30" t="s">
        <v>3680</v>
      </c>
      <c r="B294" s="30" t="s">
        <v>3689</v>
      </c>
      <c r="C294" s="640">
        <v>10</v>
      </c>
      <c r="D294" s="10">
        <f>69.96117+2.09883</f>
        <v>72.06</v>
      </c>
      <c r="E294" s="86" t="s">
        <v>3542</v>
      </c>
    </row>
    <row r="295" spans="1:5" ht="31.5">
      <c r="A295" s="30" t="s">
        <v>3680</v>
      </c>
      <c r="B295" s="30" t="s">
        <v>3690</v>
      </c>
      <c r="C295" s="640">
        <v>1</v>
      </c>
      <c r="D295" s="10">
        <f>83.5+2.505</f>
        <v>86.004999999999995</v>
      </c>
      <c r="E295" s="86" t="s">
        <v>3500</v>
      </c>
    </row>
    <row r="296" spans="1:5" ht="31.5">
      <c r="A296" s="30" t="s">
        <v>3680</v>
      </c>
      <c r="B296" s="30" t="s">
        <v>3691</v>
      </c>
      <c r="C296" s="640">
        <v>1</v>
      </c>
      <c r="D296" s="10">
        <f>22+0.66</f>
        <v>22.66</v>
      </c>
      <c r="E296" s="86" t="s">
        <v>3500</v>
      </c>
    </row>
    <row r="297" spans="1:5" ht="31.5">
      <c r="A297" s="30" t="s">
        <v>3680</v>
      </c>
      <c r="B297" s="30" t="s">
        <v>3692</v>
      </c>
      <c r="C297" s="640">
        <v>4</v>
      </c>
      <c r="D297" s="10">
        <f>30.75+0.9225</f>
        <v>31.672499999999999</v>
      </c>
      <c r="E297" s="86" t="s">
        <v>3608</v>
      </c>
    </row>
    <row r="298" spans="1:5" ht="31.5">
      <c r="A298" s="128" t="s">
        <v>3609</v>
      </c>
      <c r="B298" s="30" t="s">
        <v>3658</v>
      </c>
      <c r="C298" s="640">
        <v>1</v>
      </c>
      <c r="D298" s="10">
        <f>10.83495+0.32505</f>
        <v>11.159999999999998</v>
      </c>
      <c r="E298" s="86" t="s">
        <v>3479</v>
      </c>
    </row>
    <row r="299" spans="1:5" ht="31.5">
      <c r="A299" s="30" t="s">
        <v>3693</v>
      </c>
      <c r="B299" s="30" t="s">
        <v>3555</v>
      </c>
      <c r="C299" s="640">
        <v>1</v>
      </c>
      <c r="D299" s="10">
        <f>21.84466+0.65534</f>
        <v>22.5</v>
      </c>
      <c r="E299" s="86" t="s">
        <v>3500</v>
      </c>
    </row>
    <row r="300" spans="1:5" ht="31.5">
      <c r="A300" s="30" t="s">
        <v>3463</v>
      </c>
      <c r="B300" s="30" t="s">
        <v>3694</v>
      </c>
      <c r="C300" s="640">
        <v>1</v>
      </c>
      <c r="D300" s="10">
        <f>12.03398+0.36102</f>
        <v>12.395</v>
      </c>
      <c r="E300" s="86" t="s">
        <v>3608</v>
      </c>
    </row>
    <row r="301" spans="1:5" ht="31.5">
      <c r="A301" s="30" t="s">
        <v>3463</v>
      </c>
      <c r="B301" s="30" t="s">
        <v>3694</v>
      </c>
      <c r="C301" s="640">
        <v>1</v>
      </c>
      <c r="D301" s="10">
        <f>22.1068+0.6632+17.7</f>
        <v>40.47</v>
      </c>
      <c r="E301" s="86" t="s">
        <v>3608</v>
      </c>
    </row>
    <row r="302" spans="1:5" ht="31.5">
      <c r="A302" s="30" t="s">
        <v>3463</v>
      </c>
      <c r="B302" s="30" t="s">
        <v>3694</v>
      </c>
      <c r="C302" s="640">
        <v>1</v>
      </c>
      <c r="D302" s="10">
        <f>7.99514+0.23986</f>
        <v>8.2349999999999994</v>
      </c>
      <c r="E302" s="86" t="s">
        <v>3484</v>
      </c>
    </row>
    <row r="303" spans="1:5" ht="31.5">
      <c r="A303" s="30" t="s">
        <v>3695</v>
      </c>
      <c r="B303" s="30" t="s">
        <v>3658</v>
      </c>
      <c r="C303" s="640">
        <v>1</v>
      </c>
      <c r="D303" s="10">
        <f>9.47767+0.28433</f>
        <v>9.7620000000000005</v>
      </c>
      <c r="E303" s="86" t="s">
        <v>3479</v>
      </c>
    </row>
    <row r="304" spans="1:5" ht="31.5">
      <c r="A304" s="30" t="s">
        <v>3696</v>
      </c>
      <c r="B304" s="30" t="s">
        <v>3697</v>
      </c>
      <c r="C304" s="640">
        <v>1</v>
      </c>
      <c r="D304" s="10">
        <f>11+0.33</f>
        <v>11.33</v>
      </c>
      <c r="E304" s="86" t="s">
        <v>3698</v>
      </c>
    </row>
    <row r="305" spans="1:5" ht="31.5">
      <c r="A305" s="30" t="s">
        <v>3696</v>
      </c>
      <c r="B305" s="30" t="s">
        <v>3555</v>
      </c>
      <c r="C305" s="640">
        <v>1</v>
      </c>
      <c r="D305" s="10">
        <f>11+0.33</f>
        <v>11.33</v>
      </c>
      <c r="E305" s="86" t="s">
        <v>3698</v>
      </c>
    </row>
    <row r="306" spans="1:5" ht="31.5">
      <c r="A306" s="30" t="s">
        <v>3699</v>
      </c>
      <c r="B306" s="30" t="s">
        <v>3625</v>
      </c>
      <c r="C306" s="640">
        <v>1</v>
      </c>
      <c r="D306" s="10">
        <f>22+0.66</f>
        <v>22.66</v>
      </c>
      <c r="E306" s="86" t="s">
        <v>3626</v>
      </c>
    </row>
    <row r="307" spans="1:5" ht="31.5">
      <c r="A307" s="30" t="s">
        <v>3700</v>
      </c>
      <c r="B307" s="30" t="s">
        <v>3701</v>
      </c>
      <c r="C307" s="640">
        <v>1</v>
      </c>
      <c r="D307" s="10">
        <f>22+0.66</f>
        <v>22.66</v>
      </c>
      <c r="E307" s="86" t="s">
        <v>3698</v>
      </c>
    </row>
    <row r="308" spans="1:5" ht="31.5">
      <c r="A308" s="128" t="s">
        <v>3649</v>
      </c>
      <c r="B308" s="30" t="s">
        <v>3702</v>
      </c>
      <c r="C308" s="640">
        <v>5</v>
      </c>
      <c r="D308" s="10">
        <f>49.95145+1.49855</f>
        <v>51.45</v>
      </c>
      <c r="E308" s="86" t="s">
        <v>3479</v>
      </c>
    </row>
    <row r="309" spans="1:5" ht="78.75">
      <c r="A309" s="639" t="s">
        <v>3593</v>
      </c>
      <c r="B309" s="30" t="s">
        <v>3672</v>
      </c>
      <c r="C309" s="640">
        <v>1</v>
      </c>
      <c r="D309" s="10">
        <f>7.89657+0.2369</f>
        <v>8.1334699999999991</v>
      </c>
      <c r="E309" s="86" t="s">
        <v>3479</v>
      </c>
    </row>
    <row r="310" spans="1:5" ht="78.75">
      <c r="A310" s="639" t="s">
        <v>3593</v>
      </c>
      <c r="B310" s="30" t="s">
        <v>3672</v>
      </c>
      <c r="C310" s="640">
        <v>3</v>
      </c>
      <c r="D310" s="10">
        <f>31.13255+0.93398</f>
        <v>32.06653</v>
      </c>
      <c r="E310" s="86" t="s">
        <v>3479</v>
      </c>
    </row>
    <row r="311" spans="1:5" ht="78.75">
      <c r="A311" s="639" t="s">
        <v>3593</v>
      </c>
      <c r="B311" s="30" t="s">
        <v>3673</v>
      </c>
      <c r="C311" s="640">
        <v>5</v>
      </c>
      <c r="D311" s="10">
        <f>47.38834+1.42166</f>
        <v>48.81</v>
      </c>
      <c r="E311" s="86" t="s">
        <v>3479</v>
      </c>
    </row>
    <row r="312" spans="1:5" ht="63">
      <c r="A312" s="128" t="s">
        <v>3635</v>
      </c>
      <c r="B312" s="30" t="s">
        <v>3703</v>
      </c>
      <c r="C312" s="640">
        <v>3</v>
      </c>
      <c r="D312" s="10">
        <f>64.07766+1.92234</f>
        <v>66</v>
      </c>
      <c r="E312" s="86" t="s">
        <v>3468</v>
      </c>
    </row>
    <row r="313" spans="1:5" ht="63">
      <c r="A313" s="128" t="s">
        <v>3635</v>
      </c>
      <c r="B313" s="30" t="s">
        <v>3672</v>
      </c>
      <c r="C313" s="640">
        <v>1</v>
      </c>
      <c r="D313" s="10">
        <f>17.88349+0.53651</f>
        <v>18.419999999999998</v>
      </c>
      <c r="E313" s="86" t="s">
        <v>3479</v>
      </c>
    </row>
    <row r="314" spans="1:5" ht="63">
      <c r="A314" s="128" t="s">
        <v>3635</v>
      </c>
      <c r="B314" s="30" t="s">
        <v>3587</v>
      </c>
      <c r="C314" s="640">
        <v>1</v>
      </c>
      <c r="D314" s="10">
        <f>14.5631+0.4369</f>
        <v>15</v>
      </c>
      <c r="E314" s="86" t="s">
        <v>3479</v>
      </c>
    </row>
    <row r="315" spans="1:5" ht="63">
      <c r="A315" s="128" t="s">
        <v>3635</v>
      </c>
      <c r="B315" s="30" t="s">
        <v>3704</v>
      </c>
      <c r="C315" s="640">
        <v>1</v>
      </c>
      <c r="D315" s="10">
        <f>8.83495+0.26505</f>
        <v>9.1</v>
      </c>
      <c r="E315" s="86" t="s">
        <v>3705</v>
      </c>
    </row>
    <row r="316" spans="1:5" ht="63">
      <c r="A316" s="128" t="s">
        <v>3635</v>
      </c>
      <c r="B316" s="30" t="s">
        <v>1001</v>
      </c>
      <c r="C316" s="640">
        <v>1</v>
      </c>
      <c r="D316" s="10">
        <f>7.47087+0.22413</f>
        <v>7.6949999999999994</v>
      </c>
      <c r="E316" s="86" t="s">
        <v>3479</v>
      </c>
    </row>
    <row r="317" spans="1:5" ht="63">
      <c r="A317" s="128" t="s">
        <v>3644</v>
      </c>
      <c r="B317" s="30" t="s">
        <v>3706</v>
      </c>
      <c r="C317" s="640">
        <v>1</v>
      </c>
      <c r="D317" s="10">
        <f>50+1.5</f>
        <v>51.5</v>
      </c>
      <c r="E317" s="86" t="s">
        <v>3479</v>
      </c>
    </row>
    <row r="318" spans="1:5" ht="78.75">
      <c r="A318" s="639" t="s">
        <v>3594</v>
      </c>
      <c r="B318" s="30" t="s">
        <v>3707</v>
      </c>
      <c r="C318" s="640">
        <v>1</v>
      </c>
      <c r="D318" s="10">
        <f>25.04757+0.75143</f>
        <v>25.798999999999999</v>
      </c>
      <c r="E318" s="86" t="s">
        <v>3705</v>
      </c>
    </row>
    <row r="319" spans="1:5" ht="78.75">
      <c r="A319" s="639" t="s">
        <v>3594</v>
      </c>
      <c r="B319" s="30" t="s">
        <v>3708</v>
      </c>
      <c r="C319" s="640">
        <v>2</v>
      </c>
      <c r="D319" s="10">
        <f>18.7165+0.5615</f>
        <v>19.277999999999999</v>
      </c>
      <c r="E319" s="86" t="s">
        <v>3709</v>
      </c>
    </row>
    <row r="320" spans="1:5" ht="78.75">
      <c r="A320" s="639" t="s">
        <v>3594</v>
      </c>
      <c r="B320" s="30" t="s">
        <v>3673</v>
      </c>
      <c r="C320" s="640">
        <v>2</v>
      </c>
      <c r="D320" s="10">
        <f>23.2505+0.6975</f>
        <v>23.948</v>
      </c>
      <c r="E320" s="86" t="s">
        <v>3479</v>
      </c>
    </row>
    <row r="321" spans="1:5" ht="78.75">
      <c r="A321" s="639" t="s">
        <v>3594</v>
      </c>
      <c r="B321" s="30" t="s">
        <v>3710</v>
      </c>
      <c r="C321" s="640">
        <v>4</v>
      </c>
      <c r="D321" s="10">
        <f>32.98543+0.98957</f>
        <v>33.975000000000001</v>
      </c>
      <c r="E321" s="86" t="s">
        <v>3479</v>
      </c>
    </row>
    <row r="322" spans="1:5" ht="47.25">
      <c r="A322" s="128" t="s">
        <v>3646</v>
      </c>
      <c r="B322" s="30" t="s">
        <v>3711</v>
      </c>
      <c r="C322" s="640">
        <v>1</v>
      </c>
      <c r="D322" s="10">
        <f>9.5+0.285</f>
        <v>9.7850000000000001</v>
      </c>
      <c r="E322" s="86" t="s">
        <v>3712</v>
      </c>
    </row>
    <row r="323" spans="1:5" ht="47.25">
      <c r="A323" s="128" t="s">
        <v>3646</v>
      </c>
      <c r="B323" s="30" t="s">
        <v>3707</v>
      </c>
      <c r="C323" s="640">
        <v>1</v>
      </c>
      <c r="D323" s="10">
        <f>19.22233+0.57667</f>
        <v>19.798999999999999</v>
      </c>
      <c r="E323" s="86" t="s">
        <v>3705</v>
      </c>
    </row>
    <row r="324" spans="1:5" ht="47.25">
      <c r="A324" s="128" t="s">
        <v>3646</v>
      </c>
      <c r="B324" s="30" t="s">
        <v>3708</v>
      </c>
      <c r="C324" s="640">
        <v>4</v>
      </c>
      <c r="D324" s="10">
        <f>23.59223+0.70777</f>
        <v>24.3</v>
      </c>
      <c r="E324" s="86" t="s">
        <v>3709</v>
      </c>
    </row>
    <row r="325" spans="1:5" ht="47.25">
      <c r="A325" s="128" t="s">
        <v>3646</v>
      </c>
      <c r="B325" s="30" t="s">
        <v>3673</v>
      </c>
      <c r="C325" s="640">
        <v>2</v>
      </c>
      <c r="D325" s="10">
        <f>23.76699+0.71301</f>
        <v>24.48</v>
      </c>
      <c r="E325" s="86" t="s">
        <v>3479</v>
      </c>
    </row>
    <row r="326" spans="1:5" ht="47.25">
      <c r="A326" s="128" t="s">
        <v>3646</v>
      </c>
      <c r="B326" s="30" t="s">
        <v>3713</v>
      </c>
      <c r="C326" s="640">
        <v>4</v>
      </c>
      <c r="D326" s="10">
        <f>32.98543+0.98957</f>
        <v>33.975000000000001</v>
      </c>
      <c r="E326" s="86" t="s">
        <v>3479</v>
      </c>
    </row>
    <row r="327" spans="1:5" ht="47.25">
      <c r="A327" s="128" t="s">
        <v>3643</v>
      </c>
      <c r="B327" s="30" t="s">
        <v>3714</v>
      </c>
      <c r="C327" s="640">
        <v>5</v>
      </c>
      <c r="D327" s="10">
        <f>59.85436+1.79564</f>
        <v>61.65</v>
      </c>
      <c r="E327" s="86" t="s">
        <v>3479</v>
      </c>
    </row>
    <row r="328" spans="1:5" ht="78.75">
      <c r="A328" s="639" t="s">
        <v>3597</v>
      </c>
      <c r="B328" s="30" t="s">
        <v>3672</v>
      </c>
      <c r="C328" s="640">
        <v>4</v>
      </c>
      <c r="D328" s="10">
        <f>45.63106+1.36894</f>
        <v>47</v>
      </c>
      <c r="E328" s="86" t="s">
        <v>3479</v>
      </c>
    </row>
    <row r="329" spans="1:5" ht="78.75">
      <c r="A329" s="639" t="s">
        <v>3597</v>
      </c>
      <c r="B329" s="30" t="s">
        <v>3672</v>
      </c>
      <c r="C329" s="640">
        <v>4</v>
      </c>
      <c r="D329" s="10">
        <f>31.74757+0.95243</f>
        <v>32.700000000000003</v>
      </c>
      <c r="E329" s="86" t="s">
        <v>3479</v>
      </c>
    </row>
    <row r="330" spans="1:5" ht="78.75">
      <c r="A330" s="639" t="s">
        <v>3597</v>
      </c>
      <c r="B330" s="30" t="s">
        <v>3560</v>
      </c>
      <c r="C330" s="640">
        <v>1</v>
      </c>
      <c r="D330" s="10">
        <f>9+0.27</f>
        <v>9.27</v>
      </c>
      <c r="E330" s="86" t="s">
        <v>3479</v>
      </c>
    </row>
    <row r="331" spans="1:5" ht="78.75">
      <c r="A331" s="639" t="s">
        <v>3597</v>
      </c>
      <c r="B331" s="30" t="s">
        <v>3658</v>
      </c>
      <c r="C331" s="640">
        <v>1</v>
      </c>
      <c r="D331" s="10">
        <f>12.37864+0.37136</f>
        <v>12.75</v>
      </c>
      <c r="E331" s="86" t="s">
        <v>3479</v>
      </c>
    </row>
    <row r="332" spans="1:5" ht="78.75">
      <c r="A332" s="639" t="s">
        <v>3715</v>
      </c>
      <c r="B332" s="30" t="s">
        <v>3523</v>
      </c>
      <c r="C332" s="640">
        <v>1</v>
      </c>
      <c r="D332" s="10">
        <f>4.53496+0.13605+5.51358+0.16541</f>
        <v>10.35</v>
      </c>
      <c r="E332" s="86" t="s">
        <v>3479</v>
      </c>
    </row>
    <row r="333" spans="1:5" ht="63">
      <c r="A333" s="128" t="s">
        <v>3492</v>
      </c>
      <c r="B333" s="30" t="s">
        <v>3665</v>
      </c>
      <c r="C333" s="640">
        <v>2</v>
      </c>
      <c r="D333" s="10">
        <f>125.76699+3.77301</f>
        <v>129.54000000000002</v>
      </c>
      <c r="E333" s="86" t="s">
        <v>3479</v>
      </c>
    </row>
    <row r="334" spans="1:5" ht="63">
      <c r="A334" s="128" t="s">
        <v>3492</v>
      </c>
      <c r="B334" s="30" t="s">
        <v>3658</v>
      </c>
      <c r="C334" s="640">
        <v>24</v>
      </c>
      <c r="D334" s="10">
        <f>188.73786+5.66214</f>
        <v>194.4</v>
      </c>
      <c r="E334" s="86" t="s">
        <v>3479</v>
      </c>
    </row>
    <row r="335" spans="1:5" ht="63">
      <c r="A335" s="128" t="s">
        <v>3492</v>
      </c>
      <c r="B335" s="30" t="s">
        <v>3554</v>
      </c>
      <c r="C335" s="640">
        <v>5</v>
      </c>
      <c r="D335" s="10">
        <f>65.53398+1.96602</f>
        <v>67.5</v>
      </c>
      <c r="E335" s="86" t="s">
        <v>3479</v>
      </c>
    </row>
    <row r="336" spans="1:5" ht="63">
      <c r="A336" s="128" t="s">
        <v>3492</v>
      </c>
      <c r="B336" s="30" t="s">
        <v>2152</v>
      </c>
      <c r="C336" s="640">
        <v>1</v>
      </c>
      <c r="D336" s="10">
        <f>6.9932+0.2118</f>
        <v>7.2050000000000001</v>
      </c>
      <c r="E336" s="86" t="s">
        <v>660</v>
      </c>
    </row>
    <row r="337" spans="1:5" ht="63">
      <c r="A337" s="128" t="s">
        <v>3564</v>
      </c>
      <c r="B337" s="30" t="s">
        <v>3707</v>
      </c>
      <c r="C337" s="640">
        <v>1</v>
      </c>
      <c r="D337" s="10">
        <f>36.89223+1.10677</f>
        <v>37.998999999999995</v>
      </c>
      <c r="E337" s="86" t="s">
        <v>3705</v>
      </c>
    </row>
    <row r="338" spans="1:5" ht="63">
      <c r="A338" s="128" t="s">
        <v>3564</v>
      </c>
      <c r="B338" s="30" t="s">
        <v>3716</v>
      </c>
      <c r="C338" s="640">
        <v>1</v>
      </c>
      <c r="D338" s="10">
        <f>24.27184+0.72816</f>
        <v>25</v>
      </c>
      <c r="E338" s="86" t="s">
        <v>3484</v>
      </c>
    </row>
    <row r="339" spans="1:5" ht="63">
      <c r="A339" s="128" t="s">
        <v>3564</v>
      </c>
      <c r="B339" s="30" t="s">
        <v>3711</v>
      </c>
      <c r="C339" s="640">
        <v>1</v>
      </c>
      <c r="D339" s="10">
        <f>9.5+0.285</f>
        <v>9.7850000000000001</v>
      </c>
      <c r="E339" s="86" t="s">
        <v>3717</v>
      </c>
    </row>
    <row r="340" spans="1:5" ht="63">
      <c r="A340" s="128" t="s">
        <v>3564</v>
      </c>
      <c r="B340" s="30" t="s">
        <v>3673</v>
      </c>
      <c r="C340" s="640">
        <v>5</v>
      </c>
      <c r="D340" s="10">
        <f>38.81067+1.16433</f>
        <v>39.975000000000001</v>
      </c>
      <c r="E340" s="86" t="s">
        <v>3479</v>
      </c>
    </row>
    <row r="341" spans="1:5" ht="63">
      <c r="A341" s="128" t="s">
        <v>3567</v>
      </c>
      <c r="B341" s="30" t="s">
        <v>3711</v>
      </c>
      <c r="C341" s="640">
        <v>1</v>
      </c>
      <c r="D341" s="10">
        <f>9.5+0.285</f>
        <v>9.7850000000000001</v>
      </c>
      <c r="E341" s="86" t="s">
        <v>3717</v>
      </c>
    </row>
    <row r="342" spans="1:5" ht="78.75">
      <c r="A342" s="639" t="s">
        <v>1202</v>
      </c>
      <c r="B342" s="30" t="s">
        <v>3673</v>
      </c>
      <c r="C342" s="640">
        <v>2</v>
      </c>
      <c r="D342" s="10">
        <f>15.96504+0.47896</f>
        <v>16.443999999999999</v>
      </c>
      <c r="E342" s="86" t="s">
        <v>3479</v>
      </c>
    </row>
    <row r="343" spans="1:5" ht="78.75">
      <c r="A343" s="639" t="s">
        <v>3570</v>
      </c>
      <c r="B343" s="30" t="s">
        <v>3665</v>
      </c>
      <c r="C343" s="640">
        <v>1</v>
      </c>
      <c r="D343" s="10">
        <f>26.3903+0.79171+8.56797+0.25703</f>
        <v>36.007010000000001</v>
      </c>
      <c r="E343" s="86" t="s">
        <v>3479</v>
      </c>
    </row>
    <row r="344" spans="1:5" ht="78.75">
      <c r="A344" s="639" t="s">
        <v>3570</v>
      </c>
      <c r="B344" s="30" t="s">
        <v>3673</v>
      </c>
      <c r="C344" s="640">
        <v>9</v>
      </c>
      <c r="D344" s="10">
        <f>71.43203+2.14297</f>
        <v>73.575000000000003</v>
      </c>
      <c r="E344" s="86" t="s">
        <v>3479</v>
      </c>
    </row>
    <row r="345" spans="1:5" ht="63">
      <c r="A345" s="128" t="s">
        <v>3573</v>
      </c>
      <c r="B345" s="30" t="s">
        <v>3718</v>
      </c>
      <c r="C345" s="640">
        <v>2</v>
      </c>
      <c r="D345" s="10">
        <f>22.81553+0.68447</f>
        <v>23.5</v>
      </c>
      <c r="E345" s="86" t="s">
        <v>3479</v>
      </c>
    </row>
    <row r="346" spans="1:5" ht="63">
      <c r="A346" s="128" t="s">
        <v>3573</v>
      </c>
      <c r="B346" s="30" t="s">
        <v>3673</v>
      </c>
      <c r="C346" s="640">
        <v>5</v>
      </c>
      <c r="D346" s="10">
        <f>47.62135+1.42865</f>
        <v>49.05</v>
      </c>
      <c r="E346" s="86" t="s">
        <v>3479</v>
      </c>
    </row>
    <row r="347" spans="1:5" ht="63">
      <c r="A347" s="128" t="s">
        <v>3573</v>
      </c>
      <c r="B347" s="30" t="s">
        <v>3673</v>
      </c>
      <c r="C347" s="640">
        <v>1</v>
      </c>
      <c r="D347" s="10">
        <f>7.47087+0.22413</f>
        <v>7.6949999999999994</v>
      </c>
      <c r="E347" s="86" t="s">
        <v>3479</v>
      </c>
    </row>
    <row r="348" spans="1:5" ht="63">
      <c r="A348" s="128" t="s">
        <v>3574</v>
      </c>
      <c r="B348" s="30" t="s">
        <v>3523</v>
      </c>
      <c r="C348" s="640">
        <v>1</v>
      </c>
      <c r="D348" s="10">
        <f>0.86408+0.02593+6+0.18+5.99999+0.18</f>
        <v>13.25</v>
      </c>
      <c r="E348" s="86" t="s">
        <v>3479</v>
      </c>
    </row>
    <row r="349" spans="1:5" ht="63">
      <c r="A349" s="128" t="s">
        <v>3663</v>
      </c>
      <c r="B349" s="30" t="s">
        <v>3673</v>
      </c>
      <c r="C349" s="640">
        <v>1</v>
      </c>
      <c r="D349" s="10">
        <f>54.36893+1.63107</f>
        <v>56</v>
      </c>
      <c r="E349" s="86" t="s">
        <v>3479</v>
      </c>
    </row>
    <row r="350" spans="1:5" ht="63">
      <c r="A350" s="128" t="s">
        <v>3663</v>
      </c>
      <c r="B350" s="30" t="s">
        <v>3673</v>
      </c>
      <c r="C350" s="640">
        <v>2</v>
      </c>
      <c r="D350" s="10">
        <f>14.94174+0.44826</f>
        <v>15.389999999999999</v>
      </c>
      <c r="E350" s="86" t="s">
        <v>3479</v>
      </c>
    </row>
    <row r="351" spans="1:5" ht="63">
      <c r="A351" s="128" t="s">
        <v>3663</v>
      </c>
      <c r="B351" s="30" t="s">
        <v>3673</v>
      </c>
      <c r="C351" s="640">
        <v>1</v>
      </c>
      <c r="D351" s="10">
        <f>9.47766+0.28434</f>
        <v>9.7620000000000005</v>
      </c>
      <c r="E351" s="86" t="s">
        <v>3479</v>
      </c>
    </row>
    <row r="352" spans="1:5" ht="78.75">
      <c r="A352" s="639" t="s">
        <v>1195</v>
      </c>
      <c r="B352" s="30" t="s">
        <v>3554</v>
      </c>
      <c r="C352" s="640">
        <v>1</v>
      </c>
      <c r="D352" s="10">
        <f>10+0.3</f>
        <v>10.3</v>
      </c>
      <c r="E352" s="86" t="s">
        <v>3479</v>
      </c>
    </row>
    <row r="353" spans="1:5" ht="78.75">
      <c r="A353" s="639" t="s">
        <v>1204</v>
      </c>
      <c r="B353" s="30" t="s">
        <v>3711</v>
      </c>
      <c r="C353" s="640">
        <v>1</v>
      </c>
      <c r="D353" s="10">
        <f>9.5+0.285</f>
        <v>9.7850000000000001</v>
      </c>
      <c r="E353" s="86" t="s">
        <v>3712</v>
      </c>
    </row>
    <row r="354" spans="1:5" ht="78.75">
      <c r="A354" s="639" t="s">
        <v>3576</v>
      </c>
      <c r="B354" s="30" t="s">
        <v>3719</v>
      </c>
      <c r="C354" s="640">
        <v>1</v>
      </c>
      <c r="D354" s="10">
        <f>39.6+1.188</f>
        <v>40.788000000000004</v>
      </c>
      <c r="E354" s="86" t="s">
        <v>3705</v>
      </c>
    </row>
    <row r="355" spans="1:5" ht="78.75">
      <c r="A355" s="639" t="s">
        <v>3578</v>
      </c>
      <c r="B355" s="30" t="s">
        <v>3665</v>
      </c>
      <c r="C355" s="640">
        <v>1</v>
      </c>
      <c r="D355" s="10">
        <f>36.8932+1.1068</f>
        <v>38</v>
      </c>
      <c r="E355" s="86" t="s">
        <v>3479</v>
      </c>
    </row>
    <row r="356" spans="1:5" ht="78.75">
      <c r="A356" s="639" t="s">
        <v>3578</v>
      </c>
      <c r="B356" s="30" t="s">
        <v>3673</v>
      </c>
      <c r="C356" s="640">
        <v>4</v>
      </c>
      <c r="D356" s="10">
        <f>37.91067+1.13733</f>
        <v>39.048000000000002</v>
      </c>
      <c r="E356" s="86" t="s">
        <v>3479</v>
      </c>
    </row>
    <row r="357" spans="1:5" ht="63">
      <c r="A357" s="639" t="s">
        <v>1200</v>
      </c>
      <c r="B357" s="30" t="s">
        <v>3711</v>
      </c>
      <c r="C357" s="640">
        <v>1</v>
      </c>
      <c r="D357" s="10">
        <f>9.5+0.285</f>
        <v>9.7850000000000001</v>
      </c>
      <c r="E357" s="86" t="s">
        <v>3712</v>
      </c>
    </row>
    <row r="358" spans="1:5" ht="63">
      <c r="A358" s="128" t="s">
        <v>3720</v>
      </c>
      <c r="B358" s="30" t="s">
        <v>3721</v>
      </c>
      <c r="C358" s="640">
        <v>4</v>
      </c>
      <c r="D358" s="10">
        <f>40.09708+1.20292</f>
        <v>41.3</v>
      </c>
      <c r="E358" s="86" t="s">
        <v>3479</v>
      </c>
    </row>
    <row r="359" spans="1:5" ht="63">
      <c r="A359" s="128" t="s">
        <v>3720</v>
      </c>
      <c r="B359" s="30" t="s">
        <v>3666</v>
      </c>
      <c r="C359" s="640">
        <v>5</v>
      </c>
      <c r="D359" s="10">
        <f>7.81884+0.23457+38.05494+1.14165</f>
        <v>47.25</v>
      </c>
      <c r="E359" s="86" t="s">
        <v>3479</v>
      </c>
    </row>
    <row r="360" spans="1:5">
      <c r="A360" s="127"/>
      <c r="B360" s="30"/>
      <c r="C360" s="640"/>
      <c r="D360" s="10"/>
      <c r="E360" s="82"/>
    </row>
    <row r="361" spans="1:5">
      <c r="A361" s="757" t="s">
        <v>6</v>
      </c>
      <c r="B361" s="724" t="s">
        <v>1</v>
      </c>
      <c r="C361" s="637" t="s">
        <v>6</v>
      </c>
      <c r="D361" s="643">
        <f>SUM(D20:D360)</f>
        <v>9628.0345899999975</v>
      </c>
      <c r="E361" s="637" t="s">
        <v>6</v>
      </c>
    </row>
    <row r="362" spans="1:5">
      <c r="A362" s="885" t="s">
        <v>18</v>
      </c>
      <c r="B362" s="885"/>
      <c r="C362" s="885"/>
      <c r="D362" s="885"/>
      <c r="E362" s="885"/>
    </row>
    <row r="363" spans="1:5">
      <c r="A363" s="128" t="s">
        <v>1882</v>
      </c>
      <c r="B363" s="128" t="s">
        <v>1883</v>
      </c>
      <c r="C363" s="56">
        <v>3</v>
      </c>
      <c r="D363" s="18">
        <v>52.5</v>
      </c>
      <c r="E363" s="56" t="s">
        <v>1884</v>
      </c>
    </row>
    <row r="364" spans="1:5">
      <c r="A364" s="128" t="s">
        <v>1882</v>
      </c>
      <c r="B364" s="128" t="s">
        <v>1885</v>
      </c>
      <c r="C364" s="56">
        <v>2</v>
      </c>
      <c r="D364" s="18">
        <v>68</v>
      </c>
      <c r="E364" s="56" t="s">
        <v>1884</v>
      </c>
    </row>
    <row r="365" spans="1:5">
      <c r="A365" s="128" t="s">
        <v>1882</v>
      </c>
      <c r="B365" s="128" t="s">
        <v>1886</v>
      </c>
      <c r="C365" s="56">
        <v>1</v>
      </c>
      <c r="D365" s="18">
        <v>56</v>
      </c>
      <c r="E365" s="56" t="s">
        <v>1887</v>
      </c>
    </row>
    <row r="366" spans="1:5">
      <c r="A366" s="128" t="s">
        <v>1882</v>
      </c>
      <c r="B366" s="128" t="s">
        <v>1888</v>
      </c>
      <c r="C366" s="56">
        <v>1</v>
      </c>
      <c r="D366" s="18">
        <v>79.900000000000006</v>
      </c>
      <c r="E366" s="56" t="s">
        <v>1884</v>
      </c>
    </row>
    <row r="367" spans="1:5">
      <c r="A367" s="128" t="s">
        <v>1882</v>
      </c>
      <c r="B367" s="128" t="s">
        <v>1889</v>
      </c>
      <c r="C367" s="56">
        <v>3</v>
      </c>
      <c r="D367" s="18">
        <v>28.8</v>
      </c>
      <c r="E367" s="56" t="s">
        <v>1890</v>
      </c>
    </row>
    <row r="368" spans="1:5" ht="47.25">
      <c r="A368" s="128" t="s">
        <v>1891</v>
      </c>
      <c r="B368" s="128" t="s">
        <v>1892</v>
      </c>
      <c r="C368" s="56">
        <v>1</v>
      </c>
      <c r="D368" s="18">
        <v>2170</v>
      </c>
      <c r="E368" s="56" t="s">
        <v>1893</v>
      </c>
    </row>
    <row r="369" spans="1:5" ht="31.5">
      <c r="A369" s="128" t="s">
        <v>1891</v>
      </c>
      <c r="B369" s="128" t="s">
        <v>1894</v>
      </c>
      <c r="C369" s="56">
        <v>3</v>
      </c>
      <c r="D369" s="18">
        <v>115.72</v>
      </c>
      <c r="E369" s="56" t="s">
        <v>1895</v>
      </c>
    </row>
    <row r="370" spans="1:5">
      <c r="A370" s="128" t="s">
        <v>1891</v>
      </c>
      <c r="B370" s="128" t="s">
        <v>1896</v>
      </c>
      <c r="C370" s="56">
        <v>1</v>
      </c>
      <c r="D370" s="18">
        <v>104.1</v>
      </c>
      <c r="E370" s="56" t="s">
        <v>1897</v>
      </c>
    </row>
    <row r="371" spans="1:5">
      <c r="A371" s="30" t="s">
        <v>1898</v>
      </c>
      <c r="B371" s="128" t="s">
        <v>1899</v>
      </c>
      <c r="C371" s="56">
        <v>1</v>
      </c>
      <c r="D371" s="18">
        <f>320+5.828</f>
        <v>325.82799999999997</v>
      </c>
      <c r="E371" s="56" t="s">
        <v>1900</v>
      </c>
    </row>
    <row r="372" spans="1:5">
      <c r="A372" s="128" t="s">
        <v>1901</v>
      </c>
      <c r="B372" s="128" t="s">
        <v>1902</v>
      </c>
      <c r="C372" s="56">
        <v>2</v>
      </c>
      <c r="D372" s="18">
        <v>675.5</v>
      </c>
      <c r="E372" s="56" t="s">
        <v>1903</v>
      </c>
    </row>
    <row r="373" spans="1:5">
      <c r="A373" s="128" t="s">
        <v>1901</v>
      </c>
      <c r="B373" s="128" t="s">
        <v>1904</v>
      </c>
      <c r="C373" s="56">
        <v>2</v>
      </c>
      <c r="D373" s="18">
        <v>124.54300000000001</v>
      </c>
      <c r="E373" s="56" t="s">
        <v>1903</v>
      </c>
    </row>
    <row r="374" spans="1:5">
      <c r="A374" s="128" t="s">
        <v>1901</v>
      </c>
      <c r="B374" s="128" t="s">
        <v>1905</v>
      </c>
      <c r="C374" s="56">
        <v>1</v>
      </c>
      <c r="D374" s="18">
        <v>116.2</v>
      </c>
      <c r="E374" s="56" t="s">
        <v>1906</v>
      </c>
    </row>
    <row r="375" spans="1:5" ht="31.5">
      <c r="A375" s="128" t="s">
        <v>1901</v>
      </c>
      <c r="B375" s="128" t="s">
        <v>1907</v>
      </c>
      <c r="C375" s="56">
        <v>1</v>
      </c>
      <c r="D375" s="18">
        <v>184</v>
      </c>
      <c r="E375" s="56" t="s">
        <v>1908</v>
      </c>
    </row>
    <row r="376" spans="1:5">
      <c r="A376" s="128" t="s">
        <v>1901</v>
      </c>
      <c r="B376" s="128" t="s">
        <v>1909</v>
      </c>
      <c r="C376" s="56">
        <v>1</v>
      </c>
      <c r="D376" s="18">
        <v>38.5</v>
      </c>
      <c r="E376" s="56" t="s">
        <v>1910</v>
      </c>
    </row>
    <row r="377" spans="1:5">
      <c r="A377" s="128" t="s">
        <v>1901</v>
      </c>
      <c r="B377" s="128" t="s">
        <v>1911</v>
      </c>
      <c r="C377" s="56">
        <v>1</v>
      </c>
      <c r="D377" s="18">
        <v>38.383000000000003</v>
      </c>
      <c r="E377" s="56" t="s">
        <v>1912</v>
      </c>
    </row>
    <row r="378" spans="1:5" ht="31.5">
      <c r="A378" s="128" t="s">
        <v>1901</v>
      </c>
      <c r="B378" s="128" t="s">
        <v>1913</v>
      </c>
      <c r="C378" s="56">
        <v>1</v>
      </c>
      <c r="D378" s="18">
        <f>22.776-0.082</f>
        <v>22.693999999999999</v>
      </c>
      <c r="E378" s="56" t="s">
        <v>1914</v>
      </c>
    </row>
    <row r="379" spans="1:5">
      <c r="A379" s="128" t="s">
        <v>1915</v>
      </c>
      <c r="B379" s="128" t="s">
        <v>1916</v>
      </c>
      <c r="C379" s="56">
        <v>2</v>
      </c>
      <c r="D379" s="18">
        <v>410.22</v>
      </c>
      <c r="E379" s="56" t="s">
        <v>1917</v>
      </c>
    </row>
    <row r="380" spans="1:5">
      <c r="A380" s="128" t="s">
        <v>1915</v>
      </c>
      <c r="B380" s="128" t="s">
        <v>1886</v>
      </c>
      <c r="C380" s="56">
        <v>1</v>
      </c>
      <c r="D380" s="18">
        <v>164.78</v>
      </c>
      <c r="E380" s="56" t="s">
        <v>1918</v>
      </c>
    </row>
    <row r="381" spans="1:5">
      <c r="A381" s="128" t="s">
        <v>1915</v>
      </c>
      <c r="B381" s="128" t="s">
        <v>1919</v>
      </c>
      <c r="C381" s="56">
        <v>1</v>
      </c>
      <c r="D381" s="18">
        <f>316.82-117</f>
        <v>199.82</v>
      </c>
      <c r="E381" s="56" t="s">
        <v>1920</v>
      </c>
    </row>
    <row r="382" spans="1:5">
      <c r="A382" s="128" t="s">
        <v>1915</v>
      </c>
      <c r="B382" s="128" t="s">
        <v>1921</v>
      </c>
      <c r="C382" s="56">
        <v>1</v>
      </c>
      <c r="D382" s="18">
        <v>71.093000000000004</v>
      </c>
      <c r="E382" s="56" t="s">
        <v>1922</v>
      </c>
    </row>
    <row r="383" spans="1:5">
      <c r="A383" s="128" t="s">
        <v>1915</v>
      </c>
      <c r="B383" s="128" t="s">
        <v>1923</v>
      </c>
      <c r="C383" s="56">
        <v>1</v>
      </c>
      <c r="D383" s="18">
        <v>104.94</v>
      </c>
      <c r="E383" s="56" t="s">
        <v>1922</v>
      </c>
    </row>
    <row r="384" spans="1:5">
      <c r="A384" s="128" t="s">
        <v>1915</v>
      </c>
      <c r="B384" s="128" t="s">
        <v>767</v>
      </c>
      <c r="C384" s="56">
        <v>1</v>
      </c>
      <c r="D384" s="18">
        <v>13.967000000000001</v>
      </c>
      <c r="E384" s="56" t="s">
        <v>1922</v>
      </c>
    </row>
    <row r="385" spans="1:5">
      <c r="A385" s="128" t="s">
        <v>1924</v>
      </c>
      <c r="B385" s="128" t="s">
        <v>1925</v>
      </c>
      <c r="C385" s="56">
        <v>1</v>
      </c>
      <c r="D385" s="18">
        <v>78.55</v>
      </c>
      <c r="E385" s="56" t="s">
        <v>1926</v>
      </c>
    </row>
    <row r="386" spans="1:5">
      <c r="A386" s="128" t="s">
        <v>1924</v>
      </c>
      <c r="B386" s="128" t="s">
        <v>1885</v>
      </c>
      <c r="C386" s="56">
        <v>2</v>
      </c>
      <c r="D386" s="18">
        <v>89.96</v>
      </c>
      <c r="E386" s="56" t="s">
        <v>1927</v>
      </c>
    </row>
    <row r="387" spans="1:5">
      <c r="A387" s="30" t="s">
        <v>1928</v>
      </c>
      <c r="B387" s="128" t="s">
        <v>1929</v>
      </c>
      <c r="C387" s="56">
        <v>1</v>
      </c>
      <c r="D387" s="18">
        <v>126.485</v>
      </c>
      <c r="E387" s="56" t="s">
        <v>1930</v>
      </c>
    </row>
    <row r="388" spans="1:5">
      <c r="A388" s="30" t="s">
        <v>1928</v>
      </c>
      <c r="B388" s="128" t="s">
        <v>1885</v>
      </c>
      <c r="C388" s="56">
        <v>2</v>
      </c>
      <c r="D388" s="18">
        <v>118.8</v>
      </c>
      <c r="E388" s="56" t="s">
        <v>1931</v>
      </c>
    </row>
    <row r="389" spans="1:5">
      <c r="A389" s="30" t="s">
        <v>1928</v>
      </c>
      <c r="B389" s="128" t="s">
        <v>1932</v>
      </c>
      <c r="C389" s="56">
        <v>1</v>
      </c>
      <c r="D389" s="18">
        <v>21.3</v>
      </c>
      <c r="E389" s="56" t="s">
        <v>1933</v>
      </c>
    </row>
    <row r="390" spans="1:5">
      <c r="A390" s="30" t="s">
        <v>1928</v>
      </c>
      <c r="B390" s="128" t="s">
        <v>1934</v>
      </c>
      <c r="C390" s="56">
        <v>1</v>
      </c>
      <c r="D390" s="18">
        <v>103.41500000000001</v>
      </c>
      <c r="E390" s="56" t="s">
        <v>1935</v>
      </c>
    </row>
    <row r="391" spans="1:5">
      <c r="A391" s="128" t="s">
        <v>1936</v>
      </c>
      <c r="B391" s="128" t="s">
        <v>767</v>
      </c>
      <c r="C391" s="56">
        <v>1</v>
      </c>
      <c r="D391" s="18">
        <v>25</v>
      </c>
      <c r="E391" s="56" t="s">
        <v>1931</v>
      </c>
    </row>
    <row r="392" spans="1:5">
      <c r="A392" s="128" t="s">
        <v>1936</v>
      </c>
      <c r="B392" s="128" t="s">
        <v>1937</v>
      </c>
      <c r="C392" s="56">
        <v>1</v>
      </c>
      <c r="D392" s="18">
        <v>50.808</v>
      </c>
      <c r="E392" s="56" t="s">
        <v>1931</v>
      </c>
    </row>
    <row r="393" spans="1:5">
      <c r="A393" s="128" t="s">
        <v>1936</v>
      </c>
      <c r="B393" s="128" t="s">
        <v>1938</v>
      </c>
      <c r="C393" s="56">
        <v>1</v>
      </c>
      <c r="D393" s="18">
        <v>23.04</v>
      </c>
      <c r="E393" s="56" t="s">
        <v>1931</v>
      </c>
    </row>
    <row r="394" spans="1:5">
      <c r="A394" s="128" t="s">
        <v>1936</v>
      </c>
      <c r="B394" s="128" t="s">
        <v>1939</v>
      </c>
      <c r="C394" s="56">
        <v>3</v>
      </c>
      <c r="D394" s="18">
        <v>61.637999999999998</v>
      </c>
      <c r="E394" s="56" t="s">
        <v>1931</v>
      </c>
    </row>
    <row r="395" spans="1:5">
      <c r="A395" s="128" t="s">
        <v>1936</v>
      </c>
      <c r="B395" s="128" t="s">
        <v>1940</v>
      </c>
      <c r="C395" s="56">
        <v>5</v>
      </c>
      <c r="D395" s="18">
        <f>357.7+36.749</f>
        <v>394.44900000000001</v>
      </c>
      <c r="E395" s="56" t="s">
        <v>1931</v>
      </c>
    </row>
    <row r="396" spans="1:5">
      <c r="A396" s="128" t="s">
        <v>1936</v>
      </c>
      <c r="B396" s="128" t="s">
        <v>1941</v>
      </c>
      <c r="C396" s="56">
        <v>3</v>
      </c>
      <c r="D396" s="18">
        <v>65.75</v>
      </c>
      <c r="E396" s="56" t="s">
        <v>1942</v>
      </c>
    </row>
    <row r="397" spans="1:5">
      <c r="A397" s="128" t="s">
        <v>1936</v>
      </c>
      <c r="B397" s="128" t="s">
        <v>1943</v>
      </c>
      <c r="C397" s="56">
        <v>5</v>
      </c>
      <c r="D397" s="18">
        <v>54.25</v>
      </c>
      <c r="E397" s="56" t="s">
        <v>1942</v>
      </c>
    </row>
    <row r="398" spans="1:5">
      <c r="A398" s="128" t="s">
        <v>1944</v>
      </c>
      <c r="B398" s="128" t="s">
        <v>1945</v>
      </c>
      <c r="C398" s="56">
        <v>1</v>
      </c>
      <c r="D398" s="18">
        <v>189.9</v>
      </c>
      <c r="E398" s="56" t="s">
        <v>1946</v>
      </c>
    </row>
    <row r="399" spans="1:5" ht="31.5">
      <c r="A399" s="128" t="s">
        <v>1944</v>
      </c>
      <c r="B399" s="128" t="s">
        <v>1947</v>
      </c>
      <c r="C399" s="56">
        <v>1</v>
      </c>
      <c r="D399" s="18">
        <v>17.100000000000001</v>
      </c>
      <c r="E399" s="56" t="s">
        <v>1948</v>
      </c>
    </row>
    <row r="400" spans="1:5">
      <c r="A400" s="128" t="s">
        <v>1949</v>
      </c>
      <c r="B400" s="128" t="s">
        <v>1950</v>
      </c>
      <c r="C400" s="56">
        <v>7</v>
      </c>
      <c r="D400" s="18">
        <v>100</v>
      </c>
      <c r="E400" s="56" t="s">
        <v>1951</v>
      </c>
    </row>
    <row r="401" spans="1:5">
      <c r="A401" s="128" t="s">
        <v>1952</v>
      </c>
      <c r="B401" s="128" t="s">
        <v>1953</v>
      </c>
      <c r="C401" s="56">
        <v>15</v>
      </c>
      <c r="D401" s="18">
        <v>108.9</v>
      </c>
      <c r="E401" s="56" t="s">
        <v>1954</v>
      </c>
    </row>
    <row r="402" spans="1:5" ht="31.5">
      <c r="A402" s="128" t="s">
        <v>1952</v>
      </c>
      <c r="B402" s="128" t="s">
        <v>1950</v>
      </c>
      <c r="C402" s="56">
        <v>12</v>
      </c>
      <c r="D402" s="18">
        <v>221.76400000000001</v>
      </c>
      <c r="E402" s="56" t="s">
        <v>1955</v>
      </c>
    </row>
    <row r="403" spans="1:5" ht="31.5">
      <c r="A403" s="128" t="s">
        <v>1952</v>
      </c>
      <c r="B403" s="128" t="s">
        <v>1956</v>
      </c>
      <c r="C403" s="56">
        <v>2</v>
      </c>
      <c r="D403" s="18">
        <v>21.5</v>
      </c>
      <c r="E403" s="56" t="s">
        <v>1955</v>
      </c>
    </row>
    <row r="404" spans="1:5">
      <c r="A404" s="128" t="s">
        <v>1952</v>
      </c>
      <c r="B404" s="128" t="s">
        <v>1957</v>
      </c>
      <c r="C404" s="56">
        <v>5</v>
      </c>
      <c r="D404" s="18">
        <v>45.68</v>
      </c>
      <c r="E404" s="56" t="s">
        <v>1958</v>
      </c>
    </row>
    <row r="405" spans="1:5">
      <c r="A405" s="128" t="s">
        <v>1952</v>
      </c>
      <c r="B405" s="128" t="s">
        <v>1959</v>
      </c>
      <c r="C405" s="56">
        <v>1</v>
      </c>
      <c r="D405" s="18">
        <v>13.15</v>
      </c>
      <c r="E405" s="56" t="s">
        <v>1958</v>
      </c>
    </row>
    <row r="406" spans="1:5">
      <c r="A406" s="128" t="s">
        <v>1952</v>
      </c>
      <c r="B406" s="128" t="s">
        <v>1956</v>
      </c>
      <c r="C406" s="56">
        <v>2</v>
      </c>
      <c r="D406" s="18">
        <v>18.905999999999999</v>
      </c>
      <c r="E406" s="56" t="s">
        <v>1958</v>
      </c>
    </row>
    <row r="407" spans="1:5">
      <c r="A407" s="128" t="s">
        <v>1960</v>
      </c>
      <c r="B407" s="128" t="s">
        <v>1961</v>
      </c>
      <c r="C407" s="56">
        <v>2</v>
      </c>
      <c r="D407" s="56">
        <v>74.974999999999994</v>
      </c>
      <c r="E407" s="56" t="s">
        <v>1962</v>
      </c>
    </row>
    <row r="408" spans="1:5">
      <c r="A408" s="128" t="s">
        <v>1960</v>
      </c>
      <c r="B408" s="128" t="s">
        <v>1963</v>
      </c>
      <c r="C408" s="56">
        <v>21</v>
      </c>
      <c r="D408" s="18">
        <v>199.5</v>
      </c>
      <c r="E408" s="56" t="s">
        <v>1964</v>
      </c>
    </row>
    <row r="409" spans="1:5">
      <c r="A409" s="128" t="s">
        <v>1960</v>
      </c>
      <c r="B409" s="128" t="s">
        <v>1965</v>
      </c>
      <c r="C409" s="56">
        <v>12</v>
      </c>
      <c r="D409" s="56">
        <v>199.99700000000001</v>
      </c>
      <c r="E409" s="56" t="s">
        <v>1962</v>
      </c>
    </row>
    <row r="410" spans="1:5">
      <c r="A410" s="128" t="s">
        <v>1960</v>
      </c>
      <c r="B410" s="128" t="s">
        <v>1966</v>
      </c>
      <c r="C410" s="56">
        <v>2</v>
      </c>
      <c r="D410" s="56">
        <v>28.527999999999999</v>
      </c>
      <c r="E410" s="56" t="s">
        <v>1967</v>
      </c>
    </row>
    <row r="411" spans="1:5">
      <c r="A411" s="128" t="s">
        <v>1968</v>
      </c>
      <c r="B411" s="128" t="s">
        <v>1969</v>
      </c>
      <c r="C411" s="56">
        <v>19</v>
      </c>
      <c r="D411" s="18">
        <v>277.5</v>
      </c>
      <c r="E411" s="86" t="s">
        <v>1970</v>
      </c>
    </row>
    <row r="412" spans="1:5">
      <c r="A412" s="128" t="s">
        <v>1968</v>
      </c>
      <c r="B412" s="128" t="s">
        <v>1963</v>
      </c>
      <c r="C412" s="56">
        <v>27</v>
      </c>
      <c r="D412" s="18">
        <f>198+30.75-3.767</f>
        <v>224.983</v>
      </c>
      <c r="E412" s="86" t="s">
        <v>1970</v>
      </c>
    </row>
    <row r="413" spans="1:5">
      <c r="A413" s="128" t="s">
        <v>1968</v>
      </c>
      <c r="B413" s="128" t="s">
        <v>1971</v>
      </c>
      <c r="C413" s="56">
        <v>1</v>
      </c>
      <c r="D413" s="18">
        <v>17.324999999999999</v>
      </c>
      <c r="E413" s="86" t="s">
        <v>1972</v>
      </c>
    </row>
    <row r="414" spans="1:5">
      <c r="A414" s="128" t="s">
        <v>1968</v>
      </c>
      <c r="B414" s="128" t="s">
        <v>1973</v>
      </c>
      <c r="C414" s="56">
        <v>1</v>
      </c>
      <c r="D414" s="18">
        <v>8.1020000000000003</v>
      </c>
      <c r="E414" s="86" t="s">
        <v>1974</v>
      </c>
    </row>
    <row r="415" spans="1:5">
      <c r="A415" s="128" t="s">
        <v>1968</v>
      </c>
      <c r="B415" s="128" t="s">
        <v>1975</v>
      </c>
      <c r="C415" s="56">
        <v>1</v>
      </c>
      <c r="D415" s="18">
        <v>9.8000000000000007</v>
      </c>
      <c r="E415" s="86" t="s">
        <v>1976</v>
      </c>
    </row>
    <row r="416" spans="1:5">
      <c r="A416" s="128" t="s">
        <v>1968</v>
      </c>
      <c r="B416" s="128" t="s">
        <v>1977</v>
      </c>
      <c r="C416" s="56">
        <v>3</v>
      </c>
      <c r="D416" s="18">
        <v>30.6</v>
      </c>
      <c r="E416" s="86" t="s">
        <v>1970</v>
      </c>
    </row>
    <row r="417" spans="1:5" ht="31.5">
      <c r="A417" s="128" t="s">
        <v>1968</v>
      </c>
      <c r="B417" s="128" t="s">
        <v>1978</v>
      </c>
      <c r="C417" s="56">
        <v>1</v>
      </c>
      <c r="D417" s="18">
        <v>13.5</v>
      </c>
      <c r="E417" s="86" t="s">
        <v>1948</v>
      </c>
    </row>
    <row r="418" spans="1:5" ht="31.5">
      <c r="A418" s="128" t="s">
        <v>1968</v>
      </c>
      <c r="B418" s="128" t="s">
        <v>1979</v>
      </c>
      <c r="C418" s="56">
        <v>4</v>
      </c>
      <c r="D418" s="18">
        <v>29.44</v>
      </c>
      <c r="E418" s="86" t="s">
        <v>1948</v>
      </c>
    </row>
    <row r="419" spans="1:5">
      <c r="A419" s="128" t="s">
        <v>1968</v>
      </c>
      <c r="B419" s="128" t="s">
        <v>1980</v>
      </c>
      <c r="C419" s="56">
        <v>5</v>
      </c>
      <c r="D419" s="18">
        <v>39.75</v>
      </c>
      <c r="E419" s="86" t="s">
        <v>1981</v>
      </c>
    </row>
    <row r="420" spans="1:5">
      <c r="A420" s="128" t="s">
        <v>1982</v>
      </c>
      <c r="B420" s="128" t="s">
        <v>1957</v>
      </c>
      <c r="C420" s="56">
        <v>4</v>
      </c>
      <c r="D420" s="56">
        <v>131.99700000000001</v>
      </c>
      <c r="E420" s="613" t="s">
        <v>1983</v>
      </c>
    </row>
    <row r="421" spans="1:5">
      <c r="A421" s="128" t="s">
        <v>1982</v>
      </c>
      <c r="B421" s="128" t="s">
        <v>1969</v>
      </c>
      <c r="C421" s="56">
        <v>16</v>
      </c>
      <c r="D421" s="56">
        <v>193.899</v>
      </c>
      <c r="E421" s="644" t="s">
        <v>1984</v>
      </c>
    </row>
    <row r="422" spans="1:5">
      <c r="A422" s="128" t="s">
        <v>1982</v>
      </c>
      <c r="B422" s="157" t="s">
        <v>1985</v>
      </c>
      <c r="C422" s="56">
        <v>10</v>
      </c>
      <c r="D422" s="18">
        <v>86</v>
      </c>
      <c r="E422" s="613" t="s">
        <v>1986</v>
      </c>
    </row>
    <row r="423" spans="1:5">
      <c r="A423" s="128" t="s">
        <v>1982</v>
      </c>
      <c r="B423" s="157" t="s">
        <v>1987</v>
      </c>
      <c r="C423" s="56">
        <v>2</v>
      </c>
      <c r="D423" s="18">
        <v>31.04</v>
      </c>
      <c r="E423" s="613" t="s">
        <v>1986</v>
      </c>
    </row>
    <row r="424" spans="1:5">
      <c r="A424" s="128" t="s">
        <v>1982</v>
      </c>
      <c r="B424" s="157" t="s">
        <v>1953</v>
      </c>
      <c r="C424" s="56">
        <v>2</v>
      </c>
      <c r="D424" s="18">
        <v>17.2</v>
      </c>
      <c r="E424" s="613" t="s">
        <v>1983</v>
      </c>
    </row>
    <row r="425" spans="1:5">
      <c r="A425" s="128" t="s">
        <v>1982</v>
      </c>
      <c r="B425" s="157" t="s">
        <v>759</v>
      </c>
      <c r="C425" s="56">
        <v>1</v>
      </c>
      <c r="D425" s="18">
        <v>15.364000000000001</v>
      </c>
      <c r="E425" s="613" t="s">
        <v>1988</v>
      </c>
    </row>
    <row r="426" spans="1:5">
      <c r="A426" s="30" t="s">
        <v>1989</v>
      </c>
      <c r="B426" s="30" t="s">
        <v>47</v>
      </c>
      <c r="C426" s="86">
        <v>1</v>
      </c>
      <c r="D426" s="82">
        <v>10.9</v>
      </c>
      <c r="E426" s="82" t="s">
        <v>48</v>
      </c>
    </row>
    <row r="427" spans="1:5" ht="31.5">
      <c r="A427" s="30" t="s">
        <v>1989</v>
      </c>
      <c r="B427" s="30" t="s">
        <v>49</v>
      </c>
      <c r="C427" s="86">
        <v>6</v>
      </c>
      <c r="D427" s="10">
        <v>49.488</v>
      </c>
      <c r="E427" s="82" t="s">
        <v>50</v>
      </c>
    </row>
    <row r="428" spans="1:5">
      <c r="A428" s="30" t="s">
        <v>1989</v>
      </c>
      <c r="B428" s="30" t="s">
        <v>51</v>
      </c>
      <c r="C428" s="613">
        <v>3</v>
      </c>
      <c r="D428" s="10">
        <v>24.417999999999999</v>
      </c>
      <c r="E428" s="10" t="s">
        <v>52</v>
      </c>
    </row>
    <row r="429" spans="1:5">
      <c r="A429" s="30" t="s">
        <v>1989</v>
      </c>
      <c r="B429" s="30" t="s">
        <v>53</v>
      </c>
      <c r="C429" s="613">
        <v>8</v>
      </c>
      <c r="D429" s="10">
        <v>62.335999999999999</v>
      </c>
      <c r="E429" s="10" t="s">
        <v>54</v>
      </c>
    </row>
    <row r="430" spans="1:5">
      <c r="A430" s="30" t="s">
        <v>1989</v>
      </c>
      <c r="B430" s="30" t="s">
        <v>757</v>
      </c>
      <c r="C430" s="613">
        <v>1</v>
      </c>
      <c r="D430" s="10">
        <v>26.7</v>
      </c>
      <c r="E430" s="10" t="s">
        <v>758</v>
      </c>
    </row>
    <row r="431" spans="1:5">
      <c r="A431" s="30" t="s">
        <v>1989</v>
      </c>
      <c r="B431" s="30" t="s">
        <v>759</v>
      </c>
      <c r="C431" s="613">
        <v>1</v>
      </c>
      <c r="D431" s="10">
        <v>13.016</v>
      </c>
      <c r="E431" s="10" t="s">
        <v>760</v>
      </c>
    </row>
    <row r="432" spans="1:5">
      <c r="A432" s="30" t="s">
        <v>1989</v>
      </c>
      <c r="B432" s="30" t="s">
        <v>761</v>
      </c>
      <c r="C432" s="613">
        <v>1</v>
      </c>
      <c r="D432" s="10">
        <v>11.35</v>
      </c>
      <c r="E432" s="10" t="s">
        <v>762</v>
      </c>
    </row>
    <row r="433" spans="1:5">
      <c r="A433" s="30" t="s">
        <v>1989</v>
      </c>
      <c r="B433" s="30" t="s">
        <v>763</v>
      </c>
      <c r="C433" s="613">
        <v>1</v>
      </c>
      <c r="D433" s="10">
        <v>28.98</v>
      </c>
      <c r="E433" s="10" t="s">
        <v>764</v>
      </c>
    </row>
    <row r="434" spans="1:5">
      <c r="A434" s="30" t="s">
        <v>1989</v>
      </c>
      <c r="B434" s="30" t="s">
        <v>765</v>
      </c>
      <c r="C434" s="613">
        <v>1</v>
      </c>
      <c r="D434" s="10">
        <v>21.5</v>
      </c>
      <c r="E434" s="10" t="s">
        <v>766</v>
      </c>
    </row>
    <row r="435" spans="1:5">
      <c r="A435" s="30" t="s">
        <v>1989</v>
      </c>
      <c r="B435" s="30" t="s">
        <v>767</v>
      </c>
      <c r="C435" s="613">
        <v>2</v>
      </c>
      <c r="D435" s="10">
        <v>39.96</v>
      </c>
      <c r="E435" s="10" t="s">
        <v>768</v>
      </c>
    </row>
    <row r="436" spans="1:5">
      <c r="A436" s="30" t="s">
        <v>1989</v>
      </c>
      <c r="B436" s="30" t="s">
        <v>769</v>
      </c>
      <c r="C436" s="613">
        <v>2</v>
      </c>
      <c r="D436" s="10">
        <v>31.632000000000001</v>
      </c>
      <c r="E436" s="10" t="s">
        <v>48</v>
      </c>
    </row>
    <row r="437" spans="1:5">
      <c r="A437" s="30" t="s">
        <v>1989</v>
      </c>
      <c r="B437" s="30" t="s">
        <v>770</v>
      </c>
      <c r="C437" s="613">
        <v>1</v>
      </c>
      <c r="D437" s="10">
        <v>14.999000000000001</v>
      </c>
      <c r="E437" s="10" t="s">
        <v>771</v>
      </c>
    </row>
    <row r="438" spans="1:5">
      <c r="A438" s="30" t="s">
        <v>1989</v>
      </c>
      <c r="B438" s="30" t="s">
        <v>772</v>
      </c>
      <c r="C438" s="613">
        <v>2</v>
      </c>
      <c r="D438" s="10">
        <v>16.998000000000001</v>
      </c>
      <c r="E438" s="10" t="s">
        <v>771</v>
      </c>
    </row>
    <row r="439" spans="1:5">
      <c r="A439" s="30" t="s">
        <v>1989</v>
      </c>
      <c r="B439" s="30" t="s">
        <v>773</v>
      </c>
      <c r="C439" s="86">
        <v>1</v>
      </c>
      <c r="D439" s="10">
        <v>16.5</v>
      </c>
      <c r="E439" s="10" t="s">
        <v>774</v>
      </c>
    </row>
    <row r="440" spans="1:5">
      <c r="A440" s="30" t="s">
        <v>1989</v>
      </c>
      <c r="B440" s="30" t="s">
        <v>759</v>
      </c>
      <c r="C440" s="86">
        <v>1</v>
      </c>
      <c r="D440" s="10">
        <v>6.508</v>
      </c>
      <c r="E440" s="10" t="s">
        <v>760</v>
      </c>
    </row>
    <row r="441" spans="1:5">
      <c r="A441" s="30" t="s">
        <v>1989</v>
      </c>
      <c r="B441" s="30" t="s">
        <v>53</v>
      </c>
      <c r="C441" s="86">
        <v>8</v>
      </c>
      <c r="D441" s="10">
        <v>65</v>
      </c>
      <c r="E441" s="10" t="s">
        <v>1990</v>
      </c>
    </row>
    <row r="442" spans="1:5">
      <c r="A442" s="30" t="s">
        <v>1989</v>
      </c>
      <c r="B442" s="30" t="s">
        <v>1945</v>
      </c>
      <c r="C442" s="86">
        <v>1</v>
      </c>
      <c r="D442" s="10">
        <v>195</v>
      </c>
      <c r="E442" s="56" t="s">
        <v>1946</v>
      </c>
    </row>
    <row r="443" spans="1:5">
      <c r="A443" s="30" t="s">
        <v>1989</v>
      </c>
      <c r="B443" s="30" t="s">
        <v>1991</v>
      </c>
      <c r="C443" s="86">
        <v>4</v>
      </c>
      <c r="D443" s="10">
        <v>57.91</v>
      </c>
      <c r="E443" s="10" t="s">
        <v>52</v>
      </c>
    </row>
    <row r="444" spans="1:5">
      <c r="A444" s="30" t="s">
        <v>1989</v>
      </c>
      <c r="B444" s="30" t="s">
        <v>1963</v>
      </c>
      <c r="C444" s="86">
        <v>1</v>
      </c>
      <c r="D444" s="10">
        <v>9.9550000000000001</v>
      </c>
      <c r="E444" s="10" t="s">
        <v>52</v>
      </c>
    </row>
    <row r="445" spans="1:5">
      <c r="A445" s="30" t="s">
        <v>1989</v>
      </c>
      <c r="B445" s="30" t="s">
        <v>1992</v>
      </c>
      <c r="C445" s="86">
        <v>1</v>
      </c>
      <c r="D445" s="10">
        <v>40.130000000000003</v>
      </c>
      <c r="E445" s="10" t="s">
        <v>52</v>
      </c>
    </row>
    <row r="446" spans="1:5">
      <c r="A446" s="30" t="s">
        <v>1989</v>
      </c>
      <c r="B446" s="30" t="s">
        <v>770</v>
      </c>
      <c r="C446" s="86">
        <v>1</v>
      </c>
      <c r="D446" s="10">
        <v>47.997</v>
      </c>
      <c r="E446" s="10" t="s">
        <v>661</v>
      </c>
    </row>
    <row r="447" spans="1:5" ht="47.25">
      <c r="A447" s="30" t="s">
        <v>1989</v>
      </c>
      <c r="B447" s="30" t="s">
        <v>1993</v>
      </c>
      <c r="C447" s="86">
        <v>5</v>
      </c>
      <c r="D447" s="10">
        <v>116.84399999999999</v>
      </c>
      <c r="E447" s="82" t="s">
        <v>1994</v>
      </c>
    </row>
    <row r="448" spans="1:5">
      <c r="A448" s="30" t="s">
        <v>1989</v>
      </c>
      <c r="B448" s="30" t="s">
        <v>1995</v>
      </c>
      <c r="C448" s="86">
        <v>6</v>
      </c>
      <c r="D448" s="10">
        <v>33.878999999999998</v>
      </c>
      <c r="E448" s="10" t="s">
        <v>1996</v>
      </c>
    </row>
    <row r="449" spans="1:5">
      <c r="A449" s="30" t="s">
        <v>1989</v>
      </c>
      <c r="B449" s="30" t="s">
        <v>1997</v>
      </c>
      <c r="C449" s="86">
        <v>1</v>
      </c>
      <c r="D449" s="10">
        <v>47.5</v>
      </c>
      <c r="E449" s="10" t="s">
        <v>1998</v>
      </c>
    </row>
    <row r="450" spans="1:5">
      <c r="A450" s="30" t="s">
        <v>1999</v>
      </c>
      <c r="B450" s="30" t="s">
        <v>1966</v>
      </c>
      <c r="C450" s="86">
        <v>4</v>
      </c>
      <c r="D450" s="10">
        <v>27.6</v>
      </c>
      <c r="E450" s="86" t="s">
        <v>2000</v>
      </c>
    </row>
    <row r="451" spans="1:5">
      <c r="A451" s="30" t="s">
        <v>1999</v>
      </c>
      <c r="B451" s="30" t="s">
        <v>1957</v>
      </c>
      <c r="C451" s="86">
        <v>5</v>
      </c>
      <c r="D451" s="10">
        <v>36.65</v>
      </c>
      <c r="E451" s="86" t="s">
        <v>2000</v>
      </c>
    </row>
    <row r="452" spans="1:5">
      <c r="A452" s="30" t="s">
        <v>1999</v>
      </c>
      <c r="B452" s="30" t="s">
        <v>51</v>
      </c>
      <c r="C452" s="86">
        <v>25</v>
      </c>
      <c r="D452" s="10">
        <v>157.01</v>
      </c>
      <c r="E452" s="10" t="s">
        <v>2001</v>
      </c>
    </row>
    <row r="453" spans="1:5">
      <c r="A453" s="30" t="s">
        <v>1999</v>
      </c>
      <c r="B453" s="30" t="s">
        <v>1956</v>
      </c>
      <c r="C453" s="86">
        <v>14</v>
      </c>
      <c r="D453" s="10">
        <v>137.928</v>
      </c>
      <c r="E453" s="10" t="s">
        <v>2002</v>
      </c>
    </row>
    <row r="454" spans="1:5">
      <c r="A454" s="30" t="s">
        <v>1999</v>
      </c>
      <c r="B454" s="30" t="s">
        <v>2003</v>
      </c>
      <c r="C454" s="86">
        <v>4</v>
      </c>
      <c r="D454" s="10">
        <v>41.811999999999998</v>
      </c>
      <c r="E454" s="10" t="s">
        <v>1912</v>
      </c>
    </row>
    <row r="455" spans="1:5">
      <c r="A455" s="30" t="s">
        <v>1999</v>
      </c>
      <c r="B455" s="30" t="s">
        <v>2004</v>
      </c>
      <c r="C455" s="86">
        <v>2</v>
      </c>
      <c r="D455" s="10">
        <v>102</v>
      </c>
      <c r="E455" s="10" t="s">
        <v>2005</v>
      </c>
    </row>
    <row r="456" spans="1:5">
      <c r="A456" s="30" t="s">
        <v>2006</v>
      </c>
      <c r="B456" s="30" t="s">
        <v>1991</v>
      </c>
      <c r="C456" s="86">
        <v>7</v>
      </c>
      <c r="D456" s="10">
        <v>151.98400000000001</v>
      </c>
      <c r="E456" s="56" t="s">
        <v>2007</v>
      </c>
    </row>
    <row r="457" spans="1:5">
      <c r="A457" s="30" t="s">
        <v>2006</v>
      </c>
      <c r="B457" s="30" t="s">
        <v>1987</v>
      </c>
      <c r="C457" s="86">
        <v>4</v>
      </c>
      <c r="D457" s="10">
        <v>48</v>
      </c>
      <c r="E457" s="56" t="s">
        <v>2007</v>
      </c>
    </row>
    <row r="458" spans="1:5">
      <c r="A458" s="30" t="s">
        <v>2006</v>
      </c>
      <c r="B458" s="30" t="s">
        <v>1953</v>
      </c>
      <c r="C458" s="86">
        <v>18</v>
      </c>
      <c r="D458" s="10">
        <v>199.8</v>
      </c>
      <c r="E458" s="56" t="s">
        <v>2007</v>
      </c>
    </row>
    <row r="459" spans="1:5">
      <c r="A459" s="30" t="s">
        <v>2006</v>
      </c>
      <c r="B459" s="30" t="s">
        <v>2008</v>
      </c>
      <c r="C459" s="86">
        <v>4</v>
      </c>
      <c r="D459" s="10">
        <v>69.2</v>
      </c>
      <c r="E459" s="56" t="s">
        <v>2007</v>
      </c>
    </row>
    <row r="460" spans="1:5">
      <c r="A460" s="30" t="s">
        <v>2006</v>
      </c>
      <c r="B460" s="30" t="s">
        <v>772</v>
      </c>
      <c r="C460" s="86">
        <v>1</v>
      </c>
      <c r="D460" s="10">
        <v>6.516</v>
      </c>
      <c r="E460" s="56" t="s">
        <v>2009</v>
      </c>
    </row>
    <row r="461" spans="1:5">
      <c r="A461" s="30" t="s">
        <v>2010</v>
      </c>
      <c r="B461" s="30" t="s">
        <v>1991</v>
      </c>
      <c r="C461" s="86">
        <v>7</v>
      </c>
      <c r="D461" s="10">
        <v>122.506</v>
      </c>
      <c r="E461" s="56" t="s">
        <v>2011</v>
      </c>
    </row>
    <row r="462" spans="1:5">
      <c r="A462" s="30" t="s">
        <v>2010</v>
      </c>
      <c r="B462" s="30" t="s">
        <v>1953</v>
      </c>
      <c r="C462" s="86">
        <v>3</v>
      </c>
      <c r="D462" s="10">
        <v>32.494</v>
      </c>
      <c r="E462" s="10" t="s">
        <v>2012</v>
      </c>
    </row>
    <row r="463" spans="1:5">
      <c r="A463" s="128" t="s">
        <v>5773</v>
      </c>
      <c r="B463" s="128" t="s">
        <v>5774</v>
      </c>
      <c r="C463" s="56">
        <v>1</v>
      </c>
      <c r="D463" s="18">
        <v>20.376000000000001</v>
      </c>
      <c r="E463" s="56" t="s">
        <v>5775</v>
      </c>
    </row>
    <row r="464" spans="1:5">
      <c r="A464" s="128" t="s">
        <v>5773</v>
      </c>
      <c r="B464" s="128" t="s">
        <v>5776</v>
      </c>
      <c r="C464" s="56">
        <v>1</v>
      </c>
      <c r="D464" s="18">
        <v>20</v>
      </c>
      <c r="E464" s="56" t="s">
        <v>5775</v>
      </c>
    </row>
    <row r="465" spans="1:5">
      <c r="A465" s="757" t="s">
        <v>6</v>
      </c>
      <c r="B465" s="724" t="s">
        <v>1</v>
      </c>
      <c r="C465" s="637" t="s">
        <v>6</v>
      </c>
      <c r="D465" s="643">
        <f>SUM(D363:D464)</f>
        <v>10908.708999999995</v>
      </c>
      <c r="E465" s="637" t="s">
        <v>6</v>
      </c>
    </row>
    <row r="466" spans="1:5">
      <c r="A466" s="885" t="s">
        <v>325</v>
      </c>
      <c r="B466" s="885"/>
      <c r="C466" s="885"/>
      <c r="D466" s="885"/>
      <c r="E466" s="885"/>
    </row>
    <row r="467" spans="1:5">
      <c r="A467" s="639" t="s">
        <v>652</v>
      </c>
      <c r="B467" s="128" t="s">
        <v>653</v>
      </c>
      <c r="C467" s="56">
        <v>1</v>
      </c>
      <c r="D467" s="56">
        <v>10.86</v>
      </c>
      <c r="E467" s="56" t="s">
        <v>660</v>
      </c>
    </row>
    <row r="468" spans="1:5">
      <c r="A468" s="128" t="s">
        <v>654</v>
      </c>
      <c r="B468" s="128" t="s">
        <v>653</v>
      </c>
      <c r="C468" s="56">
        <v>1</v>
      </c>
      <c r="D468" s="56">
        <v>10.86</v>
      </c>
      <c r="E468" s="56" t="s">
        <v>660</v>
      </c>
    </row>
    <row r="469" spans="1:5">
      <c r="A469" s="128" t="s">
        <v>654</v>
      </c>
      <c r="B469" s="128" t="s">
        <v>655</v>
      </c>
      <c r="C469" s="56">
        <v>2</v>
      </c>
      <c r="D469" s="56">
        <v>31.456</v>
      </c>
      <c r="E469" s="56" t="s">
        <v>660</v>
      </c>
    </row>
    <row r="470" spans="1:5">
      <c r="A470" s="128" t="s">
        <v>654</v>
      </c>
      <c r="B470" s="128" t="s">
        <v>656</v>
      </c>
      <c r="C470" s="56">
        <v>1</v>
      </c>
      <c r="D470" s="56">
        <v>7.44</v>
      </c>
      <c r="E470" s="56" t="s">
        <v>660</v>
      </c>
    </row>
    <row r="471" spans="1:5">
      <c r="A471" s="128" t="s">
        <v>657</v>
      </c>
      <c r="B471" s="128" t="s">
        <v>655</v>
      </c>
      <c r="C471" s="56">
        <v>2</v>
      </c>
      <c r="D471" s="56">
        <v>31.456</v>
      </c>
      <c r="E471" s="56" t="s">
        <v>660</v>
      </c>
    </row>
    <row r="472" spans="1:5">
      <c r="A472" s="128" t="s">
        <v>657</v>
      </c>
      <c r="B472" s="128" t="s">
        <v>656</v>
      </c>
      <c r="C472" s="56">
        <v>2</v>
      </c>
      <c r="D472" s="56">
        <v>14.88</v>
      </c>
      <c r="E472" s="56" t="s">
        <v>660</v>
      </c>
    </row>
    <row r="473" spans="1:5">
      <c r="A473" s="128" t="s">
        <v>658</v>
      </c>
      <c r="B473" s="128" t="s">
        <v>656</v>
      </c>
      <c r="C473" s="56">
        <v>2</v>
      </c>
      <c r="D473" s="56">
        <v>14.88</v>
      </c>
      <c r="E473" s="56" t="s">
        <v>660</v>
      </c>
    </row>
    <row r="474" spans="1:5">
      <c r="A474" s="128" t="s">
        <v>658</v>
      </c>
      <c r="B474" s="128" t="s">
        <v>653</v>
      </c>
      <c r="C474" s="56">
        <v>2</v>
      </c>
      <c r="D474" s="56">
        <v>21.72</v>
      </c>
      <c r="E474" s="56" t="s">
        <v>660</v>
      </c>
    </row>
    <row r="475" spans="1:5">
      <c r="A475" s="128" t="s">
        <v>659</v>
      </c>
      <c r="B475" s="128" t="s">
        <v>655</v>
      </c>
      <c r="C475" s="56">
        <v>1</v>
      </c>
      <c r="D475" s="56">
        <v>15.728</v>
      </c>
      <c r="E475" s="56" t="s">
        <v>660</v>
      </c>
    </row>
    <row r="476" spans="1:5">
      <c r="A476" s="128" t="s">
        <v>659</v>
      </c>
      <c r="B476" s="128" t="s">
        <v>653</v>
      </c>
      <c r="C476" s="56">
        <v>3</v>
      </c>
      <c r="D476" s="56">
        <v>32.58</v>
      </c>
      <c r="E476" s="56" t="s">
        <v>660</v>
      </c>
    </row>
    <row r="477" spans="1:5">
      <c r="A477" s="128" t="s">
        <v>1845</v>
      </c>
      <c r="B477" s="128" t="s">
        <v>655</v>
      </c>
      <c r="C477" s="56">
        <v>4</v>
      </c>
      <c r="D477" s="56">
        <f>10.152*4</f>
        <v>40.607999999999997</v>
      </c>
      <c r="E477" s="56" t="s">
        <v>660</v>
      </c>
    </row>
    <row r="478" spans="1:5">
      <c r="A478" s="128" t="s">
        <v>1845</v>
      </c>
      <c r="B478" s="128" t="s">
        <v>1846</v>
      </c>
      <c r="C478" s="56">
        <v>1</v>
      </c>
      <c r="D478" s="56">
        <v>7.3449999999999998</v>
      </c>
      <c r="E478" s="56" t="s">
        <v>660</v>
      </c>
    </row>
    <row r="479" spans="1:5">
      <c r="A479" s="639" t="s">
        <v>652</v>
      </c>
      <c r="B479" s="128" t="s">
        <v>655</v>
      </c>
      <c r="C479" s="56">
        <v>2</v>
      </c>
      <c r="D479" s="56">
        <f>10.152*2</f>
        <v>20.303999999999998</v>
      </c>
      <c r="E479" s="56" t="s">
        <v>660</v>
      </c>
    </row>
    <row r="480" spans="1:5">
      <c r="A480" s="639" t="s">
        <v>652</v>
      </c>
      <c r="B480" s="128" t="s">
        <v>1846</v>
      </c>
      <c r="C480" s="56">
        <v>1</v>
      </c>
      <c r="D480" s="56">
        <v>7.3449999999999998</v>
      </c>
      <c r="E480" s="56" t="s">
        <v>660</v>
      </c>
    </row>
    <row r="481" spans="1:5">
      <c r="A481" s="639" t="s">
        <v>652</v>
      </c>
      <c r="B481" s="128" t="s">
        <v>655</v>
      </c>
      <c r="C481" s="56">
        <v>1</v>
      </c>
      <c r="D481" s="56">
        <v>10.244999999999999</v>
      </c>
      <c r="E481" s="56" t="s">
        <v>660</v>
      </c>
    </row>
    <row r="482" spans="1:5" ht="16.5" thickBot="1">
      <c r="A482" s="725"/>
      <c r="B482" s="725" t="s">
        <v>1</v>
      </c>
      <c r="C482" s="645" t="s">
        <v>6</v>
      </c>
      <c r="D482" s="646">
        <f>SUM(D467:D481)</f>
        <v>277.70700000000005</v>
      </c>
      <c r="E482" s="645" t="s">
        <v>6</v>
      </c>
    </row>
    <row r="483" spans="1:5" ht="16.5" thickBot="1">
      <c r="A483" s="901" t="s">
        <v>328</v>
      </c>
      <c r="B483" s="902"/>
      <c r="C483" s="902"/>
      <c r="D483" s="902"/>
      <c r="E483" s="903"/>
    </row>
    <row r="484" spans="1:5">
      <c r="A484" s="886" t="s">
        <v>2461</v>
      </c>
      <c r="B484" s="131" t="s">
        <v>2462</v>
      </c>
      <c r="C484" s="647">
        <v>688</v>
      </c>
      <c r="D484" s="29">
        <f>198984/1000</f>
        <v>198.98400000000001</v>
      </c>
      <c r="E484" s="648" t="s">
        <v>2463</v>
      </c>
    </row>
    <row r="485" spans="1:5">
      <c r="A485" s="886"/>
      <c r="B485" s="128" t="s">
        <v>2464</v>
      </c>
      <c r="C485" s="56">
        <v>3205</v>
      </c>
      <c r="D485" s="31">
        <f>549.18</f>
        <v>549.17999999999995</v>
      </c>
      <c r="E485" s="649" t="s">
        <v>2465</v>
      </c>
    </row>
    <row r="486" spans="1:5" ht="31.5">
      <c r="A486" s="886"/>
      <c r="B486" s="128" t="s">
        <v>2464</v>
      </c>
      <c r="C486" s="56">
        <v>2863</v>
      </c>
      <c r="D486" s="31">
        <v>306.05</v>
      </c>
      <c r="E486" s="650" t="s">
        <v>5712</v>
      </c>
    </row>
    <row r="487" spans="1:5">
      <c r="A487" s="886"/>
      <c r="B487" s="726" t="s">
        <v>2466</v>
      </c>
      <c r="C487" s="644">
        <v>285</v>
      </c>
      <c r="D487" s="612">
        <v>35.591000000000001</v>
      </c>
      <c r="E487" s="651" t="s">
        <v>2467</v>
      </c>
    </row>
    <row r="488" spans="1:5">
      <c r="A488" s="886"/>
      <c r="B488" s="726" t="s">
        <v>2468</v>
      </c>
      <c r="C488" s="644">
        <v>206</v>
      </c>
      <c r="D488" s="612">
        <f>20000/1000</f>
        <v>20</v>
      </c>
      <c r="E488" s="651" t="s">
        <v>2467</v>
      </c>
    </row>
    <row r="489" spans="1:5" ht="47.25">
      <c r="A489" s="886"/>
      <c r="B489" s="727" t="s">
        <v>2469</v>
      </c>
      <c r="C489" s="56">
        <v>1</v>
      </c>
      <c r="D489" s="31">
        <f>195.16/1000</f>
        <v>0.19516</v>
      </c>
      <c r="E489" s="652" t="s">
        <v>2470</v>
      </c>
    </row>
    <row r="490" spans="1:5">
      <c r="A490" s="886"/>
      <c r="B490" s="128" t="s">
        <v>2471</v>
      </c>
      <c r="C490" s="56">
        <v>1</v>
      </c>
      <c r="D490" s="31">
        <v>21</v>
      </c>
      <c r="E490" s="653" t="s">
        <v>2472</v>
      </c>
    </row>
    <row r="491" spans="1:5">
      <c r="A491" s="886"/>
      <c r="B491" s="128" t="s">
        <v>2473</v>
      </c>
      <c r="C491" s="644">
        <v>1</v>
      </c>
      <c r="D491" s="31">
        <v>8.34</v>
      </c>
      <c r="E491" s="653" t="s">
        <v>2474</v>
      </c>
    </row>
    <row r="492" spans="1:5" ht="16.5" thickBot="1">
      <c r="A492" s="886"/>
      <c r="B492" s="728" t="s">
        <v>2475</v>
      </c>
      <c r="C492" s="654">
        <v>6</v>
      </c>
      <c r="D492" s="655">
        <v>76.66</v>
      </c>
      <c r="E492" s="656" t="s">
        <v>1951</v>
      </c>
    </row>
    <row r="493" spans="1:5" ht="16.5" thickBot="1">
      <c r="A493" s="886"/>
      <c r="B493" s="729" t="s">
        <v>2476</v>
      </c>
      <c r="C493" s="657" t="s">
        <v>6</v>
      </c>
      <c r="D493" s="658">
        <f>SUM(D484:D492)</f>
        <v>1216.0001599999998</v>
      </c>
      <c r="E493" s="659" t="s">
        <v>6</v>
      </c>
    </row>
    <row r="494" spans="1:5">
      <c r="A494" s="887" t="s">
        <v>2477</v>
      </c>
      <c r="B494" s="730" t="s">
        <v>2478</v>
      </c>
      <c r="C494" s="660">
        <v>4</v>
      </c>
      <c r="D494" s="661">
        <v>2.16</v>
      </c>
      <c r="E494" s="662" t="s">
        <v>2479</v>
      </c>
    </row>
    <row r="495" spans="1:5">
      <c r="A495" s="886"/>
      <c r="B495" s="731" t="s">
        <v>2478</v>
      </c>
      <c r="C495" s="663">
        <v>1892</v>
      </c>
      <c r="D495" s="664">
        <v>205.76499999999999</v>
      </c>
      <c r="E495" s="665" t="s">
        <v>5713</v>
      </c>
    </row>
    <row r="496" spans="1:5">
      <c r="A496" s="886"/>
      <c r="B496" s="731" t="s">
        <v>2478</v>
      </c>
      <c r="C496" s="663">
        <v>5</v>
      </c>
      <c r="D496" s="664">
        <v>0.47499999999999998</v>
      </c>
      <c r="E496" s="665" t="s">
        <v>5714</v>
      </c>
    </row>
    <row r="497" spans="1:5">
      <c r="A497" s="886"/>
      <c r="B497" s="731" t="s">
        <v>2478</v>
      </c>
      <c r="C497" s="663">
        <v>27</v>
      </c>
      <c r="D497" s="664">
        <v>2.6</v>
      </c>
      <c r="E497" s="665" t="s">
        <v>5715</v>
      </c>
    </row>
    <row r="498" spans="1:5">
      <c r="A498" s="886"/>
      <c r="B498" s="128" t="s">
        <v>2480</v>
      </c>
      <c r="C498" s="647">
        <v>468</v>
      </c>
      <c r="D498" s="29">
        <v>90</v>
      </c>
      <c r="E498" s="666" t="s">
        <v>2481</v>
      </c>
    </row>
    <row r="499" spans="1:5">
      <c r="A499" s="886"/>
      <c r="B499" s="128" t="s">
        <v>2475</v>
      </c>
      <c r="C499" s="56">
        <v>1</v>
      </c>
      <c r="D499" s="31">
        <v>35</v>
      </c>
      <c r="E499" s="653" t="s">
        <v>2485</v>
      </c>
    </row>
    <row r="500" spans="1:5">
      <c r="A500" s="886"/>
      <c r="B500" s="732" t="s">
        <v>2482</v>
      </c>
      <c r="C500" s="667">
        <v>474</v>
      </c>
      <c r="D500" s="29">
        <v>99</v>
      </c>
      <c r="E500" s="666" t="s">
        <v>2481</v>
      </c>
    </row>
    <row r="501" spans="1:5" ht="16.5" thickBot="1">
      <c r="A501" s="886"/>
      <c r="B501" s="128" t="s">
        <v>2483</v>
      </c>
      <c r="C501" s="56">
        <v>1</v>
      </c>
      <c r="D501" s="31">
        <v>25.9</v>
      </c>
      <c r="E501" s="652" t="s">
        <v>2484</v>
      </c>
    </row>
    <row r="502" spans="1:5" ht="16.5" thickBot="1">
      <c r="A502" s="886"/>
      <c r="B502" s="729" t="s">
        <v>2476</v>
      </c>
      <c r="C502" s="657" t="s">
        <v>6</v>
      </c>
      <c r="D502" s="658">
        <f>SUM(D494:D501)</f>
        <v>460.9</v>
      </c>
      <c r="E502" s="659" t="s">
        <v>6</v>
      </c>
    </row>
    <row r="503" spans="1:5">
      <c r="A503" s="758" t="s">
        <v>2486</v>
      </c>
      <c r="B503" s="733" t="s">
        <v>2487</v>
      </c>
      <c r="C503" s="647">
        <v>5</v>
      </c>
      <c r="D503" s="668">
        <v>50</v>
      </c>
      <c r="E503" s="648" t="s">
        <v>2488</v>
      </c>
    </row>
    <row r="504" spans="1:5">
      <c r="A504" s="888" t="s">
        <v>2489</v>
      </c>
      <c r="B504" s="734" t="s">
        <v>2487</v>
      </c>
      <c r="C504" s="669">
        <v>10</v>
      </c>
      <c r="D504" s="668">
        <v>247.59</v>
      </c>
      <c r="E504" s="670" t="s">
        <v>2490</v>
      </c>
    </row>
    <row r="505" spans="1:5">
      <c r="A505" s="889"/>
      <c r="B505" s="735" t="s">
        <v>2491</v>
      </c>
      <c r="C505" s="671">
        <v>3</v>
      </c>
      <c r="D505" s="672">
        <v>35</v>
      </c>
      <c r="E505" s="673" t="s">
        <v>2492</v>
      </c>
    </row>
    <row r="506" spans="1:5" ht="16.5" thickBot="1">
      <c r="A506" s="889"/>
      <c r="B506" s="736" t="s">
        <v>2493</v>
      </c>
      <c r="C506" s="674">
        <v>1</v>
      </c>
      <c r="D506" s="675">
        <v>7.41</v>
      </c>
      <c r="E506" s="676" t="s">
        <v>2494</v>
      </c>
    </row>
    <row r="507" spans="1:5" ht="16.5" thickBot="1">
      <c r="A507" s="890"/>
      <c r="B507" s="737" t="s">
        <v>2476</v>
      </c>
      <c r="C507" s="677" t="s">
        <v>6</v>
      </c>
      <c r="D507" s="678">
        <f>SUM(D504:D506)</f>
        <v>290.00000000000006</v>
      </c>
      <c r="E507" s="659" t="s">
        <v>6</v>
      </c>
    </row>
    <row r="508" spans="1:5">
      <c r="A508" s="343" t="s">
        <v>2495</v>
      </c>
      <c r="B508" s="24" t="s">
        <v>2496</v>
      </c>
      <c r="C508" s="66">
        <v>1</v>
      </c>
      <c r="D508" s="672">
        <v>15</v>
      </c>
      <c r="E508" s="679" t="s">
        <v>2497</v>
      </c>
    </row>
    <row r="509" spans="1:5">
      <c r="A509" s="343" t="s">
        <v>2498</v>
      </c>
      <c r="B509" s="24" t="s">
        <v>2487</v>
      </c>
      <c r="C509" s="66">
        <v>1</v>
      </c>
      <c r="D509" s="672">
        <v>34.997999999999998</v>
      </c>
      <c r="E509" s="679" t="s">
        <v>2499</v>
      </c>
    </row>
    <row r="510" spans="1:5">
      <c r="A510" s="343" t="s">
        <v>2500</v>
      </c>
      <c r="B510" s="24" t="s">
        <v>2501</v>
      </c>
      <c r="C510" s="66">
        <v>1</v>
      </c>
      <c r="D510" s="672">
        <v>15</v>
      </c>
      <c r="E510" s="679" t="s">
        <v>2502</v>
      </c>
    </row>
    <row r="511" spans="1:5">
      <c r="A511" s="343" t="s">
        <v>2503</v>
      </c>
      <c r="B511" s="24" t="s">
        <v>2504</v>
      </c>
      <c r="C511" s="66">
        <v>1</v>
      </c>
      <c r="D511" s="672">
        <v>14</v>
      </c>
      <c r="E511" s="679" t="s">
        <v>2505</v>
      </c>
    </row>
    <row r="512" spans="1:5">
      <c r="A512" s="343" t="s">
        <v>2506</v>
      </c>
      <c r="B512" s="24" t="s">
        <v>2131</v>
      </c>
      <c r="C512" s="66">
        <v>1</v>
      </c>
      <c r="D512" s="680">
        <v>15</v>
      </c>
      <c r="E512" s="679" t="s">
        <v>2497</v>
      </c>
    </row>
    <row r="513" spans="1:5">
      <c r="A513" s="343" t="s">
        <v>2507</v>
      </c>
      <c r="B513" s="24" t="s">
        <v>2508</v>
      </c>
      <c r="C513" s="66">
        <v>1</v>
      </c>
      <c r="D513" s="672">
        <v>50.994999999999997</v>
      </c>
      <c r="E513" s="679" t="s">
        <v>2509</v>
      </c>
    </row>
    <row r="514" spans="1:5">
      <c r="A514" s="343" t="s">
        <v>2510</v>
      </c>
      <c r="B514" s="24" t="s">
        <v>2511</v>
      </c>
      <c r="C514" s="66">
        <v>1</v>
      </c>
      <c r="D514" s="672">
        <v>25</v>
      </c>
      <c r="E514" s="679" t="s">
        <v>2512</v>
      </c>
    </row>
    <row r="515" spans="1:5">
      <c r="A515" s="891" t="s">
        <v>2513</v>
      </c>
      <c r="B515" s="734" t="s">
        <v>2514</v>
      </c>
      <c r="C515" s="669">
        <v>32</v>
      </c>
      <c r="D515" s="668">
        <v>253.184</v>
      </c>
      <c r="E515" s="681" t="s">
        <v>2515</v>
      </c>
    </row>
    <row r="516" spans="1:5">
      <c r="A516" s="886"/>
      <c r="B516" s="735" t="s">
        <v>2516</v>
      </c>
      <c r="C516" s="671">
        <v>1</v>
      </c>
      <c r="D516" s="672">
        <v>199.95</v>
      </c>
      <c r="E516" s="679" t="s">
        <v>2517</v>
      </c>
    </row>
    <row r="517" spans="1:5">
      <c r="A517" s="886"/>
      <c r="B517" s="735" t="s">
        <v>2518</v>
      </c>
      <c r="C517" s="671">
        <v>16</v>
      </c>
      <c r="D517" s="672">
        <v>228.52199999999999</v>
      </c>
      <c r="E517" s="673" t="s">
        <v>2519</v>
      </c>
    </row>
    <row r="518" spans="1:5">
      <c r="A518" s="886"/>
      <c r="B518" s="735" t="s">
        <v>2520</v>
      </c>
      <c r="C518" s="671">
        <v>1</v>
      </c>
      <c r="D518" s="672">
        <v>24</v>
      </c>
      <c r="E518" s="673" t="s">
        <v>2521</v>
      </c>
    </row>
    <row r="519" spans="1:5">
      <c r="A519" s="886"/>
      <c r="B519" s="735" t="s">
        <v>2522</v>
      </c>
      <c r="C519" s="671">
        <v>5</v>
      </c>
      <c r="D519" s="672">
        <v>52.389000000000003</v>
      </c>
      <c r="E519" s="673" t="s">
        <v>2523</v>
      </c>
    </row>
    <row r="520" spans="1:5">
      <c r="A520" s="886"/>
      <c r="B520" s="735" t="s">
        <v>2524</v>
      </c>
      <c r="C520" s="671">
        <v>4</v>
      </c>
      <c r="D520" s="672">
        <v>113</v>
      </c>
      <c r="E520" s="673" t="s">
        <v>2525</v>
      </c>
    </row>
    <row r="521" spans="1:5">
      <c r="A521" s="886"/>
      <c r="B521" s="735" t="s">
        <v>2487</v>
      </c>
      <c r="C521" s="671">
        <v>9</v>
      </c>
      <c r="D521" s="672">
        <v>181.33099999999999</v>
      </c>
      <c r="E521" s="673" t="s">
        <v>2526</v>
      </c>
    </row>
    <row r="522" spans="1:5">
      <c r="A522" s="886"/>
      <c r="B522" s="735" t="s">
        <v>2527</v>
      </c>
      <c r="C522" s="671">
        <v>18</v>
      </c>
      <c r="D522" s="672">
        <v>199.977</v>
      </c>
      <c r="E522" s="673" t="s">
        <v>2521</v>
      </c>
    </row>
    <row r="523" spans="1:5">
      <c r="A523" s="886"/>
      <c r="B523" s="735" t="s">
        <v>2528</v>
      </c>
      <c r="C523" s="671">
        <v>1</v>
      </c>
      <c r="D523" s="672">
        <v>106.67</v>
      </c>
      <c r="E523" s="673" t="s">
        <v>2529</v>
      </c>
    </row>
    <row r="524" spans="1:5">
      <c r="A524" s="886"/>
      <c r="B524" s="735" t="s">
        <v>2530</v>
      </c>
      <c r="C524" s="671">
        <v>1</v>
      </c>
      <c r="D524" s="672">
        <v>132</v>
      </c>
      <c r="E524" s="673" t="s">
        <v>2531</v>
      </c>
    </row>
    <row r="525" spans="1:5">
      <c r="A525" s="886"/>
      <c r="B525" s="735" t="s">
        <v>2532</v>
      </c>
      <c r="C525" s="671">
        <v>6</v>
      </c>
      <c r="D525" s="672">
        <v>154.26300000000001</v>
      </c>
      <c r="E525" s="673" t="s">
        <v>2533</v>
      </c>
    </row>
    <row r="526" spans="1:5">
      <c r="A526" s="886"/>
      <c r="B526" s="738" t="s">
        <v>2534</v>
      </c>
      <c r="C526" s="682">
        <v>11</v>
      </c>
      <c r="D526" s="672">
        <v>199.7</v>
      </c>
      <c r="E526" s="673" t="s">
        <v>2535</v>
      </c>
    </row>
    <row r="527" spans="1:5" ht="16.5" thickBot="1">
      <c r="A527" s="886"/>
      <c r="B527" s="736" t="s">
        <v>2536</v>
      </c>
      <c r="C527" s="674">
        <v>5</v>
      </c>
      <c r="D527" s="675">
        <v>185</v>
      </c>
      <c r="E527" s="676" t="s">
        <v>2537</v>
      </c>
    </row>
    <row r="528" spans="1:5" ht="16.5" thickBot="1">
      <c r="A528" s="892"/>
      <c r="B528" s="737" t="s">
        <v>2476</v>
      </c>
      <c r="C528" s="657" t="s">
        <v>6</v>
      </c>
      <c r="D528" s="678">
        <f>SUM(D515:D527)</f>
        <v>2029.9860000000001</v>
      </c>
      <c r="E528" s="659" t="s">
        <v>6</v>
      </c>
    </row>
    <row r="529" spans="1:5" ht="31.5">
      <c r="A529" s="683" t="s">
        <v>2538</v>
      </c>
      <c r="B529" s="127" t="s">
        <v>2539</v>
      </c>
      <c r="C529" s="86">
        <v>1</v>
      </c>
      <c r="D529" s="684">
        <v>60</v>
      </c>
      <c r="E529" s="685" t="s">
        <v>2540</v>
      </c>
    </row>
    <row r="530" spans="1:5">
      <c r="A530" s="343" t="s">
        <v>2541</v>
      </c>
      <c r="B530" s="24" t="s">
        <v>2542</v>
      </c>
      <c r="C530" s="66">
        <v>31</v>
      </c>
      <c r="D530" s="672">
        <v>189.95</v>
      </c>
      <c r="E530" s="679" t="s">
        <v>2543</v>
      </c>
    </row>
    <row r="531" spans="1:5">
      <c r="A531" s="893" t="s">
        <v>2544</v>
      </c>
      <c r="B531" s="734" t="s">
        <v>2545</v>
      </c>
      <c r="C531" s="686">
        <v>1</v>
      </c>
      <c r="D531" s="668">
        <v>10</v>
      </c>
      <c r="E531" s="681" t="s">
        <v>2546</v>
      </c>
    </row>
    <row r="532" spans="1:5">
      <c r="A532" s="894"/>
      <c r="B532" s="735" t="s">
        <v>2547</v>
      </c>
      <c r="C532" s="66">
        <v>1</v>
      </c>
      <c r="D532" s="672">
        <v>15</v>
      </c>
      <c r="E532" s="681" t="s">
        <v>2546</v>
      </c>
    </row>
    <row r="533" spans="1:5" ht="16.5" thickBot="1">
      <c r="A533" s="894"/>
      <c r="B533" s="736" t="s">
        <v>2548</v>
      </c>
      <c r="C533" s="674">
        <v>2</v>
      </c>
      <c r="D533" s="675">
        <v>30</v>
      </c>
      <c r="E533" s="676" t="s">
        <v>2549</v>
      </c>
    </row>
    <row r="534" spans="1:5" ht="16.5" thickBot="1">
      <c r="A534" s="804"/>
      <c r="B534" s="739" t="s">
        <v>2476</v>
      </c>
      <c r="C534" s="687" t="s">
        <v>6</v>
      </c>
      <c r="D534" s="678">
        <f>D531+D532+D533</f>
        <v>55</v>
      </c>
      <c r="E534" s="688" t="s">
        <v>6</v>
      </c>
    </row>
    <row r="535" spans="1:5" ht="31.5">
      <c r="A535" s="803" t="s">
        <v>2550</v>
      </c>
      <c r="B535" s="734" t="s">
        <v>2475</v>
      </c>
      <c r="C535" s="686">
        <v>2</v>
      </c>
      <c r="D535" s="689">
        <v>18.448</v>
      </c>
      <c r="E535" s="681" t="s">
        <v>2551</v>
      </c>
    </row>
    <row r="536" spans="1:5" ht="16.5" thickBot="1">
      <c r="A536" s="894"/>
      <c r="B536" s="736" t="s">
        <v>2475</v>
      </c>
      <c r="C536" s="690">
        <v>2</v>
      </c>
      <c r="D536" s="691">
        <v>31.346</v>
      </c>
      <c r="E536" s="692" t="s">
        <v>2552</v>
      </c>
    </row>
    <row r="537" spans="1:5" ht="16.5" thickBot="1">
      <c r="A537" s="804"/>
      <c r="B537" s="739" t="s">
        <v>2476</v>
      </c>
      <c r="C537" s="687" t="s">
        <v>6</v>
      </c>
      <c r="D537" s="678">
        <f>D535+D536</f>
        <v>49.793999999999997</v>
      </c>
      <c r="E537" s="688" t="s">
        <v>6</v>
      </c>
    </row>
    <row r="538" spans="1:5">
      <c r="A538" s="698" t="s">
        <v>2553</v>
      </c>
      <c r="B538" s="733" t="s">
        <v>2554</v>
      </c>
      <c r="C538" s="686">
        <v>1</v>
      </c>
      <c r="D538" s="668">
        <v>15</v>
      </c>
      <c r="E538" s="681" t="s">
        <v>2555</v>
      </c>
    </row>
    <row r="539" spans="1:5">
      <c r="A539" s="343" t="s">
        <v>2556</v>
      </c>
      <c r="B539" s="24" t="s">
        <v>2131</v>
      </c>
      <c r="C539" s="66">
        <v>1</v>
      </c>
      <c r="D539" s="672">
        <v>20</v>
      </c>
      <c r="E539" s="679" t="s">
        <v>2557</v>
      </c>
    </row>
    <row r="540" spans="1:5">
      <c r="A540" s="904" t="s">
        <v>2558</v>
      </c>
      <c r="B540" s="740" t="s">
        <v>2534</v>
      </c>
      <c r="C540" s="66">
        <v>4</v>
      </c>
      <c r="D540" s="672">
        <v>45</v>
      </c>
      <c r="E540" s="679" t="s">
        <v>5716</v>
      </c>
    </row>
    <row r="541" spans="1:5">
      <c r="A541" s="905"/>
      <c r="B541" s="27" t="s">
        <v>5717</v>
      </c>
      <c r="C541" s="693">
        <v>1</v>
      </c>
      <c r="D541" s="672">
        <v>10</v>
      </c>
      <c r="E541" s="694" t="s">
        <v>5718</v>
      </c>
    </row>
    <row r="542" spans="1:5" ht="16.5" thickBot="1">
      <c r="A542" s="905"/>
      <c r="B542" s="741" t="s">
        <v>5719</v>
      </c>
      <c r="C542" s="674">
        <v>2</v>
      </c>
      <c r="D542" s="675">
        <f>13+35</f>
        <v>48</v>
      </c>
      <c r="E542" s="692" t="s">
        <v>2559</v>
      </c>
    </row>
    <row r="543" spans="1:5" ht="16.5" thickBot="1">
      <c r="A543" s="906"/>
      <c r="B543" s="742" t="s">
        <v>2476</v>
      </c>
      <c r="C543" s="687" t="s">
        <v>6</v>
      </c>
      <c r="D543" s="678">
        <f>D541+D542+D540</f>
        <v>103</v>
      </c>
      <c r="E543" s="688" t="s">
        <v>6</v>
      </c>
    </row>
    <row r="544" spans="1:5">
      <c r="A544" s="698" t="s">
        <v>2560</v>
      </c>
      <c r="B544" s="733" t="s">
        <v>2561</v>
      </c>
      <c r="C544" s="669">
        <v>1</v>
      </c>
      <c r="D544" s="668">
        <v>54</v>
      </c>
      <c r="E544" s="681" t="s">
        <v>2562</v>
      </c>
    </row>
    <row r="545" spans="1:5">
      <c r="A545" s="904" t="s">
        <v>2563</v>
      </c>
      <c r="B545" s="26" t="s">
        <v>2518</v>
      </c>
      <c r="C545" s="66">
        <v>4</v>
      </c>
      <c r="D545" s="672">
        <v>30</v>
      </c>
      <c r="E545" s="679" t="s">
        <v>2564</v>
      </c>
    </row>
    <row r="546" spans="1:5" ht="16.5" thickBot="1">
      <c r="A546" s="905"/>
      <c r="B546" s="743" t="s">
        <v>5720</v>
      </c>
      <c r="C546" s="695">
        <v>16</v>
      </c>
      <c r="D546" s="696">
        <v>110</v>
      </c>
      <c r="E546" s="697" t="s">
        <v>5721</v>
      </c>
    </row>
    <row r="547" spans="1:5" ht="16.5" thickBot="1">
      <c r="A547" s="906"/>
      <c r="B547" s="742" t="s">
        <v>2476</v>
      </c>
      <c r="C547" s="687" t="s">
        <v>6</v>
      </c>
      <c r="D547" s="678">
        <f>D545+D546</f>
        <v>140</v>
      </c>
      <c r="E547" s="688" t="s">
        <v>6</v>
      </c>
    </row>
    <row r="548" spans="1:5">
      <c r="A548" s="698" t="s">
        <v>2565</v>
      </c>
      <c r="B548" s="744" t="s">
        <v>2566</v>
      </c>
      <c r="C548" s="669">
        <v>2</v>
      </c>
      <c r="D548" s="668">
        <v>18</v>
      </c>
      <c r="E548" s="670" t="s">
        <v>2567</v>
      </c>
    </row>
    <row r="549" spans="1:5" ht="31.5">
      <c r="A549" s="759" t="s">
        <v>2568</v>
      </c>
      <c r="B549" s="26" t="s">
        <v>2569</v>
      </c>
      <c r="C549" s="671">
        <v>4</v>
      </c>
      <c r="D549" s="672">
        <v>32</v>
      </c>
      <c r="E549" s="673" t="s">
        <v>2570</v>
      </c>
    </row>
    <row r="550" spans="1:5">
      <c r="A550" s="893" t="s">
        <v>2571</v>
      </c>
      <c r="B550" s="745" t="s">
        <v>2121</v>
      </c>
      <c r="C550" s="66">
        <v>1</v>
      </c>
      <c r="D550" s="672">
        <v>8.5009999999999994</v>
      </c>
      <c r="E550" s="673" t="s">
        <v>2572</v>
      </c>
    </row>
    <row r="551" spans="1:5">
      <c r="A551" s="894"/>
      <c r="B551" s="735" t="s">
        <v>2131</v>
      </c>
      <c r="C551" s="66">
        <v>1</v>
      </c>
      <c r="D551" s="672">
        <v>9.9990000000000006</v>
      </c>
      <c r="E551" s="673" t="s">
        <v>2564</v>
      </c>
    </row>
    <row r="552" spans="1:5" ht="16.5" thickBot="1">
      <c r="A552" s="894"/>
      <c r="B552" s="736" t="s">
        <v>2152</v>
      </c>
      <c r="C552" s="690">
        <v>1</v>
      </c>
      <c r="D552" s="675">
        <v>11.5</v>
      </c>
      <c r="E552" s="676" t="s">
        <v>2573</v>
      </c>
    </row>
    <row r="553" spans="1:5" ht="16.5" thickBot="1">
      <c r="A553" s="804"/>
      <c r="B553" s="739" t="s">
        <v>2476</v>
      </c>
      <c r="C553" s="687" t="s">
        <v>6</v>
      </c>
      <c r="D553" s="678">
        <f>D551+D552+D550</f>
        <v>30</v>
      </c>
      <c r="E553" s="688" t="s">
        <v>6</v>
      </c>
    </row>
    <row r="554" spans="1:5">
      <c r="A554" s="886" t="s">
        <v>2574</v>
      </c>
      <c r="B554" s="24" t="s">
        <v>2575</v>
      </c>
      <c r="C554" s="671">
        <v>2</v>
      </c>
      <c r="D554" s="672">
        <v>134.9</v>
      </c>
      <c r="E554" s="673" t="s">
        <v>2576</v>
      </c>
    </row>
    <row r="555" spans="1:5">
      <c r="A555" s="886"/>
      <c r="B555" s="24" t="s">
        <v>2575</v>
      </c>
      <c r="C555" s="671">
        <v>10</v>
      </c>
      <c r="D555" s="672">
        <v>64.406000000000006</v>
      </c>
      <c r="E555" s="673" t="s">
        <v>2577</v>
      </c>
    </row>
    <row r="556" spans="1:5">
      <c r="A556" s="886"/>
      <c r="B556" s="24" t="s">
        <v>2578</v>
      </c>
      <c r="C556" s="671">
        <v>1</v>
      </c>
      <c r="D556" s="672">
        <v>270.16500000000002</v>
      </c>
      <c r="E556" s="679" t="s">
        <v>2579</v>
      </c>
    </row>
    <row r="557" spans="1:5">
      <c r="A557" s="886"/>
      <c r="B557" s="24" t="s">
        <v>2580</v>
      </c>
      <c r="C557" s="671">
        <v>4</v>
      </c>
      <c r="D557" s="672">
        <v>735.99</v>
      </c>
      <c r="E557" s="679" t="s">
        <v>2581</v>
      </c>
    </row>
    <row r="558" spans="1:5" ht="31.5">
      <c r="A558" s="886"/>
      <c r="B558" s="24" t="s">
        <v>2582</v>
      </c>
      <c r="C558" s="66">
        <v>1</v>
      </c>
      <c r="D558" s="672">
        <v>180</v>
      </c>
      <c r="E558" s="679" t="s">
        <v>2583</v>
      </c>
    </row>
    <row r="559" spans="1:5">
      <c r="A559" s="886"/>
      <c r="B559" s="24" t="s">
        <v>2584</v>
      </c>
      <c r="C559" s="66">
        <v>1</v>
      </c>
      <c r="D559" s="672">
        <v>93</v>
      </c>
      <c r="E559" s="679" t="s">
        <v>2585</v>
      </c>
    </row>
    <row r="560" spans="1:5">
      <c r="A560" s="886"/>
      <c r="B560" s="24" t="s">
        <v>2586</v>
      </c>
      <c r="C560" s="671">
        <v>4</v>
      </c>
      <c r="D560" s="672">
        <v>51</v>
      </c>
      <c r="E560" s="679" t="s">
        <v>2587</v>
      </c>
    </row>
    <row r="561" spans="1:5">
      <c r="A561" s="886"/>
      <c r="B561" s="24" t="s">
        <v>2588</v>
      </c>
      <c r="C561" s="66">
        <v>1</v>
      </c>
      <c r="D561" s="672">
        <v>69.959999999999994</v>
      </c>
      <c r="E561" s="679" t="s">
        <v>2581</v>
      </c>
    </row>
    <row r="562" spans="1:5" ht="16.5" thickBot="1">
      <c r="A562" s="886"/>
      <c r="B562" s="24" t="s">
        <v>2589</v>
      </c>
      <c r="C562" s="66">
        <v>3</v>
      </c>
      <c r="D562" s="672">
        <v>49.84</v>
      </c>
      <c r="E562" s="679" t="s">
        <v>2590</v>
      </c>
    </row>
    <row r="563" spans="1:5" ht="16.5" thickBot="1">
      <c r="A563" s="892"/>
      <c r="B563" s="742" t="s">
        <v>2476</v>
      </c>
      <c r="C563" s="687" t="s">
        <v>6</v>
      </c>
      <c r="D563" s="699">
        <f>SUM(D554:D562)</f>
        <v>1649.261</v>
      </c>
      <c r="E563" s="688" t="s">
        <v>6</v>
      </c>
    </row>
    <row r="564" spans="1:5" ht="31.5">
      <c r="A564" s="760" t="s">
        <v>5765</v>
      </c>
      <c r="B564" s="746" t="s">
        <v>5766</v>
      </c>
      <c r="C564" s="701">
        <v>1</v>
      </c>
      <c r="D564" s="702">
        <v>7.8</v>
      </c>
      <c r="E564" s="700" t="s">
        <v>5767</v>
      </c>
    </row>
    <row r="565" spans="1:5">
      <c r="A565" s="761"/>
      <c r="B565" s="746" t="s">
        <v>5768</v>
      </c>
      <c r="C565" s="701">
        <v>1</v>
      </c>
      <c r="D565" s="702">
        <v>12.2</v>
      </c>
      <c r="E565" s="700" t="s">
        <v>5769</v>
      </c>
    </row>
    <row r="566" spans="1:5" ht="16.5" thickBot="1">
      <c r="A566" s="762"/>
      <c r="B566" s="746" t="s">
        <v>5770</v>
      </c>
      <c r="C566" s="701">
        <v>1</v>
      </c>
      <c r="D566" s="702">
        <v>19.5</v>
      </c>
      <c r="E566" s="700" t="s">
        <v>5771</v>
      </c>
    </row>
    <row r="567" spans="1:5" ht="16.5" thickBot="1">
      <c r="A567" s="763"/>
      <c r="B567" s="742" t="s">
        <v>5772</v>
      </c>
      <c r="C567" s="687"/>
      <c r="D567" s="699">
        <f>SUM(D564:D566)</f>
        <v>39.5</v>
      </c>
      <c r="E567" s="688"/>
    </row>
    <row r="568" spans="1:5" ht="16.5" thickBot="1">
      <c r="A568" s="764" t="s">
        <v>6</v>
      </c>
      <c r="B568" s="742" t="s">
        <v>1</v>
      </c>
      <c r="C568" s="687" t="s">
        <v>6</v>
      </c>
      <c r="D568" s="699">
        <f>D493+D502+D503+D507+D508+D509+D510+D511+D512+D513+D514+D528+D529+D530+D534+D537+D538+D539+D543+D544+D547+D548+D549+D553+D563+D567</f>
        <v>6672.3841599999996</v>
      </c>
      <c r="E568" s="688" t="s">
        <v>6</v>
      </c>
    </row>
    <row r="569" spans="1:5">
      <c r="A569" s="882" t="s">
        <v>20</v>
      </c>
      <c r="B569" s="883"/>
      <c r="C569" s="883"/>
      <c r="D569" s="883"/>
      <c r="E569" s="884"/>
    </row>
    <row r="570" spans="1:5">
      <c r="A570" s="30" t="s">
        <v>2094</v>
      </c>
      <c r="B570" s="157" t="s">
        <v>2095</v>
      </c>
      <c r="C570" s="613">
        <v>10</v>
      </c>
      <c r="D570" s="82">
        <v>131.80000000000001</v>
      </c>
      <c r="E570" s="83" t="s">
        <v>2096</v>
      </c>
    </row>
    <row r="571" spans="1:5">
      <c r="A571" s="30" t="s">
        <v>2094</v>
      </c>
      <c r="B571" s="157" t="s">
        <v>2097</v>
      </c>
      <c r="C571" s="613">
        <v>1</v>
      </c>
      <c r="D571" s="82">
        <v>55</v>
      </c>
      <c r="E571" s="83" t="s">
        <v>2098</v>
      </c>
    </row>
    <row r="572" spans="1:5">
      <c r="A572" s="30" t="s">
        <v>2094</v>
      </c>
      <c r="B572" s="30" t="s">
        <v>2099</v>
      </c>
      <c r="C572" s="613">
        <v>5</v>
      </c>
      <c r="D572" s="82">
        <v>130.4</v>
      </c>
      <c r="E572" s="83" t="s">
        <v>2100</v>
      </c>
    </row>
    <row r="573" spans="1:5">
      <c r="A573" s="30" t="s">
        <v>2101</v>
      </c>
      <c r="B573" s="30" t="s">
        <v>2102</v>
      </c>
      <c r="C573" s="613">
        <v>6</v>
      </c>
      <c r="D573" s="82">
        <v>41.2</v>
      </c>
      <c r="E573" s="130" t="s">
        <v>2103</v>
      </c>
    </row>
    <row r="574" spans="1:5">
      <c r="A574" s="30" t="s">
        <v>2104</v>
      </c>
      <c r="B574" s="30" t="s">
        <v>2105</v>
      </c>
      <c r="C574" s="613">
        <v>1</v>
      </c>
      <c r="D574" s="82">
        <v>20</v>
      </c>
      <c r="E574" s="130" t="s">
        <v>2106</v>
      </c>
    </row>
    <row r="575" spans="1:5">
      <c r="A575" s="30" t="s">
        <v>2107</v>
      </c>
      <c r="B575" s="157" t="s">
        <v>2108</v>
      </c>
      <c r="C575" s="613">
        <v>1</v>
      </c>
      <c r="D575" s="82">
        <v>82</v>
      </c>
      <c r="E575" s="130" t="s">
        <v>2109</v>
      </c>
    </row>
    <row r="576" spans="1:5">
      <c r="A576" s="30" t="s">
        <v>2107</v>
      </c>
      <c r="B576" s="157" t="s">
        <v>2110</v>
      </c>
      <c r="C576" s="613">
        <v>1</v>
      </c>
      <c r="D576" s="82">
        <v>28</v>
      </c>
      <c r="E576" s="130" t="s">
        <v>2111</v>
      </c>
    </row>
    <row r="577" spans="1:5">
      <c r="A577" s="30" t="s">
        <v>2107</v>
      </c>
      <c r="B577" s="157" t="s">
        <v>2112</v>
      </c>
      <c r="C577" s="613">
        <v>4</v>
      </c>
      <c r="D577" s="82">
        <v>68</v>
      </c>
      <c r="E577" s="130" t="s">
        <v>2111</v>
      </c>
    </row>
    <row r="578" spans="1:5">
      <c r="A578" s="30" t="s">
        <v>2107</v>
      </c>
      <c r="B578" s="157" t="s">
        <v>2113</v>
      </c>
      <c r="C578" s="613">
        <v>1</v>
      </c>
      <c r="D578" s="82">
        <v>19.899999999999999</v>
      </c>
      <c r="E578" s="130" t="s">
        <v>2111</v>
      </c>
    </row>
    <row r="579" spans="1:5">
      <c r="A579" s="30" t="s">
        <v>2107</v>
      </c>
      <c r="B579" s="157" t="s">
        <v>2114</v>
      </c>
      <c r="C579" s="613">
        <v>2</v>
      </c>
      <c r="D579" s="82">
        <v>80</v>
      </c>
      <c r="E579" s="130" t="s">
        <v>2111</v>
      </c>
    </row>
    <row r="580" spans="1:5">
      <c r="A580" s="30" t="s">
        <v>2107</v>
      </c>
      <c r="B580" s="157" t="s">
        <v>2115</v>
      </c>
      <c r="C580" s="613">
        <v>2</v>
      </c>
      <c r="D580" s="82">
        <v>50</v>
      </c>
      <c r="E580" s="130" t="s">
        <v>2111</v>
      </c>
    </row>
    <row r="581" spans="1:5">
      <c r="A581" s="30" t="s">
        <v>2107</v>
      </c>
      <c r="B581" s="157" t="s">
        <v>2116</v>
      </c>
      <c r="C581" s="613">
        <v>1</v>
      </c>
      <c r="D581" s="82">
        <v>10</v>
      </c>
      <c r="E581" s="130" t="s">
        <v>2117</v>
      </c>
    </row>
    <row r="582" spans="1:5">
      <c r="A582" s="30" t="s">
        <v>2107</v>
      </c>
      <c r="B582" s="157" t="s">
        <v>2118</v>
      </c>
      <c r="C582" s="613">
        <v>1</v>
      </c>
      <c r="D582" s="82">
        <v>12</v>
      </c>
      <c r="E582" s="130" t="s">
        <v>2117</v>
      </c>
    </row>
    <row r="583" spans="1:5">
      <c r="A583" s="30" t="s">
        <v>2107</v>
      </c>
      <c r="B583" s="157" t="s">
        <v>2119</v>
      </c>
      <c r="C583" s="613">
        <v>1</v>
      </c>
      <c r="D583" s="82">
        <v>10.497</v>
      </c>
      <c r="E583" s="130" t="s">
        <v>2117</v>
      </c>
    </row>
    <row r="584" spans="1:5">
      <c r="A584" s="30" t="s">
        <v>2120</v>
      </c>
      <c r="B584" s="157" t="s">
        <v>2121</v>
      </c>
      <c r="C584" s="613">
        <v>1</v>
      </c>
      <c r="D584" s="82">
        <f>30.893</f>
        <v>30.893000000000001</v>
      </c>
      <c r="E584" s="130" t="s">
        <v>2122</v>
      </c>
    </row>
    <row r="585" spans="1:5">
      <c r="A585" s="30" t="s">
        <v>2123</v>
      </c>
      <c r="B585" s="157" t="s">
        <v>2124</v>
      </c>
      <c r="C585" s="613">
        <v>1</v>
      </c>
      <c r="D585" s="82">
        <v>12</v>
      </c>
      <c r="E585" s="130" t="s">
        <v>2122</v>
      </c>
    </row>
    <row r="586" spans="1:5">
      <c r="A586" s="30" t="s">
        <v>2125</v>
      </c>
      <c r="B586" s="157" t="s">
        <v>2126</v>
      </c>
      <c r="C586" s="613">
        <v>1</v>
      </c>
      <c r="D586" s="82">
        <v>7</v>
      </c>
      <c r="E586" s="130" t="s">
        <v>2122</v>
      </c>
    </row>
    <row r="587" spans="1:5">
      <c r="A587" s="30" t="s">
        <v>2127</v>
      </c>
      <c r="B587" s="157" t="s">
        <v>2128</v>
      </c>
      <c r="C587" s="613">
        <v>3</v>
      </c>
      <c r="D587" s="82">
        <v>871.2</v>
      </c>
      <c r="E587" s="130" t="s">
        <v>2129</v>
      </c>
    </row>
    <row r="588" spans="1:5">
      <c r="A588" s="30" t="s">
        <v>2130</v>
      </c>
      <c r="B588" s="157" t="s">
        <v>2132</v>
      </c>
      <c r="C588" s="613">
        <v>2</v>
      </c>
      <c r="D588" s="82">
        <v>35</v>
      </c>
      <c r="E588" s="130" t="s">
        <v>2117</v>
      </c>
    </row>
    <row r="589" spans="1:5">
      <c r="A589" s="30" t="s">
        <v>2130</v>
      </c>
      <c r="B589" s="30" t="s">
        <v>2133</v>
      </c>
      <c r="C589" s="613">
        <v>1</v>
      </c>
      <c r="D589" s="82">
        <v>24</v>
      </c>
      <c r="E589" s="130" t="s">
        <v>2117</v>
      </c>
    </row>
    <row r="590" spans="1:5">
      <c r="A590" s="30" t="s">
        <v>2130</v>
      </c>
      <c r="B590" s="157" t="s">
        <v>2134</v>
      </c>
      <c r="C590" s="613">
        <v>1</v>
      </c>
      <c r="D590" s="82">
        <v>22.576000000000001</v>
      </c>
      <c r="E590" s="130" t="s">
        <v>2117</v>
      </c>
    </row>
    <row r="591" spans="1:5">
      <c r="A591" s="30" t="s">
        <v>2135</v>
      </c>
      <c r="B591" s="30" t="s">
        <v>2136</v>
      </c>
      <c r="C591" s="613">
        <v>1</v>
      </c>
      <c r="D591" s="82">
        <v>47.78</v>
      </c>
      <c r="E591" s="130" t="s">
        <v>2137</v>
      </c>
    </row>
    <row r="592" spans="1:5">
      <c r="A592" s="30" t="s">
        <v>2135</v>
      </c>
      <c r="B592" s="30" t="s">
        <v>2138</v>
      </c>
      <c r="C592" s="613">
        <v>5</v>
      </c>
      <c r="D592" s="82">
        <v>30.5</v>
      </c>
      <c r="E592" s="130" t="s">
        <v>2139</v>
      </c>
    </row>
    <row r="593" spans="1:5">
      <c r="A593" s="30" t="s">
        <v>2140</v>
      </c>
      <c r="B593" s="30" t="s">
        <v>2141</v>
      </c>
      <c r="C593" s="613">
        <v>2</v>
      </c>
      <c r="D593" s="82">
        <v>13</v>
      </c>
      <c r="E593" s="130" t="s">
        <v>2142</v>
      </c>
    </row>
    <row r="594" spans="1:5">
      <c r="A594" s="30" t="s">
        <v>2140</v>
      </c>
      <c r="B594" s="30" t="s">
        <v>2118</v>
      </c>
      <c r="C594" s="613">
        <v>1</v>
      </c>
      <c r="D594" s="82">
        <v>25</v>
      </c>
      <c r="E594" s="130" t="s">
        <v>2142</v>
      </c>
    </row>
    <row r="595" spans="1:5">
      <c r="A595" s="30" t="s">
        <v>2140</v>
      </c>
      <c r="B595" s="30" t="s">
        <v>2143</v>
      </c>
      <c r="C595" s="613">
        <v>1</v>
      </c>
      <c r="D595" s="82">
        <v>9</v>
      </c>
      <c r="E595" s="130" t="s">
        <v>2142</v>
      </c>
    </row>
    <row r="596" spans="1:5">
      <c r="A596" s="30" t="s">
        <v>2140</v>
      </c>
      <c r="B596" s="30" t="s">
        <v>2144</v>
      </c>
      <c r="C596" s="613">
        <v>1</v>
      </c>
      <c r="D596" s="82">
        <v>36</v>
      </c>
      <c r="E596" s="130" t="s">
        <v>2142</v>
      </c>
    </row>
    <row r="597" spans="1:5">
      <c r="A597" s="30" t="s">
        <v>2140</v>
      </c>
      <c r="B597" s="30" t="s">
        <v>2145</v>
      </c>
      <c r="C597" s="613">
        <v>1</v>
      </c>
      <c r="D597" s="82">
        <v>20</v>
      </c>
      <c r="E597" s="130" t="s">
        <v>2142</v>
      </c>
    </row>
    <row r="598" spans="1:5">
      <c r="A598" s="30" t="s">
        <v>2146</v>
      </c>
      <c r="B598" s="30" t="s">
        <v>2147</v>
      </c>
      <c r="C598" s="613">
        <v>1</v>
      </c>
      <c r="D598" s="82">
        <v>13</v>
      </c>
      <c r="E598" s="130" t="s">
        <v>2148</v>
      </c>
    </row>
    <row r="599" spans="1:5">
      <c r="A599" s="30" t="s">
        <v>2149</v>
      </c>
      <c r="B599" s="30" t="s">
        <v>2105</v>
      </c>
      <c r="C599" s="613">
        <v>1</v>
      </c>
      <c r="D599" s="82">
        <v>20</v>
      </c>
      <c r="E599" s="130" t="s">
        <v>2106</v>
      </c>
    </row>
    <row r="600" spans="1:5" ht="16.5" thickBot="1">
      <c r="A600" s="614" t="s">
        <v>295</v>
      </c>
      <c r="B600" s="725"/>
      <c r="C600" s="615">
        <f>SUM(C570:C599)</f>
        <v>61</v>
      </c>
      <c r="D600" s="616">
        <f>SUM(D570:D599)</f>
        <v>1955.7460000000001</v>
      </c>
      <c r="E600" s="617"/>
    </row>
    <row r="601" spans="1:5">
      <c r="A601" s="466" t="s">
        <v>2150</v>
      </c>
      <c r="B601" s="747" t="s">
        <v>2093</v>
      </c>
      <c r="C601" s="618">
        <v>1</v>
      </c>
      <c r="D601" s="619">
        <v>10.84</v>
      </c>
      <c r="E601" s="620" t="s">
        <v>2151</v>
      </c>
    </row>
    <row r="602" spans="1:5">
      <c r="A602" s="30" t="s">
        <v>2150</v>
      </c>
      <c r="B602" s="157" t="s">
        <v>2152</v>
      </c>
      <c r="C602" s="613">
        <v>2</v>
      </c>
      <c r="D602" s="82">
        <v>17.760000000000002</v>
      </c>
      <c r="E602" s="621" t="s">
        <v>2151</v>
      </c>
    </row>
    <row r="603" spans="1:5" ht="16.5" thickBot="1">
      <c r="A603" s="622" t="s">
        <v>295</v>
      </c>
      <c r="B603" s="748"/>
      <c r="C603" s="623">
        <f>SUM(C601:C602)</f>
        <v>3</v>
      </c>
      <c r="D603" s="624">
        <f>SUM(D601:D602)</f>
        <v>28.6</v>
      </c>
      <c r="E603" s="625"/>
    </row>
    <row r="604" spans="1:5" ht="16.5" thickBot="1">
      <c r="A604" s="626" t="s">
        <v>2153</v>
      </c>
      <c r="B604" s="626" t="s">
        <v>2154</v>
      </c>
      <c r="C604" s="627">
        <v>4</v>
      </c>
      <c r="D604" s="628">
        <v>160</v>
      </c>
      <c r="E604" s="629" t="s">
        <v>2155</v>
      </c>
    </row>
    <row r="605" spans="1:5">
      <c r="A605" s="466" t="s">
        <v>2156</v>
      </c>
      <c r="B605" s="466" t="s">
        <v>2157</v>
      </c>
      <c r="C605" s="618">
        <v>1</v>
      </c>
      <c r="D605" s="619">
        <v>194</v>
      </c>
      <c r="E605" s="620" t="s">
        <v>2158</v>
      </c>
    </row>
    <row r="606" spans="1:5">
      <c r="A606" s="30" t="s">
        <v>2156</v>
      </c>
      <c r="B606" s="30" t="s">
        <v>2159</v>
      </c>
      <c r="C606" s="613">
        <v>1</v>
      </c>
      <c r="D606" s="82">
        <v>24.774000000000001</v>
      </c>
      <c r="E606" s="621" t="s">
        <v>2139</v>
      </c>
    </row>
    <row r="607" spans="1:5" ht="16.5" thickBot="1">
      <c r="A607" s="622" t="s">
        <v>295</v>
      </c>
      <c r="B607" s="748"/>
      <c r="C607" s="623">
        <f>SUM(C605:C606)</f>
        <v>2</v>
      </c>
      <c r="D607" s="624">
        <f>SUM(D605:D606)</f>
        <v>218.774</v>
      </c>
      <c r="E607" s="625"/>
    </row>
    <row r="608" spans="1:5">
      <c r="A608" s="757" t="s">
        <v>6</v>
      </c>
      <c r="B608" s="724" t="s">
        <v>1</v>
      </c>
      <c r="C608" s="637" t="s">
        <v>6</v>
      </c>
      <c r="D608" s="643">
        <f>+D600+D603+D607+D604</f>
        <v>2363.12</v>
      </c>
      <c r="E608" s="637" t="s">
        <v>6</v>
      </c>
    </row>
    <row r="609" spans="1:5" s="80" customFormat="1">
      <c r="A609" s="882" t="s">
        <v>21</v>
      </c>
      <c r="B609" s="883"/>
      <c r="C609" s="883"/>
      <c r="D609" s="883"/>
      <c r="E609" s="884"/>
    </row>
    <row r="610" spans="1:5" s="80" customFormat="1" ht="31.5">
      <c r="A610" s="127" t="s">
        <v>5813</v>
      </c>
      <c r="B610" s="127" t="s">
        <v>5796</v>
      </c>
      <c r="C610" s="613">
        <v>130</v>
      </c>
      <c r="D610" s="88">
        <v>390</v>
      </c>
      <c r="E610" s="156" t="s">
        <v>5786</v>
      </c>
    </row>
    <row r="611" spans="1:5" s="80" customFormat="1" ht="31.5">
      <c r="A611" s="30" t="s">
        <v>5813</v>
      </c>
      <c r="B611" s="127" t="s">
        <v>5797</v>
      </c>
      <c r="C611" s="613">
        <v>25</v>
      </c>
      <c r="D611" s="88">
        <v>699.49900000000002</v>
      </c>
      <c r="E611" s="156" t="s">
        <v>5787</v>
      </c>
    </row>
    <row r="612" spans="1:5" s="80" customFormat="1" ht="31.5">
      <c r="A612" s="30" t="s">
        <v>5813</v>
      </c>
      <c r="B612" s="127" t="s">
        <v>5798</v>
      </c>
      <c r="C612" s="613">
        <v>1</v>
      </c>
      <c r="D612" s="88">
        <v>21.55</v>
      </c>
      <c r="E612" s="156" t="s">
        <v>5788</v>
      </c>
    </row>
    <row r="613" spans="1:5" s="80" customFormat="1" ht="31.5">
      <c r="A613" s="30" t="s">
        <v>5813</v>
      </c>
      <c r="B613" s="127" t="s">
        <v>5799</v>
      </c>
      <c r="C613" s="613">
        <v>5</v>
      </c>
      <c r="D613" s="88">
        <v>50.75</v>
      </c>
      <c r="E613" s="156" t="s">
        <v>5788</v>
      </c>
    </row>
    <row r="614" spans="1:5" s="80" customFormat="1" ht="31.5">
      <c r="A614" s="30" t="s">
        <v>5813</v>
      </c>
      <c r="B614" s="127" t="s">
        <v>5800</v>
      </c>
      <c r="C614" s="613">
        <v>2</v>
      </c>
      <c r="D614" s="88">
        <v>9.1</v>
      </c>
      <c r="E614" s="156" t="s">
        <v>5788</v>
      </c>
    </row>
    <row r="615" spans="1:5" s="80" customFormat="1" ht="31.5">
      <c r="A615" s="30" t="s">
        <v>5813</v>
      </c>
      <c r="B615" s="127" t="s">
        <v>5801</v>
      </c>
      <c r="C615" s="613">
        <v>1</v>
      </c>
      <c r="D615" s="88">
        <v>16.649999999999999</v>
      </c>
      <c r="E615" s="156" t="s">
        <v>5788</v>
      </c>
    </row>
    <row r="616" spans="1:5" s="80" customFormat="1" ht="31.5">
      <c r="A616" s="30" t="s">
        <v>5813</v>
      </c>
      <c r="B616" s="127" t="s">
        <v>5802</v>
      </c>
      <c r="C616" s="613">
        <v>1</v>
      </c>
      <c r="D616" s="88">
        <v>0.192</v>
      </c>
      <c r="E616" s="156" t="s">
        <v>5789</v>
      </c>
    </row>
    <row r="617" spans="1:5" s="80" customFormat="1" ht="31.5">
      <c r="A617" s="30" t="s">
        <v>5813</v>
      </c>
      <c r="B617" s="127" t="s">
        <v>5803</v>
      </c>
      <c r="C617" s="613">
        <v>2</v>
      </c>
      <c r="D617" s="88">
        <v>51.802</v>
      </c>
      <c r="E617" s="156" t="s">
        <v>5790</v>
      </c>
    </row>
    <row r="618" spans="1:5" s="80" customFormat="1" ht="31.5">
      <c r="A618" s="30" t="s">
        <v>5813</v>
      </c>
      <c r="B618" s="127" t="s">
        <v>5804</v>
      </c>
      <c r="C618" s="613">
        <v>42</v>
      </c>
      <c r="D618" s="88">
        <v>386.31599999999997</v>
      </c>
      <c r="E618" s="156" t="s">
        <v>5791</v>
      </c>
    </row>
    <row r="619" spans="1:5" s="80" customFormat="1" ht="31.5">
      <c r="A619" s="30" t="s">
        <v>5813</v>
      </c>
      <c r="B619" s="127" t="s">
        <v>5804</v>
      </c>
      <c r="C619" s="613">
        <v>44</v>
      </c>
      <c r="D619" s="88">
        <v>404.71199999999999</v>
      </c>
      <c r="E619" s="156" t="s">
        <v>5791</v>
      </c>
    </row>
    <row r="620" spans="1:5" s="80" customFormat="1" ht="31.5">
      <c r="A620" s="30" t="s">
        <v>5813</v>
      </c>
      <c r="B620" s="127" t="s">
        <v>5804</v>
      </c>
      <c r="C620" s="613">
        <v>44</v>
      </c>
      <c r="D620" s="88">
        <v>404.71199999999999</v>
      </c>
      <c r="E620" s="156" t="s">
        <v>5791</v>
      </c>
    </row>
    <row r="621" spans="1:5" s="80" customFormat="1" ht="31.5">
      <c r="A621" s="30" t="s">
        <v>5813</v>
      </c>
      <c r="B621" s="127" t="s">
        <v>5805</v>
      </c>
      <c r="C621" s="613">
        <v>2293</v>
      </c>
      <c r="D621" s="88">
        <v>529.54499999999996</v>
      </c>
      <c r="E621" s="156" t="s">
        <v>5792</v>
      </c>
    </row>
    <row r="622" spans="1:5" s="80" customFormat="1" ht="31.5">
      <c r="A622" s="30" t="s">
        <v>5813</v>
      </c>
      <c r="B622" s="127" t="s">
        <v>5806</v>
      </c>
      <c r="C622" s="613">
        <v>1</v>
      </c>
      <c r="D622" s="88">
        <v>1.4350000000000001</v>
      </c>
      <c r="E622" s="156" t="s">
        <v>5793</v>
      </c>
    </row>
    <row r="623" spans="1:5" s="80" customFormat="1" ht="31.5">
      <c r="A623" s="30" t="s">
        <v>5813</v>
      </c>
      <c r="B623" s="127" t="s">
        <v>5807</v>
      </c>
      <c r="C623" s="613">
        <v>3</v>
      </c>
      <c r="D623" s="88">
        <v>3.5819999999999999</v>
      </c>
      <c r="E623" s="156" t="s">
        <v>5793</v>
      </c>
    </row>
    <row r="624" spans="1:5" s="80" customFormat="1" ht="31.5">
      <c r="A624" s="30" t="s">
        <v>5813</v>
      </c>
      <c r="B624" s="127" t="s">
        <v>5808</v>
      </c>
      <c r="C624" s="613">
        <v>9</v>
      </c>
      <c r="D624" s="88">
        <v>104.398</v>
      </c>
      <c r="E624" s="156" t="s">
        <v>5793</v>
      </c>
    </row>
    <row r="625" spans="1:5" s="80" customFormat="1" ht="31.5">
      <c r="A625" s="30" t="s">
        <v>5813</v>
      </c>
      <c r="B625" s="127" t="s">
        <v>5809</v>
      </c>
      <c r="C625" s="613">
        <v>11</v>
      </c>
      <c r="D625" s="88">
        <v>116.099</v>
      </c>
      <c r="E625" s="156" t="s">
        <v>5793</v>
      </c>
    </row>
    <row r="626" spans="1:5" s="80" customFormat="1" ht="31.5">
      <c r="A626" s="30" t="s">
        <v>5813</v>
      </c>
      <c r="B626" s="127" t="s">
        <v>5810</v>
      </c>
      <c r="C626" s="613">
        <v>5</v>
      </c>
      <c r="D626" s="88">
        <v>130</v>
      </c>
      <c r="E626" s="156" t="s">
        <v>5794</v>
      </c>
    </row>
    <row r="627" spans="1:5" s="80" customFormat="1" ht="31.5">
      <c r="A627" s="30" t="s">
        <v>5813</v>
      </c>
      <c r="B627" s="127" t="s">
        <v>5811</v>
      </c>
      <c r="C627" s="613">
        <v>5</v>
      </c>
      <c r="D627" s="88">
        <v>17.256</v>
      </c>
      <c r="E627" s="156" t="s">
        <v>5793</v>
      </c>
    </row>
    <row r="628" spans="1:5" s="80" customFormat="1" ht="31.5">
      <c r="A628" s="30" t="s">
        <v>5813</v>
      </c>
      <c r="B628" s="127" t="s">
        <v>5812</v>
      </c>
      <c r="C628" s="613">
        <v>2</v>
      </c>
      <c r="D628" s="88">
        <v>1155.1310000000001</v>
      </c>
      <c r="E628" s="156" t="s">
        <v>5795</v>
      </c>
    </row>
    <row r="629" spans="1:5" s="80" customFormat="1">
      <c r="A629" s="765" t="s">
        <v>6</v>
      </c>
      <c r="B629" s="749" t="s">
        <v>1</v>
      </c>
      <c r="C629" s="703" t="s">
        <v>6</v>
      </c>
      <c r="D629" s="704">
        <f>SUM(D610:D628)</f>
        <v>4492.7290000000003</v>
      </c>
      <c r="E629" s="703" t="s">
        <v>6</v>
      </c>
    </row>
    <row r="630" spans="1:5" s="80" customFormat="1">
      <c r="A630" s="798" t="s">
        <v>22</v>
      </c>
      <c r="B630" s="799"/>
      <c r="C630" s="799"/>
      <c r="D630" s="799"/>
      <c r="E630" s="800"/>
    </row>
    <row r="631" spans="1:5" s="80" customFormat="1" ht="31.5">
      <c r="A631" s="30" t="s">
        <v>190</v>
      </c>
      <c r="B631" s="30" t="s">
        <v>4432</v>
      </c>
      <c r="C631" s="86">
        <v>1</v>
      </c>
      <c r="D631" s="107">
        <v>10.18</v>
      </c>
      <c r="E631" s="497" t="s">
        <v>4433</v>
      </c>
    </row>
    <row r="632" spans="1:5" ht="31.5">
      <c r="A632" s="30" t="s">
        <v>190</v>
      </c>
      <c r="B632" s="30" t="s">
        <v>4434</v>
      </c>
      <c r="C632" s="86">
        <v>1</v>
      </c>
      <c r="D632" s="107">
        <v>11.587</v>
      </c>
      <c r="E632" s="497" t="s">
        <v>4433</v>
      </c>
    </row>
    <row r="633" spans="1:5" ht="31.5">
      <c r="A633" s="30" t="s">
        <v>190</v>
      </c>
      <c r="B633" s="30" t="s">
        <v>4435</v>
      </c>
      <c r="C633" s="613">
        <v>1</v>
      </c>
      <c r="D633" s="107">
        <v>13.22</v>
      </c>
      <c r="E633" s="497" t="s">
        <v>4433</v>
      </c>
    </row>
    <row r="634" spans="1:5" ht="31.5">
      <c r="A634" s="30" t="s">
        <v>190</v>
      </c>
      <c r="B634" s="30" t="s">
        <v>990</v>
      </c>
      <c r="C634" s="86">
        <v>1</v>
      </c>
      <c r="D634" s="107">
        <v>10.113</v>
      </c>
      <c r="E634" s="497" t="s">
        <v>991</v>
      </c>
    </row>
    <row r="635" spans="1:5" ht="31.5">
      <c r="A635" s="30" t="s">
        <v>190</v>
      </c>
      <c r="B635" s="30" t="s">
        <v>992</v>
      </c>
      <c r="C635" s="86">
        <v>3</v>
      </c>
      <c r="D635" s="107">
        <v>25.5</v>
      </c>
      <c r="E635" s="497" t="s">
        <v>993</v>
      </c>
    </row>
    <row r="636" spans="1:5" ht="31.5">
      <c r="A636" s="30" t="s">
        <v>190</v>
      </c>
      <c r="B636" s="30" t="s">
        <v>994</v>
      </c>
      <c r="C636" s="613">
        <v>2</v>
      </c>
      <c r="D636" s="107">
        <v>19.399999999999999</v>
      </c>
      <c r="E636" s="497" t="s">
        <v>993</v>
      </c>
    </row>
    <row r="637" spans="1:5">
      <c r="A637" s="757" t="s">
        <v>6</v>
      </c>
      <c r="B637" s="724" t="s">
        <v>1</v>
      </c>
      <c r="C637" s="637" t="s">
        <v>6</v>
      </c>
      <c r="D637" s="643">
        <f>SUM(D631:D636)</f>
        <v>90</v>
      </c>
      <c r="E637" s="637" t="s">
        <v>6</v>
      </c>
    </row>
    <row r="638" spans="1:5" s="80" customFormat="1">
      <c r="A638" s="882" t="s">
        <v>23</v>
      </c>
      <c r="B638" s="883"/>
      <c r="C638" s="883"/>
      <c r="D638" s="883"/>
      <c r="E638" s="884"/>
    </row>
    <row r="639" spans="1:5">
      <c r="A639" s="30" t="s">
        <v>4248</v>
      </c>
      <c r="B639" s="30" t="s">
        <v>4249</v>
      </c>
      <c r="C639" s="156">
        <v>4</v>
      </c>
      <c r="D639" s="10">
        <v>42.58</v>
      </c>
      <c r="E639" s="497" t="s">
        <v>2443</v>
      </c>
    </row>
    <row r="640" spans="1:5">
      <c r="A640" s="30" t="s">
        <v>4248</v>
      </c>
      <c r="B640" s="30" t="s">
        <v>4250</v>
      </c>
      <c r="C640" s="156">
        <v>4</v>
      </c>
      <c r="D640" s="10">
        <v>50.145000000000003</v>
      </c>
      <c r="E640" s="497" t="s">
        <v>2443</v>
      </c>
    </row>
    <row r="641" spans="1:5">
      <c r="A641" s="30" t="s">
        <v>4248</v>
      </c>
      <c r="B641" s="30" t="s">
        <v>4249</v>
      </c>
      <c r="C641" s="83">
        <v>1</v>
      </c>
      <c r="D641" s="10">
        <v>11.412000000000001</v>
      </c>
      <c r="E641" s="636" t="s">
        <v>4251</v>
      </c>
    </row>
    <row r="642" spans="1:5">
      <c r="A642" s="757" t="s">
        <v>6</v>
      </c>
      <c r="B642" s="724" t="s">
        <v>1</v>
      </c>
      <c r="C642" s="637" t="s">
        <v>6</v>
      </c>
      <c r="D642" s="643">
        <f>SUM(D639:D641)</f>
        <v>104.137</v>
      </c>
      <c r="E642" s="637" t="s">
        <v>6</v>
      </c>
    </row>
    <row r="643" spans="1:5" s="80" customFormat="1">
      <c r="A643" s="882" t="s">
        <v>360</v>
      </c>
      <c r="B643" s="883"/>
      <c r="C643" s="883"/>
      <c r="D643" s="883"/>
      <c r="E643" s="884"/>
    </row>
    <row r="644" spans="1:5" s="80" customFormat="1">
      <c r="A644" s="30" t="s">
        <v>5748</v>
      </c>
      <c r="B644" s="30" t="s">
        <v>1648</v>
      </c>
      <c r="C644" s="705">
        <v>9</v>
      </c>
      <c r="D644" s="636">
        <v>99.963999999999999</v>
      </c>
      <c r="E644" s="497" t="s">
        <v>1649</v>
      </c>
    </row>
    <row r="645" spans="1:5" s="80" customFormat="1">
      <c r="A645" s="30" t="s">
        <v>5748</v>
      </c>
      <c r="B645" s="30" t="s">
        <v>5740</v>
      </c>
      <c r="C645" s="705">
        <v>1</v>
      </c>
      <c r="D645" s="636">
        <v>151.87700000000001</v>
      </c>
      <c r="E645" s="497" t="s">
        <v>5741</v>
      </c>
    </row>
    <row r="646" spans="1:5" s="80" customFormat="1">
      <c r="A646" s="30" t="s">
        <v>5748</v>
      </c>
      <c r="B646" s="157" t="s">
        <v>5742</v>
      </c>
      <c r="C646" s="706">
        <v>1</v>
      </c>
      <c r="D646" s="636">
        <v>20.53</v>
      </c>
      <c r="E646" s="636" t="s">
        <v>5743</v>
      </c>
    </row>
    <row r="647" spans="1:5" s="80" customFormat="1">
      <c r="A647" s="30" t="s">
        <v>5748</v>
      </c>
      <c r="B647" s="157" t="s">
        <v>5744</v>
      </c>
      <c r="C647" s="706">
        <v>7</v>
      </c>
      <c r="D647" s="636">
        <v>55.86</v>
      </c>
      <c r="E647" s="636" t="s">
        <v>5743</v>
      </c>
    </row>
    <row r="648" spans="1:5" s="80" customFormat="1">
      <c r="A648" s="30" t="s">
        <v>5748</v>
      </c>
      <c r="B648" s="30" t="s">
        <v>5745</v>
      </c>
      <c r="C648" s="705">
        <v>1</v>
      </c>
      <c r="D648" s="636">
        <v>7.55</v>
      </c>
      <c r="E648" s="636" t="s">
        <v>5743</v>
      </c>
    </row>
    <row r="649" spans="1:5" s="80" customFormat="1">
      <c r="A649" s="30" t="s">
        <v>5748</v>
      </c>
      <c r="B649" s="30" t="s">
        <v>1959</v>
      </c>
      <c r="C649" s="705">
        <v>1</v>
      </c>
      <c r="D649" s="636">
        <v>24.66</v>
      </c>
      <c r="E649" s="636" t="s">
        <v>5743</v>
      </c>
    </row>
    <row r="650" spans="1:5" s="80" customFormat="1">
      <c r="A650" s="30" t="s">
        <v>5748</v>
      </c>
      <c r="B650" s="157" t="s">
        <v>5746</v>
      </c>
      <c r="C650" s="706">
        <v>10</v>
      </c>
      <c r="D650" s="636">
        <v>129.26</v>
      </c>
      <c r="E650" s="636" t="s">
        <v>5743</v>
      </c>
    </row>
    <row r="651" spans="1:5" s="80" customFormat="1">
      <c r="A651" s="30" t="s">
        <v>5748</v>
      </c>
      <c r="B651" s="157" t="s">
        <v>5747</v>
      </c>
      <c r="C651" s="706">
        <v>2</v>
      </c>
      <c r="D651" s="636">
        <v>25.297999999999998</v>
      </c>
      <c r="E651" s="636" t="s">
        <v>5743</v>
      </c>
    </row>
    <row r="652" spans="1:5" s="80" customFormat="1">
      <c r="A652" s="757" t="s">
        <v>6</v>
      </c>
      <c r="B652" s="724" t="s">
        <v>1</v>
      </c>
      <c r="C652" s="637" t="s">
        <v>6</v>
      </c>
      <c r="D652" s="643">
        <f>SUM(D644:D651)</f>
        <v>514.99900000000002</v>
      </c>
      <c r="E652" s="637" t="s">
        <v>6</v>
      </c>
    </row>
    <row r="653" spans="1:5">
      <c r="A653" s="882" t="s">
        <v>24</v>
      </c>
      <c r="B653" s="883"/>
      <c r="C653" s="883"/>
      <c r="D653" s="883"/>
      <c r="E653" s="884"/>
    </row>
    <row r="654" spans="1:5">
      <c r="A654" s="895" t="s">
        <v>256</v>
      </c>
      <c r="B654" s="30" t="s">
        <v>257</v>
      </c>
      <c r="C654" s="86">
        <v>2</v>
      </c>
      <c r="D654" s="10">
        <v>17.097999999999999</v>
      </c>
      <c r="E654" s="497" t="s">
        <v>258</v>
      </c>
    </row>
    <row r="655" spans="1:5" ht="47.25">
      <c r="A655" s="896"/>
      <c r="B655" s="30" t="s">
        <v>259</v>
      </c>
      <c r="C655" s="86">
        <v>4</v>
      </c>
      <c r="D655" s="10">
        <v>59.4</v>
      </c>
      <c r="E655" s="497" t="s">
        <v>258</v>
      </c>
    </row>
    <row r="656" spans="1:5">
      <c r="A656" s="896"/>
      <c r="B656" s="30" t="s">
        <v>260</v>
      </c>
      <c r="C656" s="613">
        <v>1</v>
      </c>
      <c r="D656" s="10">
        <v>15.43</v>
      </c>
      <c r="E656" s="497" t="s">
        <v>258</v>
      </c>
    </row>
    <row r="657" spans="1:6">
      <c r="A657" s="896"/>
      <c r="B657" s="30" t="s">
        <v>662</v>
      </c>
      <c r="C657" s="613">
        <v>1</v>
      </c>
      <c r="D657" s="10">
        <v>34.5</v>
      </c>
      <c r="E657" s="636" t="s">
        <v>663</v>
      </c>
    </row>
    <row r="658" spans="1:6">
      <c r="A658" s="896"/>
      <c r="B658" s="30" t="s">
        <v>664</v>
      </c>
      <c r="C658" s="613">
        <v>1</v>
      </c>
      <c r="D658" s="10">
        <v>8.9465000000000003</v>
      </c>
      <c r="E658" s="636" t="s">
        <v>665</v>
      </c>
    </row>
    <row r="659" spans="1:6">
      <c r="A659" s="896"/>
      <c r="B659" s="30" t="s">
        <v>666</v>
      </c>
      <c r="C659" s="613">
        <v>1</v>
      </c>
      <c r="D659" s="10">
        <v>9.7319999999999993</v>
      </c>
      <c r="E659" s="636" t="s">
        <v>665</v>
      </c>
    </row>
    <row r="660" spans="1:6">
      <c r="A660" s="897"/>
      <c r="B660" s="30" t="s">
        <v>4437</v>
      </c>
      <c r="C660" s="613">
        <v>1</v>
      </c>
      <c r="D660" s="10">
        <v>17.893000000000001</v>
      </c>
      <c r="E660" s="636" t="s">
        <v>1951</v>
      </c>
    </row>
    <row r="661" spans="1:6">
      <c r="A661" s="757" t="s">
        <v>6</v>
      </c>
      <c r="B661" s="724" t="s">
        <v>1</v>
      </c>
      <c r="C661" s="637" t="s">
        <v>6</v>
      </c>
      <c r="D661" s="637">
        <f>SUM(D654:D660)</f>
        <v>162.99950000000001</v>
      </c>
      <c r="E661" s="637" t="s">
        <v>6</v>
      </c>
    </row>
    <row r="662" spans="1:6" s="80" customFormat="1">
      <c r="A662" s="885" t="s">
        <v>25</v>
      </c>
      <c r="B662" s="885"/>
      <c r="C662" s="885"/>
      <c r="D662" s="885"/>
      <c r="E662" s="885"/>
    </row>
    <row r="663" spans="1:6" s="80" customFormat="1">
      <c r="A663" s="30" t="s">
        <v>2425</v>
      </c>
      <c r="B663" s="630" t="s">
        <v>2428</v>
      </c>
      <c r="C663" s="707">
        <v>3</v>
      </c>
      <c r="D663" s="708">
        <v>40</v>
      </c>
      <c r="E663" s="505" t="s">
        <v>2429</v>
      </c>
    </row>
    <row r="664" spans="1:6" s="80" customFormat="1">
      <c r="A664" s="30" t="s">
        <v>2425</v>
      </c>
      <c r="B664" s="630" t="s">
        <v>2430</v>
      </c>
      <c r="C664" s="707">
        <v>1</v>
      </c>
      <c r="D664" s="708">
        <v>418</v>
      </c>
      <c r="E664" s="709" t="s">
        <v>2431</v>
      </c>
    </row>
    <row r="665" spans="1:6" s="80" customFormat="1">
      <c r="A665" s="766" t="s">
        <v>5819</v>
      </c>
      <c r="B665" s="630" t="s">
        <v>2432</v>
      </c>
      <c r="C665" s="710">
        <v>50</v>
      </c>
      <c r="D665" s="708">
        <v>1749.9</v>
      </c>
      <c r="E665" s="709" t="s">
        <v>2433</v>
      </c>
    </row>
    <row r="666" spans="1:6" s="80" customFormat="1" ht="31.5">
      <c r="A666" s="766" t="s">
        <v>5819</v>
      </c>
      <c r="B666" s="630" t="s">
        <v>2434</v>
      </c>
      <c r="C666" s="710">
        <v>10</v>
      </c>
      <c r="D666" s="708">
        <v>138</v>
      </c>
      <c r="E666" s="505" t="s">
        <v>2435</v>
      </c>
    </row>
    <row r="667" spans="1:6" s="80" customFormat="1">
      <c r="A667" s="30" t="s">
        <v>2425</v>
      </c>
      <c r="B667" s="630" t="s">
        <v>2436</v>
      </c>
      <c r="C667" s="707">
        <v>4</v>
      </c>
      <c r="D667" s="708">
        <v>190.08</v>
      </c>
      <c r="E667" s="709" t="s">
        <v>2437</v>
      </c>
    </row>
    <row r="668" spans="1:6" s="80" customFormat="1">
      <c r="A668" s="757" t="s">
        <v>6</v>
      </c>
      <c r="B668" s="724" t="s">
        <v>1</v>
      </c>
      <c r="C668" s="637" t="s">
        <v>6</v>
      </c>
      <c r="D668" s="643">
        <f>SUM(D663:D667)</f>
        <v>2535.98</v>
      </c>
      <c r="E668" s="637" t="s">
        <v>6</v>
      </c>
    </row>
    <row r="669" spans="1:6" s="80" customFormat="1">
      <c r="A669" s="885" t="s">
        <v>26</v>
      </c>
      <c r="B669" s="885"/>
      <c r="C669" s="885"/>
      <c r="D669" s="885"/>
      <c r="E669" s="885"/>
    </row>
    <row r="670" spans="1:6" s="631" customFormat="1" ht="31.5">
      <c r="A670" s="767" t="s">
        <v>5760</v>
      </c>
      <c r="B670" s="630" t="s">
        <v>5761</v>
      </c>
      <c r="C670" s="711">
        <v>2</v>
      </c>
      <c r="D670" s="712">
        <v>36206</v>
      </c>
      <c r="E670" s="636" t="s">
        <v>5762</v>
      </c>
      <c r="F670" s="80"/>
    </row>
    <row r="671" spans="1:6" s="631" customFormat="1" ht="31.5">
      <c r="A671" s="767" t="s">
        <v>5760</v>
      </c>
      <c r="B671" s="630" t="s">
        <v>5763</v>
      </c>
      <c r="C671" s="613">
        <v>1</v>
      </c>
      <c r="D671" s="712">
        <v>19194</v>
      </c>
      <c r="E671" s="636" t="s">
        <v>5762</v>
      </c>
      <c r="F671" s="80"/>
    </row>
    <row r="672" spans="1:6" s="631" customFormat="1">
      <c r="A672" s="767" t="s">
        <v>5760</v>
      </c>
      <c r="B672" s="750" t="s">
        <v>5764</v>
      </c>
      <c r="C672" s="613">
        <v>1</v>
      </c>
      <c r="D672" s="712">
        <v>6100</v>
      </c>
      <c r="E672" s="636" t="s">
        <v>5762</v>
      </c>
      <c r="F672" s="80"/>
    </row>
    <row r="673" spans="1:6" s="631" customFormat="1">
      <c r="A673" s="768" t="s">
        <v>6</v>
      </c>
      <c r="B673" s="751" t="s">
        <v>1</v>
      </c>
      <c r="C673" s="713" t="s">
        <v>6</v>
      </c>
      <c r="D673" s="714">
        <f>SUM(D670:D672)</f>
        <v>61500</v>
      </c>
      <c r="E673" s="713" t="s">
        <v>6</v>
      </c>
      <c r="F673" s="80"/>
    </row>
    <row r="674" spans="1:6" s="80" customFormat="1">
      <c r="A674" s="885" t="s">
        <v>27</v>
      </c>
      <c r="B674" s="885"/>
      <c r="C674" s="885"/>
      <c r="D674" s="885"/>
      <c r="E674" s="885"/>
    </row>
    <row r="675" spans="1:6" s="80" customFormat="1">
      <c r="A675" s="752" t="s">
        <v>184</v>
      </c>
      <c r="B675" s="752" t="s">
        <v>184</v>
      </c>
      <c r="C675" s="715" t="s">
        <v>184</v>
      </c>
      <c r="D675" s="716" t="s">
        <v>184</v>
      </c>
      <c r="E675" s="715" t="s">
        <v>184</v>
      </c>
    </row>
    <row r="676" spans="1:6" s="80" customFormat="1">
      <c r="A676" s="757" t="s">
        <v>6</v>
      </c>
      <c r="B676" s="749" t="s">
        <v>1</v>
      </c>
      <c r="C676" s="703" t="s">
        <v>6</v>
      </c>
      <c r="D676" s="704">
        <f>SUM(D675:D675)</f>
        <v>0</v>
      </c>
      <c r="E676" s="703" t="s">
        <v>6</v>
      </c>
    </row>
    <row r="677" spans="1:6" s="80" customFormat="1">
      <c r="A677" s="885" t="s">
        <v>329</v>
      </c>
      <c r="B677" s="885"/>
      <c r="C677" s="885"/>
      <c r="D677" s="885"/>
      <c r="E677" s="885"/>
    </row>
    <row r="678" spans="1:6" s="80" customFormat="1">
      <c r="A678" s="157" t="s">
        <v>5739</v>
      </c>
      <c r="B678" s="30" t="s">
        <v>2438</v>
      </c>
      <c r="C678" s="86">
        <v>1</v>
      </c>
      <c r="D678" s="10">
        <v>19.8</v>
      </c>
      <c r="E678" s="497" t="s">
        <v>2439</v>
      </c>
    </row>
    <row r="679" spans="1:6" s="80" customFormat="1">
      <c r="A679" s="157" t="s">
        <v>5739</v>
      </c>
      <c r="B679" s="30" t="s">
        <v>2440</v>
      </c>
      <c r="C679" s="86">
        <v>1</v>
      </c>
      <c r="D679" s="10">
        <v>6.7450000000000001</v>
      </c>
      <c r="E679" s="497" t="s">
        <v>2439</v>
      </c>
    </row>
    <row r="680" spans="1:6" s="80" customFormat="1">
      <c r="A680" s="157" t="s">
        <v>5739</v>
      </c>
      <c r="B680" s="30" t="s">
        <v>2441</v>
      </c>
      <c r="C680" s="86">
        <v>1</v>
      </c>
      <c r="D680" s="10">
        <v>7.3</v>
      </c>
      <c r="E680" s="497" t="s">
        <v>2439</v>
      </c>
    </row>
    <row r="681" spans="1:6" s="80" customFormat="1">
      <c r="A681" s="157" t="s">
        <v>5739</v>
      </c>
      <c r="B681" s="30" t="s">
        <v>2438</v>
      </c>
      <c r="C681" s="86">
        <v>2</v>
      </c>
      <c r="D681" s="10">
        <v>39</v>
      </c>
      <c r="E681" s="156" t="s">
        <v>2442</v>
      </c>
    </row>
    <row r="682" spans="1:6" s="80" customFormat="1">
      <c r="A682" s="157" t="s">
        <v>5739</v>
      </c>
      <c r="B682" s="30" t="s">
        <v>2441</v>
      </c>
      <c r="C682" s="613">
        <v>3</v>
      </c>
      <c r="D682" s="717">
        <v>22.2</v>
      </c>
      <c r="E682" s="636" t="s">
        <v>2443</v>
      </c>
    </row>
    <row r="683" spans="1:6" s="80" customFormat="1">
      <c r="A683" s="157" t="s">
        <v>5739</v>
      </c>
      <c r="B683" s="30" t="s">
        <v>2440</v>
      </c>
      <c r="C683" s="613">
        <v>1</v>
      </c>
      <c r="D683" s="717">
        <v>13.8</v>
      </c>
      <c r="E683" s="636" t="s">
        <v>2443</v>
      </c>
    </row>
    <row r="684" spans="1:6" s="80" customFormat="1">
      <c r="A684" s="157" t="s">
        <v>5739</v>
      </c>
      <c r="B684" s="30" t="s">
        <v>2438</v>
      </c>
      <c r="C684" s="86">
        <v>3</v>
      </c>
      <c r="D684" s="10">
        <v>59.4</v>
      </c>
      <c r="E684" s="636" t="s">
        <v>2443</v>
      </c>
    </row>
    <row r="685" spans="1:6" s="80" customFormat="1">
      <c r="A685" s="157" t="s">
        <v>5739</v>
      </c>
      <c r="B685" s="30" t="s">
        <v>2444</v>
      </c>
      <c r="C685" s="86">
        <v>1</v>
      </c>
      <c r="D685" s="10">
        <v>10.375</v>
      </c>
      <c r="E685" s="636" t="s">
        <v>2445</v>
      </c>
    </row>
    <row r="686" spans="1:6" s="80" customFormat="1">
      <c r="A686" s="157" t="s">
        <v>5739</v>
      </c>
      <c r="B686" s="157" t="s">
        <v>2446</v>
      </c>
      <c r="C686" s="613">
        <v>6</v>
      </c>
      <c r="D686" s="717">
        <v>113.37</v>
      </c>
      <c r="E686" s="636" t="s">
        <v>2447</v>
      </c>
    </row>
    <row r="687" spans="1:6" s="80" customFormat="1">
      <c r="A687" s="157" t="s">
        <v>5739</v>
      </c>
      <c r="B687" s="30" t="s">
        <v>2444</v>
      </c>
      <c r="C687" s="613">
        <v>1</v>
      </c>
      <c r="D687" s="717">
        <v>9.65</v>
      </c>
      <c r="E687" s="636" t="s">
        <v>2445</v>
      </c>
    </row>
    <row r="688" spans="1:6" s="80" customFormat="1">
      <c r="A688" s="157" t="s">
        <v>5739</v>
      </c>
      <c r="B688" s="30" t="s">
        <v>2441</v>
      </c>
      <c r="C688" s="363">
        <v>1</v>
      </c>
      <c r="D688" s="10">
        <v>7.46</v>
      </c>
      <c r="E688" s="636" t="s">
        <v>2106</v>
      </c>
    </row>
    <row r="689" spans="1:5" s="80" customFormat="1">
      <c r="A689" s="157" t="s">
        <v>5739</v>
      </c>
      <c r="B689" s="127" t="s">
        <v>2448</v>
      </c>
      <c r="C689" s="363">
        <v>2</v>
      </c>
      <c r="D689" s="10">
        <v>43.8</v>
      </c>
      <c r="E689" s="636" t="s">
        <v>2106</v>
      </c>
    </row>
    <row r="690" spans="1:5" s="80" customFormat="1">
      <c r="A690" s="157" t="s">
        <v>5739</v>
      </c>
      <c r="B690" s="30" t="s">
        <v>2438</v>
      </c>
      <c r="C690" s="363">
        <v>3</v>
      </c>
      <c r="D690" s="10">
        <v>68.52</v>
      </c>
      <c r="E690" s="636" t="s">
        <v>2106</v>
      </c>
    </row>
    <row r="691" spans="1:5" s="80" customFormat="1">
      <c r="A691" s="157" t="s">
        <v>5739</v>
      </c>
      <c r="B691" s="30" t="s">
        <v>2441</v>
      </c>
      <c r="C691" s="613">
        <v>2</v>
      </c>
      <c r="D691" s="10">
        <v>15.68</v>
      </c>
      <c r="E691" s="636" t="s">
        <v>2106</v>
      </c>
    </row>
    <row r="692" spans="1:5" s="80" customFormat="1">
      <c r="A692" s="757" t="s">
        <v>6</v>
      </c>
      <c r="B692" s="724" t="s">
        <v>1</v>
      </c>
      <c r="C692" s="637" t="s">
        <v>6</v>
      </c>
      <c r="D692" s="643">
        <f>SUM(D678:D691)</f>
        <v>437.09999999999997</v>
      </c>
      <c r="E692" s="637" t="s">
        <v>6</v>
      </c>
    </row>
    <row r="693" spans="1:5" s="80" customFormat="1">
      <c r="A693" s="885" t="s">
        <v>361</v>
      </c>
      <c r="B693" s="885"/>
      <c r="C693" s="885"/>
      <c r="D693" s="885"/>
      <c r="E693" s="885"/>
    </row>
    <row r="694" spans="1:5" s="80" customFormat="1">
      <c r="A694" s="30" t="s">
        <v>999</v>
      </c>
      <c r="B694" s="30" t="s">
        <v>1654</v>
      </c>
      <c r="C694" s="86">
        <v>8</v>
      </c>
      <c r="D694" s="10">
        <v>158.4</v>
      </c>
      <c r="E694" s="497" t="s">
        <v>1000</v>
      </c>
    </row>
    <row r="695" spans="1:5" s="80" customFormat="1">
      <c r="A695" s="30" t="s">
        <v>999</v>
      </c>
      <c r="B695" s="30" t="s">
        <v>1001</v>
      </c>
      <c r="C695" s="86">
        <v>1</v>
      </c>
      <c r="D695" s="10">
        <v>16.100000000000001</v>
      </c>
      <c r="E695" s="497" t="s">
        <v>1000</v>
      </c>
    </row>
    <row r="696" spans="1:5" s="80" customFormat="1">
      <c r="A696" s="157" t="s">
        <v>999</v>
      </c>
      <c r="B696" s="157" t="s">
        <v>1002</v>
      </c>
      <c r="C696" s="613">
        <v>1</v>
      </c>
      <c r="D696" s="10">
        <v>10</v>
      </c>
      <c r="E696" s="497" t="s">
        <v>1000</v>
      </c>
    </row>
    <row r="697" spans="1:5" s="80" customFormat="1">
      <c r="A697" s="157" t="s">
        <v>999</v>
      </c>
      <c r="B697" s="157" t="s">
        <v>1655</v>
      </c>
      <c r="C697" s="613">
        <v>2</v>
      </c>
      <c r="D697" s="10">
        <v>41.5</v>
      </c>
      <c r="E697" s="636" t="s">
        <v>1656</v>
      </c>
    </row>
    <row r="698" spans="1:5" s="80" customFormat="1">
      <c r="A698" s="757" t="s">
        <v>6</v>
      </c>
      <c r="B698" s="724" t="s">
        <v>1</v>
      </c>
      <c r="C698" s="637" t="s">
        <v>6</v>
      </c>
      <c r="D698" s="643">
        <f>SUM(D694:D697)</f>
        <v>226</v>
      </c>
      <c r="E698" s="637" t="s">
        <v>6</v>
      </c>
    </row>
    <row r="699" spans="1:5" s="80" customFormat="1">
      <c r="A699" s="885" t="s">
        <v>28</v>
      </c>
      <c r="B699" s="885"/>
      <c r="C699" s="885"/>
      <c r="D699" s="885"/>
      <c r="E699" s="885"/>
    </row>
    <row r="700" spans="1:5" s="80" customFormat="1" ht="47.25">
      <c r="A700" s="30" t="s">
        <v>263</v>
      </c>
      <c r="B700" s="30" t="s">
        <v>264</v>
      </c>
      <c r="C700" s="156">
        <v>6</v>
      </c>
      <c r="D700" s="10">
        <v>87.998999999999995</v>
      </c>
      <c r="E700" s="497" t="s">
        <v>265</v>
      </c>
    </row>
    <row r="701" spans="1:5" s="80" customFormat="1">
      <c r="A701" s="30" t="s">
        <v>263</v>
      </c>
      <c r="B701" s="30" t="s">
        <v>638</v>
      </c>
      <c r="C701" s="156">
        <v>3</v>
      </c>
      <c r="D701" s="10">
        <v>65.001000000000005</v>
      </c>
      <c r="E701" s="636" t="s">
        <v>639</v>
      </c>
    </row>
    <row r="702" spans="1:5" s="80" customFormat="1">
      <c r="A702" s="439" t="s">
        <v>6</v>
      </c>
      <c r="B702" s="724" t="s">
        <v>1</v>
      </c>
      <c r="C702" s="637" t="s">
        <v>6</v>
      </c>
      <c r="D702" s="643">
        <f>SUM(D700:D701)</f>
        <v>153</v>
      </c>
      <c r="E702" s="10" t="s">
        <v>6</v>
      </c>
    </row>
    <row r="703" spans="1:5" s="80" customFormat="1">
      <c r="A703" s="882" t="s">
        <v>29</v>
      </c>
      <c r="B703" s="883"/>
      <c r="C703" s="883"/>
      <c r="D703" s="883"/>
      <c r="E703" s="884"/>
    </row>
    <row r="704" spans="1:5" s="80" customFormat="1">
      <c r="A704" s="632"/>
      <c r="B704" s="632" t="s">
        <v>498</v>
      </c>
      <c r="C704" s="633" t="s">
        <v>499</v>
      </c>
      <c r="D704" s="613">
        <v>124.985</v>
      </c>
      <c r="E704" s="632" t="s">
        <v>500</v>
      </c>
    </row>
    <row r="705" spans="1:5" s="80" customFormat="1">
      <c r="A705" s="632"/>
      <c r="B705" s="632" t="s">
        <v>2591</v>
      </c>
      <c r="C705" s="633" t="s">
        <v>2592</v>
      </c>
      <c r="D705" s="10">
        <v>48</v>
      </c>
      <c r="E705" s="632" t="s">
        <v>500</v>
      </c>
    </row>
    <row r="706" spans="1:5" s="80" customFormat="1">
      <c r="A706" s="632" t="s">
        <v>2593</v>
      </c>
      <c r="B706" s="30" t="s">
        <v>2594</v>
      </c>
      <c r="C706" s="633" t="s">
        <v>2595</v>
      </c>
      <c r="D706" s="10">
        <v>99</v>
      </c>
      <c r="E706" s="632" t="s">
        <v>639</v>
      </c>
    </row>
    <row r="707" spans="1:5" s="80" customFormat="1">
      <c r="A707" s="632" t="s">
        <v>2593</v>
      </c>
      <c r="B707" s="30" t="s">
        <v>2596</v>
      </c>
      <c r="C707" s="633" t="s">
        <v>2597</v>
      </c>
      <c r="D707" s="10">
        <v>124.312</v>
      </c>
      <c r="E707" s="632" t="s">
        <v>2598</v>
      </c>
    </row>
    <row r="708" spans="1:5" s="80" customFormat="1">
      <c r="A708" s="632" t="s">
        <v>2593</v>
      </c>
      <c r="B708" s="30" t="s">
        <v>2599</v>
      </c>
      <c r="C708" s="633" t="s">
        <v>2600</v>
      </c>
      <c r="D708" s="10">
        <v>18.187999999999999</v>
      </c>
      <c r="E708" s="632" t="s">
        <v>2598</v>
      </c>
    </row>
    <row r="709" spans="1:5" s="80" customFormat="1">
      <c r="A709" s="128" t="s">
        <v>2601</v>
      </c>
      <c r="B709" s="753" t="s">
        <v>2602</v>
      </c>
      <c r="C709" s="633" t="s">
        <v>2603</v>
      </c>
      <c r="D709" s="10">
        <v>2.5379999999999998</v>
      </c>
      <c r="E709" s="632" t="s">
        <v>2604</v>
      </c>
    </row>
    <row r="710" spans="1:5" s="80" customFormat="1">
      <c r="A710" s="128" t="s">
        <v>2601</v>
      </c>
      <c r="B710" s="753" t="s">
        <v>2605</v>
      </c>
      <c r="C710" s="633" t="s">
        <v>2606</v>
      </c>
      <c r="D710" s="10">
        <v>3.5640000000000001</v>
      </c>
      <c r="E710" s="632" t="s">
        <v>2607</v>
      </c>
    </row>
    <row r="711" spans="1:5" s="80" customFormat="1">
      <c r="A711" s="128" t="s">
        <v>2601</v>
      </c>
      <c r="B711" s="157" t="s">
        <v>2608</v>
      </c>
      <c r="C711" s="633" t="s">
        <v>2600</v>
      </c>
      <c r="D711" s="613">
        <v>3.3359999999999999</v>
      </c>
      <c r="E711" s="632" t="s">
        <v>2607</v>
      </c>
    </row>
    <row r="712" spans="1:5" s="80" customFormat="1">
      <c r="A712" s="757" t="s">
        <v>6</v>
      </c>
      <c r="B712" s="724" t="s">
        <v>1</v>
      </c>
      <c r="C712" s="637" t="s">
        <v>6</v>
      </c>
      <c r="D712" s="643">
        <f>SUM(D704:D711)</f>
        <v>423.92300000000006</v>
      </c>
      <c r="E712" s="637" t="s">
        <v>6</v>
      </c>
    </row>
    <row r="713" spans="1:5" s="80" customFormat="1">
      <c r="A713" s="885" t="s">
        <v>30</v>
      </c>
      <c r="B713" s="885"/>
      <c r="C713" s="885"/>
      <c r="D713" s="885"/>
      <c r="E713" s="885"/>
    </row>
    <row r="714" spans="1:5" s="80" customFormat="1">
      <c r="A714" s="754" t="s">
        <v>602</v>
      </c>
      <c r="B714" s="128" t="s">
        <v>386</v>
      </c>
      <c r="C714" s="156" t="s">
        <v>387</v>
      </c>
      <c r="D714" s="10">
        <v>36.898960000000002</v>
      </c>
      <c r="E714" s="718" t="s">
        <v>388</v>
      </c>
    </row>
    <row r="715" spans="1:5" s="80" customFormat="1" ht="31.5">
      <c r="A715" s="754" t="s">
        <v>603</v>
      </c>
      <c r="B715" s="754" t="s">
        <v>389</v>
      </c>
      <c r="C715" s="156" t="s">
        <v>390</v>
      </c>
      <c r="D715" s="10">
        <v>79.2</v>
      </c>
      <c r="E715" s="718" t="s">
        <v>388</v>
      </c>
    </row>
    <row r="716" spans="1:5" s="80" customFormat="1">
      <c r="A716" s="754" t="s">
        <v>602</v>
      </c>
      <c r="B716" s="30" t="s">
        <v>604</v>
      </c>
      <c r="C716" s="156" t="s">
        <v>605</v>
      </c>
      <c r="D716" s="10">
        <v>30</v>
      </c>
      <c r="E716" s="718" t="s">
        <v>606</v>
      </c>
    </row>
    <row r="717" spans="1:5" s="80" customFormat="1">
      <c r="A717" s="754" t="s">
        <v>602</v>
      </c>
      <c r="B717" s="30" t="s">
        <v>607</v>
      </c>
      <c r="C717" s="156" t="s">
        <v>608</v>
      </c>
      <c r="D717" s="10">
        <v>50.802</v>
      </c>
      <c r="E717" s="718" t="s">
        <v>388</v>
      </c>
    </row>
    <row r="718" spans="1:5" s="80" customFormat="1">
      <c r="A718" s="719" t="s">
        <v>5754</v>
      </c>
      <c r="B718" s="30" t="s">
        <v>1953</v>
      </c>
      <c r="C718" s="156">
        <v>4</v>
      </c>
      <c r="D718" s="10">
        <v>27.93</v>
      </c>
      <c r="E718" s="719" t="s">
        <v>5755</v>
      </c>
    </row>
    <row r="719" spans="1:5" s="80" customFormat="1">
      <c r="A719" s="757" t="s">
        <v>6</v>
      </c>
      <c r="B719" s="724" t="s">
        <v>1</v>
      </c>
      <c r="C719" s="637" t="s">
        <v>6</v>
      </c>
      <c r="D719" s="643">
        <f>SUM(D714:D718)</f>
        <v>224.83096</v>
      </c>
      <c r="E719" s="637" t="s">
        <v>6</v>
      </c>
    </row>
    <row r="720" spans="1:5" s="80" customFormat="1">
      <c r="A720" s="882" t="s">
        <v>31</v>
      </c>
      <c r="B720" s="883"/>
      <c r="C720" s="883"/>
      <c r="D720" s="883"/>
      <c r="E720" s="884"/>
    </row>
    <row r="721" spans="1:5" s="80" customFormat="1">
      <c r="A721" s="30" t="s">
        <v>635</v>
      </c>
      <c r="B721" s="30" t="s">
        <v>636</v>
      </c>
      <c r="C721" s="86">
        <v>4</v>
      </c>
      <c r="D721" s="10">
        <v>44.96</v>
      </c>
      <c r="E721" s="497" t="s">
        <v>637</v>
      </c>
    </row>
    <row r="722" spans="1:5" s="80" customFormat="1">
      <c r="A722" s="757" t="s">
        <v>6</v>
      </c>
      <c r="B722" s="724" t="s">
        <v>1</v>
      </c>
      <c r="C722" s="637" t="s">
        <v>6</v>
      </c>
      <c r="D722" s="643">
        <f>SUM(D721)</f>
        <v>44.96</v>
      </c>
      <c r="E722" s="637" t="s">
        <v>6</v>
      </c>
    </row>
    <row r="723" spans="1:5" s="80" customFormat="1">
      <c r="A723" s="882" t="s">
        <v>32</v>
      </c>
      <c r="B723" s="883"/>
      <c r="C723" s="883"/>
      <c r="D723" s="883"/>
      <c r="E723" s="884"/>
    </row>
    <row r="724" spans="1:5" s="80" customFormat="1">
      <c r="A724" s="614" t="s">
        <v>32</v>
      </c>
      <c r="B724" s="630" t="s">
        <v>5756</v>
      </c>
      <c r="C724" s="710">
        <v>2</v>
      </c>
      <c r="D724" s="720">
        <v>37000</v>
      </c>
      <c r="E724" s="636" t="s">
        <v>1000</v>
      </c>
    </row>
    <row r="725" spans="1:5" s="80" customFormat="1">
      <c r="A725" s="769"/>
      <c r="B725" s="157" t="s">
        <v>5757</v>
      </c>
      <c r="C725" s="710">
        <v>3</v>
      </c>
      <c r="D725" s="720">
        <v>21750</v>
      </c>
      <c r="E725" s="636" t="s">
        <v>5758</v>
      </c>
    </row>
    <row r="726" spans="1:5" s="80" customFormat="1">
      <c r="A726" s="770"/>
      <c r="B726" s="157" t="s">
        <v>5759</v>
      </c>
      <c r="C726" s="710">
        <v>2</v>
      </c>
      <c r="D726" s="720">
        <v>2750</v>
      </c>
      <c r="E726" s="636" t="s">
        <v>5758</v>
      </c>
    </row>
    <row r="727" spans="1:5" s="80" customFormat="1">
      <c r="A727" s="757" t="s">
        <v>6</v>
      </c>
      <c r="B727" s="724" t="s">
        <v>1</v>
      </c>
      <c r="C727" s="637" t="s">
        <v>6</v>
      </c>
      <c r="D727" s="643">
        <f>SUM(D724:D726)</f>
        <v>61500</v>
      </c>
      <c r="E727" s="637" t="s">
        <v>6</v>
      </c>
    </row>
    <row r="728" spans="1:5" s="80" customFormat="1">
      <c r="A728" s="755"/>
      <c r="B728" s="755"/>
      <c r="D728" s="721"/>
    </row>
    <row r="729" spans="1:5" s="80" customFormat="1">
      <c r="A729" s="755"/>
      <c r="B729" s="755"/>
      <c r="D729" s="722"/>
    </row>
  </sheetData>
  <autoFilter ref="A2:E729"/>
  <customSheetViews>
    <customSheetView guid="{C431141F-117F-49C7-B3E7-D4961D1E781E}" scale="60" showPageBreaks="1" fitToPage="1" showAutoFilter="1" view="pageBreakPreview">
      <pane ySplit="3" topLeftCell="A643" activePane="bottomLeft" state="frozen"/>
      <selection pane="bottomLeft" activeCell="C2" sqref="C2:C3"/>
      <pageMargins left="0.70866141732283472" right="0.70866141732283472" top="0.74803149606299213" bottom="0.74803149606299213" header="0.31496062992125984" footer="0.31496062992125984"/>
      <pageSetup paperSize="9" scale="49" fitToHeight="100" orientation="landscape" verticalDpi="0" r:id="rId1"/>
      <autoFilter ref="A2:E729"/>
    </customSheetView>
    <customSheetView guid="{6C4C0A1E-9F55-46A5-9256-CBEA636F78CA}" scale="120" fitToPage="1" showAutoFilter="1">
      <pane ySplit="3" topLeftCell="A40" activePane="bottomLeft" state="frozen"/>
      <selection pane="bottomLeft" activeCell="A629" sqref="A629:XFD629"/>
      <pageMargins left="0.70866141732283472" right="0.70866141732283472" top="0.74803149606299213" bottom="0.74803149606299213" header="0.31496062992125984" footer="0.31496062992125984"/>
      <pageSetup paperSize="9" scale="11" fitToHeight="10" orientation="landscape" verticalDpi="0" r:id="rId2"/>
      <autoFilter ref="A2:E729"/>
    </customSheetView>
    <customSheetView guid="{EED4C4C4-2768-4906-8D20-11DE2EB8B1AD}" scale="120" showPageBreaks="1" fitToPage="1" showAutoFilter="1">
      <pane ySplit="3" topLeftCell="A592" activePane="bottomLeft" state="frozen"/>
      <selection pane="bottomLeft" activeCell="I627" sqref="I627"/>
      <pageMargins left="0.70866141732283472" right="0.70866141732283472" top="0.74803149606299213" bottom="0.74803149606299213" header="0.31496062992125984" footer="0.31496062992125984"/>
      <pageSetup paperSize="9" scale="11" fitToHeight="10" orientation="landscape" verticalDpi="0" r:id="rId3"/>
      <autoFilter ref="A2:E724"/>
    </customSheetView>
    <customSheetView guid="{C08C5C12-FFBC-4F4C-9138-5D34ADCEB223}" scale="120" fitToPage="1" showAutoFilter="1">
      <pane ySplit="3" topLeftCell="A605" activePane="bottomLeft" state="frozen"/>
      <selection pane="bottomLeft" activeCell="D614" sqref="D614:D624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4"/>
      <autoFilter ref="A2:E702"/>
    </customSheetView>
    <customSheetView guid="{63624039-79B7-4B53-8C9B-62AEAD1FE854}" scale="120" fitToPage="1" showAutoFilter="1">
      <pane ySplit="3" topLeftCell="A605" activePane="bottomLeft" state="frozen"/>
      <selection pane="bottomLeft" activeCell="D614" sqref="D614:D624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5"/>
      <autoFilter ref="A2:E702"/>
    </customSheetView>
    <customSheetView guid="{237E48EE-855D-4E22-A215-D7BA155C0632}" scale="120" fitToPage="1" showAutoFilter="1">
      <pane ySplit="3" topLeftCell="A361" activePane="bottomLeft" state="frozen"/>
      <selection pane="bottomLeft" activeCell="D363" sqref="D363:D369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6"/>
      <autoFilter ref="A2:E702"/>
    </customSheetView>
    <customSheetView guid="{0807BC37-3C63-4F33-8764-08C0EDADAA6D}" scale="120" fitToPage="1" showAutoFilter="1">
      <pane ySplit="3" topLeftCell="A535" activePane="bottomLeft" state="frozen"/>
      <selection pane="bottomLeft" activeCell="A543" sqref="A543:A545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7"/>
      <autoFilter ref="A2:E710"/>
    </customSheetView>
  </customSheetViews>
  <mergeCells count="38">
    <mergeCell ref="A677:E677"/>
    <mergeCell ref="A693:E693"/>
    <mergeCell ref="A662:E662"/>
    <mergeCell ref="A703:E703"/>
    <mergeCell ref="A723:E723"/>
    <mergeCell ref="A699:E699"/>
    <mergeCell ref="A713:E713"/>
    <mergeCell ref="A720:E720"/>
    <mergeCell ref="A674:E674"/>
    <mergeCell ref="A4:E4"/>
    <mergeCell ref="A19:E19"/>
    <mergeCell ref="A466:E466"/>
    <mergeCell ref="A483:E483"/>
    <mergeCell ref="A569:E569"/>
    <mergeCell ref="A540:A543"/>
    <mergeCell ref="A545:A547"/>
    <mergeCell ref="A609:E609"/>
    <mergeCell ref="A362:E362"/>
    <mergeCell ref="A653:E653"/>
    <mergeCell ref="A669:E669"/>
    <mergeCell ref="A630:E630"/>
    <mergeCell ref="A638:E638"/>
    <mergeCell ref="A643:E643"/>
    <mergeCell ref="A484:A493"/>
    <mergeCell ref="A494:A502"/>
    <mergeCell ref="A504:A507"/>
    <mergeCell ref="A515:A528"/>
    <mergeCell ref="A531:A534"/>
    <mergeCell ref="A535:A537"/>
    <mergeCell ref="A550:A553"/>
    <mergeCell ref="A554:A563"/>
    <mergeCell ref="A654:A660"/>
    <mergeCell ref="A1:E1"/>
    <mergeCell ref="D2:D3"/>
    <mergeCell ref="A2:A3"/>
    <mergeCell ref="B2:B3"/>
    <mergeCell ref="C2:C3"/>
    <mergeCell ref="E2:E3"/>
  </mergeCells>
  <pageMargins left="0.70866141732283472" right="0.70866141732283472" top="0.74803149606299213" bottom="0.74803149606299213" header="0.31496062992125984" footer="0.31496062992125984"/>
  <pageSetup paperSize="9" scale="49" fitToHeight="100" orientation="landscape" verticalDpi="0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tabSelected="1" workbookViewId="0">
      <selection activeCell="C13" sqref="C13"/>
    </sheetView>
  </sheetViews>
  <sheetFormatPr defaultColWidth="46.5703125" defaultRowHeight="15"/>
  <cols>
    <col min="1" max="1" width="60.140625" style="1" customWidth="1"/>
    <col min="2" max="2" width="14.42578125" style="1" customWidth="1"/>
    <col min="3" max="3" width="12.28515625" style="1" customWidth="1"/>
    <col min="4" max="4" width="16.85546875" style="1" customWidth="1"/>
    <col min="5" max="16384" width="46.5703125" style="1"/>
  </cols>
  <sheetData>
    <row r="1" spans="1:4" ht="41.25" customHeight="1">
      <c r="A1" s="907" t="s">
        <v>1653</v>
      </c>
      <c r="B1" s="907"/>
      <c r="C1" s="907"/>
      <c r="D1" s="907"/>
    </row>
    <row r="2" spans="1:4">
      <c r="A2" s="2"/>
      <c r="B2" s="2"/>
      <c r="C2" s="2"/>
      <c r="D2" s="62" t="s">
        <v>5753</v>
      </c>
    </row>
    <row r="3" spans="1:4" ht="15" customHeight="1">
      <c r="A3" s="908" t="s">
        <v>391</v>
      </c>
      <c r="B3" s="910" t="s">
        <v>87</v>
      </c>
      <c r="C3" s="910" t="s">
        <v>392</v>
      </c>
      <c r="D3" s="910" t="s">
        <v>393</v>
      </c>
    </row>
    <row r="4" spans="1:4">
      <c r="A4" s="909"/>
      <c r="B4" s="910"/>
      <c r="C4" s="910"/>
      <c r="D4" s="910"/>
    </row>
    <row r="5" spans="1:4" ht="81.599999999999994" customHeight="1">
      <c r="A5" s="3" t="s">
        <v>394</v>
      </c>
      <c r="B5" s="910"/>
      <c r="C5" s="910"/>
      <c r="D5" s="910"/>
    </row>
    <row r="6" spans="1:4">
      <c r="A6" s="4">
        <v>1</v>
      </c>
      <c r="B6" s="5">
        <v>2</v>
      </c>
      <c r="C6" s="5">
        <v>3</v>
      </c>
      <c r="D6" s="5">
        <v>4</v>
      </c>
    </row>
    <row r="7" spans="1:4" ht="15" customHeight="1">
      <c r="A7" s="67" t="s">
        <v>395</v>
      </c>
      <c r="B7" s="68">
        <f t="shared" ref="B7:B38" si="0">C7+D7</f>
        <v>2427.4087899999881</v>
      </c>
      <c r="C7" s="68">
        <v>956.87057999999797</v>
      </c>
      <c r="D7" s="68">
        <v>1470.5382099999902</v>
      </c>
    </row>
    <row r="8" spans="1:4">
      <c r="A8" s="69" t="s">
        <v>396</v>
      </c>
      <c r="B8" s="68">
        <f t="shared" si="0"/>
        <v>1221.4798199999998</v>
      </c>
      <c r="C8" s="68">
        <v>740.82074999999998</v>
      </c>
      <c r="D8" s="68">
        <v>480.65906999999982</v>
      </c>
    </row>
    <row r="9" spans="1:4">
      <c r="A9" s="69" t="s">
        <v>397</v>
      </c>
      <c r="B9" s="68">
        <f t="shared" si="0"/>
        <v>72.657810000000524</v>
      </c>
      <c r="C9" s="68">
        <v>72.657810000000524</v>
      </c>
      <c r="D9" s="70">
        <v>0</v>
      </c>
    </row>
    <row r="10" spans="1:4">
      <c r="A10" s="69" t="s">
        <v>398</v>
      </c>
      <c r="B10" s="68">
        <f t="shared" si="0"/>
        <v>3.6900000000023281E-3</v>
      </c>
      <c r="C10" s="68">
        <v>3.6900000000023281E-3</v>
      </c>
      <c r="D10" s="70">
        <v>0</v>
      </c>
    </row>
    <row r="11" spans="1:4">
      <c r="A11" s="69" t="s">
        <v>399</v>
      </c>
      <c r="B11" s="68">
        <f t="shared" si="0"/>
        <v>187.55313000000081</v>
      </c>
      <c r="C11" s="68">
        <v>73.602999999999994</v>
      </c>
      <c r="D11" s="68">
        <v>113.95013000000083</v>
      </c>
    </row>
    <row r="12" spans="1:4">
      <c r="A12" s="69" t="s">
        <v>404</v>
      </c>
      <c r="B12" s="68">
        <f t="shared" si="0"/>
        <v>0</v>
      </c>
      <c r="C12" s="70">
        <v>0</v>
      </c>
      <c r="D12" s="68">
        <v>0</v>
      </c>
    </row>
    <row r="13" spans="1:4" ht="30">
      <c r="A13" s="69" t="s">
        <v>412</v>
      </c>
      <c r="B13" s="68">
        <f t="shared" si="0"/>
        <v>0</v>
      </c>
      <c r="C13" s="68">
        <v>0</v>
      </c>
      <c r="D13" s="70">
        <v>0</v>
      </c>
    </row>
    <row r="14" spans="1:4" ht="30">
      <c r="A14" s="69" t="s">
        <v>400</v>
      </c>
      <c r="B14" s="68">
        <f t="shared" si="0"/>
        <v>68.044049999999814</v>
      </c>
      <c r="C14" s="68">
        <v>68.044049999999814</v>
      </c>
      <c r="D14" s="68">
        <v>0</v>
      </c>
    </row>
    <row r="15" spans="1:4">
      <c r="A15" s="69" t="s">
        <v>401</v>
      </c>
      <c r="B15" s="68">
        <f t="shared" si="0"/>
        <v>1.7091000000000058</v>
      </c>
      <c r="C15" s="68">
        <v>1.7091000000000058</v>
      </c>
      <c r="D15" s="70">
        <v>0</v>
      </c>
    </row>
    <row r="16" spans="1:4">
      <c r="A16" s="69" t="s">
        <v>424</v>
      </c>
      <c r="B16" s="68">
        <f t="shared" si="0"/>
        <v>875.96118999999976</v>
      </c>
      <c r="C16" s="68">
        <v>3.2180000000000292E-2</v>
      </c>
      <c r="D16" s="68">
        <v>875.92900999999972</v>
      </c>
    </row>
    <row r="17" spans="1:4">
      <c r="A17" s="71" t="s">
        <v>402</v>
      </c>
      <c r="B17" s="68">
        <f t="shared" si="0"/>
        <v>36736.172260000021</v>
      </c>
      <c r="C17" s="68">
        <v>8249.8774800000192</v>
      </c>
      <c r="D17" s="68">
        <v>28486.29478</v>
      </c>
    </row>
    <row r="18" spans="1:4">
      <c r="A18" s="69" t="s">
        <v>396</v>
      </c>
      <c r="B18" s="68">
        <f t="shared" si="0"/>
        <v>74.545479999999969</v>
      </c>
      <c r="C18" s="68">
        <v>74.305479999999974</v>
      </c>
      <c r="D18" s="68">
        <v>0.24</v>
      </c>
    </row>
    <row r="19" spans="1:4">
      <c r="A19" s="72" t="s">
        <v>403</v>
      </c>
      <c r="B19" s="68">
        <f t="shared" si="0"/>
        <v>21839.687340000295</v>
      </c>
      <c r="C19" s="68">
        <v>8170.0179400002953</v>
      </c>
      <c r="D19" s="68">
        <v>13669.669399999999</v>
      </c>
    </row>
    <row r="20" spans="1:4">
      <c r="A20" s="73" t="s">
        <v>397</v>
      </c>
      <c r="B20" s="68">
        <f t="shared" si="0"/>
        <v>0</v>
      </c>
      <c r="C20" s="68">
        <v>0</v>
      </c>
      <c r="D20" s="68">
        <v>0</v>
      </c>
    </row>
    <row r="21" spans="1:4">
      <c r="A21" s="69" t="s">
        <v>398</v>
      </c>
      <c r="B21" s="68">
        <f t="shared" si="0"/>
        <v>5.5570600000000558</v>
      </c>
      <c r="C21" s="68">
        <v>5.5540600000000557</v>
      </c>
      <c r="D21" s="68">
        <v>3.0000000000000001E-3</v>
      </c>
    </row>
    <row r="22" spans="1:4">
      <c r="A22" s="69" t="s">
        <v>404</v>
      </c>
      <c r="B22" s="68">
        <f t="shared" si="0"/>
        <v>14816.382380000003</v>
      </c>
      <c r="C22" s="70">
        <v>0</v>
      </c>
      <c r="D22" s="68">
        <v>14816.382380000003</v>
      </c>
    </row>
    <row r="23" spans="1:4">
      <c r="A23" s="72" t="s">
        <v>424</v>
      </c>
      <c r="B23" s="68">
        <f t="shared" si="0"/>
        <v>0</v>
      </c>
      <c r="C23" s="70">
        <v>0</v>
      </c>
      <c r="D23" s="68">
        <v>0</v>
      </c>
    </row>
    <row r="24" spans="1:4">
      <c r="A24" s="71" t="s">
        <v>405</v>
      </c>
      <c r="B24" s="68">
        <f t="shared" si="0"/>
        <v>26167.762930000015</v>
      </c>
      <c r="C24" s="68">
        <v>18003.631360000014</v>
      </c>
      <c r="D24" s="68">
        <v>8164.1315700000005</v>
      </c>
    </row>
    <row r="25" spans="1:4">
      <c r="A25" s="69" t="s">
        <v>396</v>
      </c>
      <c r="B25" s="68">
        <f t="shared" si="0"/>
        <v>25.438020000000016</v>
      </c>
      <c r="C25" s="68">
        <v>24.814020000000017</v>
      </c>
      <c r="D25" s="68">
        <v>0.624</v>
      </c>
    </row>
    <row r="26" spans="1:4">
      <c r="A26" s="69" t="s">
        <v>406</v>
      </c>
      <c r="B26" s="68">
        <f t="shared" si="0"/>
        <v>18016.667400000035</v>
      </c>
      <c r="C26" s="68">
        <v>17978.817340000034</v>
      </c>
      <c r="D26" s="68">
        <v>37.850060000000525</v>
      </c>
    </row>
    <row r="27" spans="1:4">
      <c r="A27" s="73" t="s">
        <v>404</v>
      </c>
      <c r="B27" s="68">
        <f t="shared" si="0"/>
        <v>8125.6575100000018</v>
      </c>
      <c r="C27" s="70">
        <v>0</v>
      </c>
      <c r="D27" s="68">
        <v>8125.6575100000018</v>
      </c>
    </row>
    <row r="28" spans="1:4">
      <c r="A28" s="69" t="s">
        <v>424</v>
      </c>
      <c r="B28" s="68">
        <f t="shared" si="0"/>
        <v>0</v>
      </c>
      <c r="C28" s="70">
        <v>0</v>
      </c>
      <c r="D28" s="68">
        <v>0</v>
      </c>
    </row>
    <row r="29" spans="1:4" ht="30">
      <c r="A29" s="71" t="s">
        <v>407</v>
      </c>
      <c r="B29" s="68">
        <f t="shared" si="0"/>
        <v>19955.702420000136</v>
      </c>
      <c r="C29" s="68">
        <v>19475.532110000135</v>
      </c>
      <c r="D29" s="68">
        <v>480.17030999999957</v>
      </c>
    </row>
    <row r="30" spans="1:4">
      <c r="A30" s="69" t="s">
        <v>396</v>
      </c>
      <c r="B30" s="68">
        <f t="shared" si="0"/>
        <v>39.876720000000319</v>
      </c>
      <c r="C30" s="68">
        <v>39.876320000000298</v>
      </c>
      <c r="D30" s="68">
        <v>4.0000000002328304E-4</v>
      </c>
    </row>
    <row r="31" spans="1:4">
      <c r="A31" s="72" t="s">
        <v>397</v>
      </c>
      <c r="B31" s="68">
        <f t="shared" si="0"/>
        <v>19665.825700000201</v>
      </c>
      <c r="C31" s="68">
        <v>19435.655790000201</v>
      </c>
      <c r="D31" s="68">
        <v>230.16991000000016</v>
      </c>
    </row>
    <row r="32" spans="1:4">
      <c r="A32" s="73" t="s">
        <v>404</v>
      </c>
      <c r="B32" s="68">
        <f t="shared" si="0"/>
        <v>250</v>
      </c>
      <c r="C32" s="70">
        <v>0</v>
      </c>
      <c r="D32" s="68">
        <v>250</v>
      </c>
    </row>
    <row r="33" spans="1:4" ht="30">
      <c r="A33" s="71" t="s">
        <v>408</v>
      </c>
      <c r="B33" s="68">
        <f t="shared" si="0"/>
        <v>7330.4924200000096</v>
      </c>
      <c r="C33" s="68">
        <v>675.46971000000838</v>
      </c>
      <c r="D33" s="68">
        <v>6655.0227100000011</v>
      </c>
    </row>
    <row r="34" spans="1:4">
      <c r="A34" s="69" t="s">
        <v>396</v>
      </c>
      <c r="B34" s="68">
        <f t="shared" si="0"/>
        <v>1.5207399999999907</v>
      </c>
      <c r="C34" s="68">
        <v>2.0739999999990686E-2</v>
      </c>
      <c r="D34" s="68">
        <v>1.5</v>
      </c>
    </row>
    <row r="35" spans="1:4">
      <c r="A35" s="72" t="s">
        <v>403</v>
      </c>
      <c r="B35" s="68">
        <f t="shared" si="0"/>
        <v>2914.282950000003</v>
      </c>
      <c r="C35" s="68">
        <v>258.20327000000327</v>
      </c>
      <c r="D35" s="68">
        <v>2656.0796799999998</v>
      </c>
    </row>
    <row r="36" spans="1:4">
      <c r="A36" s="73" t="s">
        <v>398</v>
      </c>
      <c r="B36" s="68">
        <f t="shared" si="0"/>
        <v>539.79720000000293</v>
      </c>
      <c r="C36" s="68">
        <v>417.24570000000296</v>
      </c>
      <c r="D36" s="68">
        <v>122.5515</v>
      </c>
    </row>
    <row r="37" spans="1:4">
      <c r="A37" s="69" t="s">
        <v>404</v>
      </c>
      <c r="B37" s="68">
        <f t="shared" si="0"/>
        <v>3874.8915300000012</v>
      </c>
      <c r="C37" s="70">
        <v>0</v>
      </c>
      <c r="D37" s="68">
        <v>3874.8915300000012</v>
      </c>
    </row>
    <row r="38" spans="1:4" ht="30">
      <c r="A38" s="71" t="s">
        <v>409</v>
      </c>
      <c r="B38" s="68">
        <f t="shared" si="0"/>
        <v>2831.2220200000033</v>
      </c>
      <c r="C38" s="68">
        <v>255.19326000000535</v>
      </c>
      <c r="D38" s="68">
        <v>2576.0287599999979</v>
      </c>
    </row>
    <row r="39" spans="1:4">
      <c r="A39" s="69" t="s">
        <v>396</v>
      </c>
      <c r="B39" s="68">
        <f t="shared" ref="B39:B70" si="1">C39+D39</f>
        <v>0.21946999999997208</v>
      </c>
      <c r="C39" s="68">
        <v>1.9469999999972062E-2</v>
      </c>
      <c r="D39" s="68">
        <v>0.2</v>
      </c>
    </row>
    <row r="40" spans="1:4">
      <c r="A40" s="69" t="s">
        <v>410</v>
      </c>
      <c r="B40" s="68">
        <f t="shared" si="1"/>
        <v>1705.513150000007</v>
      </c>
      <c r="C40" s="68">
        <v>255.17379000000656</v>
      </c>
      <c r="D40" s="68">
        <v>1450.3393600000004</v>
      </c>
    </row>
    <row r="41" spans="1:4">
      <c r="A41" s="72" t="s">
        <v>404</v>
      </c>
      <c r="B41" s="68">
        <f t="shared" si="1"/>
        <v>1125.4893999999986</v>
      </c>
      <c r="C41" s="70">
        <v>0</v>
      </c>
      <c r="D41" s="68">
        <v>1125.4893999999986</v>
      </c>
    </row>
    <row r="42" spans="1:4" ht="30">
      <c r="A42" s="71" t="s">
        <v>411</v>
      </c>
      <c r="B42" s="68">
        <f t="shared" si="1"/>
        <v>121029.74483</v>
      </c>
      <c r="C42" s="68">
        <v>31887.883569999995</v>
      </c>
      <c r="D42" s="68">
        <v>89141.861260000005</v>
      </c>
    </row>
    <row r="43" spans="1:4">
      <c r="A43" s="72" t="s">
        <v>396</v>
      </c>
      <c r="B43" s="68">
        <f t="shared" si="1"/>
        <v>112.43267999999962</v>
      </c>
      <c r="C43" s="68">
        <v>104.12159999999963</v>
      </c>
      <c r="D43" s="68">
        <v>8.311079999999988</v>
      </c>
    </row>
    <row r="44" spans="1:4">
      <c r="A44" s="73" t="s">
        <v>399</v>
      </c>
      <c r="B44" s="68">
        <f t="shared" si="1"/>
        <v>67843.205190000022</v>
      </c>
      <c r="C44" s="68">
        <v>28460.393110000015</v>
      </c>
      <c r="D44" s="68">
        <v>39382.812080000003</v>
      </c>
    </row>
    <row r="45" spans="1:4">
      <c r="A45" s="69" t="s">
        <v>404</v>
      </c>
      <c r="B45" s="68">
        <f t="shared" si="1"/>
        <v>42481.798800000004</v>
      </c>
      <c r="C45" s="68">
        <v>20.317100000000007</v>
      </c>
      <c r="D45" s="68">
        <v>42461.481700000004</v>
      </c>
    </row>
    <row r="46" spans="1:4" ht="30">
      <c r="A46" s="72" t="s">
        <v>412</v>
      </c>
      <c r="B46" s="68">
        <f t="shared" si="1"/>
        <v>3443.6838799999978</v>
      </c>
      <c r="C46" s="68">
        <v>3302.551759999998</v>
      </c>
      <c r="D46" s="68">
        <v>141.13211999999999</v>
      </c>
    </row>
    <row r="47" spans="1:4" ht="30">
      <c r="A47" s="69" t="s">
        <v>400</v>
      </c>
      <c r="B47" s="68">
        <f t="shared" si="1"/>
        <v>3329.6417999999971</v>
      </c>
      <c r="C47" s="68">
        <v>0.5</v>
      </c>
      <c r="D47" s="68">
        <v>3329.1417999999971</v>
      </c>
    </row>
    <row r="48" spans="1:4" ht="30">
      <c r="A48" s="73" t="s">
        <v>417</v>
      </c>
      <c r="B48" s="68">
        <f t="shared" si="1"/>
        <v>672.27570000000014</v>
      </c>
      <c r="C48" s="70">
        <v>0</v>
      </c>
      <c r="D48" s="68">
        <v>672.27570000000014</v>
      </c>
    </row>
    <row r="49" spans="1:4">
      <c r="A49" s="69" t="s">
        <v>413</v>
      </c>
      <c r="B49" s="68">
        <f t="shared" si="1"/>
        <v>3146.70678</v>
      </c>
      <c r="C49" s="70">
        <v>0</v>
      </c>
      <c r="D49" s="68">
        <v>3146.70678</v>
      </c>
    </row>
    <row r="50" spans="1:4" ht="45">
      <c r="A50" s="71" t="s">
        <v>414</v>
      </c>
      <c r="B50" s="68">
        <f t="shared" si="1"/>
        <v>12007.064159999996</v>
      </c>
      <c r="C50" s="68">
        <v>28.243079999998212</v>
      </c>
      <c r="D50" s="68">
        <v>11978.821079999998</v>
      </c>
    </row>
    <row r="51" spans="1:4">
      <c r="A51" s="72" t="s">
        <v>396</v>
      </c>
      <c r="B51" s="68">
        <f t="shared" si="1"/>
        <v>1.8170999999996276</v>
      </c>
      <c r="C51" s="68">
        <v>1.8170999999996276</v>
      </c>
      <c r="D51" s="68">
        <v>0</v>
      </c>
    </row>
    <row r="52" spans="1:4">
      <c r="A52" s="72" t="s">
        <v>404</v>
      </c>
      <c r="B52" s="68">
        <f t="shared" si="1"/>
        <v>2323.7536600000003</v>
      </c>
      <c r="C52" s="70">
        <v>0</v>
      </c>
      <c r="D52" s="68">
        <v>2323.7536600000003</v>
      </c>
    </row>
    <row r="53" spans="1:4" ht="30">
      <c r="A53" s="72" t="s">
        <v>400</v>
      </c>
      <c r="B53" s="68">
        <f t="shared" si="1"/>
        <v>9681.4934000000012</v>
      </c>
      <c r="C53" s="68">
        <v>26.425980000000447</v>
      </c>
      <c r="D53" s="68">
        <v>9655.0674200000012</v>
      </c>
    </row>
    <row r="54" spans="1:4">
      <c r="A54" s="72" t="s">
        <v>424</v>
      </c>
      <c r="B54" s="68">
        <f t="shared" si="1"/>
        <v>0</v>
      </c>
      <c r="C54" s="68">
        <v>0</v>
      </c>
      <c r="D54" s="70">
        <v>0</v>
      </c>
    </row>
    <row r="55" spans="1:4" ht="30">
      <c r="A55" s="71" t="s">
        <v>415</v>
      </c>
      <c r="B55" s="68">
        <f t="shared" si="1"/>
        <v>10722.311359999996</v>
      </c>
      <c r="C55" s="68">
        <v>107.93420000000019</v>
      </c>
      <c r="D55" s="68">
        <v>10614.377159999996</v>
      </c>
    </row>
    <row r="56" spans="1:4">
      <c r="A56" s="69" t="s">
        <v>396</v>
      </c>
      <c r="B56" s="68">
        <f t="shared" si="1"/>
        <v>113.35976000000025</v>
      </c>
      <c r="C56" s="68">
        <v>107.93420000000019</v>
      </c>
      <c r="D56" s="68">
        <v>5.4255600000000559</v>
      </c>
    </row>
    <row r="57" spans="1:4">
      <c r="A57" s="69" t="s">
        <v>403</v>
      </c>
      <c r="B57" s="68">
        <f t="shared" si="1"/>
        <v>6781.8303999999989</v>
      </c>
      <c r="C57" s="70">
        <v>0</v>
      </c>
      <c r="D57" s="68">
        <v>6781.8303999999989</v>
      </c>
    </row>
    <row r="58" spans="1:4">
      <c r="A58" s="73" t="s">
        <v>397</v>
      </c>
      <c r="B58" s="68">
        <f t="shared" si="1"/>
        <v>324.9144</v>
      </c>
      <c r="C58" s="70">
        <v>0</v>
      </c>
      <c r="D58" s="68">
        <v>324.9144</v>
      </c>
    </row>
    <row r="59" spans="1:4">
      <c r="A59" s="69" t="s">
        <v>398</v>
      </c>
      <c r="B59" s="68">
        <f t="shared" si="1"/>
        <v>5.3929999999993018E-2</v>
      </c>
      <c r="C59" s="70">
        <v>0</v>
      </c>
      <c r="D59" s="68">
        <v>5.3929999999993018E-2</v>
      </c>
    </row>
    <row r="60" spans="1:4">
      <c r="A60" s="73" t="s">
        <v>410</v>
      </c>
      <c r="B60" s="68">
        <f t="shared" si="1"/>
        <v>938.43489000000056</v>
      </c>
      <c r="C60" s="70">
        <v>0</v>
      </c>
      <c r="D60" s="68">
        <v>938.43489000000056</v>
      </c>
    </row>
    <row r="61" spans="1:4">
      <c r="A61" s="69" t="s">
        <v>404</v>
      </c>
      <c r="B61" s="68">
        <f t="shared" si="1"/>
        <v>2563.7179800000004</v>
      </c>
      <c r="C61" s="70">
        <v>0</v>
      </c>
      <c r="D61" s="68">
        <v>2563.7179800000004</v>
      </c>
    </row>
    <row r="62" spans="1:4" ht="30">
      <c r="A62" s="71" t="s">
        <v>5749</v>
      </c>
      <c r="B62" s="68">
        <f t="shared" si="1"/>
        <v>1.335009999998845</v>
      </c>
      <c r="C62" s="68">
        <v>4.0809999999590216E-2</v>
      </c>
      <c r="D62" s="68">
        <v>1.2941999999992548</v>
      </c>
    </row>
    <row r="63" spans="1:4">
      <c r="A63" s="69" t="s">
        <v>396</v>
      </c>
      <c r="B63" s="68">
        <f t="shared" si="1"/>
        <v>1.0099999996018595E-3</v>
      </c>
      <c r="C63" s="68">
        <v>8.0999999959021805E-4</v>
      </c>
      <c r="D63" s="68">
        <v>2.0000000001164152E-4</v>
      </c>
    </row>
    <row r="64" spans="1:4">
      <c r="A64" s="73" t="s">
        <v>404</v>
      </c>
      <c r="B64" s="68">
        <f t="shared" si="1"/>
        <v>1.3340000000000001</v>
      </c>
      <c r="C64" s="68">
        <v>0.04</v>
      </c>
      <c r="D64" s="68">
        <v>1.294</v>
      </c>
    </row>
    <row r="65" spans="1:4" ht="30">
      <c r="A65" s="71" t="s">
        <v>5750</v>
      </c>
      <c r="B65" s="68">
        <f t="shared" si="1"/>
        <v>51.041600000000095</v>
      </c>
      <c r="C65" s="68">
        <v>51.041600000000095</v>
      </c>
      <c r="D65" s="68">
        <v>0</v>
      </c>
    </row>
    <row r="66" spans="1:4">
      <c r="A66" s="73" t="s">
        <v>396</v>
      </c>
      <c r="B66" s="68">
        <f t="shared" si="1"/>
        <v>51.041600000000095</v>
      </c>
      <c r="C66" s="68">
        <v>51.041600000000095</v>
      </c>
      <c r="D66" s="68">
        <v>0</v>
      </c>
    </row>
    <row r="67" spans="1:4" ht="30">
      <c r="A67" s="71" t="s">
        <v>416</v>
      </c>
      <c r="B67" s="68">
        <f t="shared" si="1"/>
        <v>577.25557000000083</v>
      </c>
      <c r="C67" s="68">
        <v>77.29997000000067</v>
      </c>
      <c r="D67" s="68">
        <v>499.95560000000012</v>
      </c>
    </row>
    <row r="68" spans="1:4">
      <c r="A68" s="73" t="s">
        <v>396</v>
      </c>
      <c r="B68" s="68">
        <f t="shared" si="1"/>
        <v>13.997319999999833</v>
      </c>
      <c r="C68" s="68">
        <v>13.997319999999833</v>
      </c>
      <c r="D68" s="70">
        <v>0</v>
      </c>
    </row>
    <row r="69" spans="1:4">
      <c r="A69" s="69" t="s">
        <v>404</v>
      </c>
      <c r="B69" s="68">
        <f t="shared" si="1"/>
        <v>345.12515000000002</v>
      </c>
      <c r="C69" s="70">
        <v>0</v>
      </c>
      <c r="D69" s="68">
        <v>345.12515000000002</v>
      </c>
    </row>
    <row r="70" spans="1:4" ht="30">
      <c r="A70" s="69" t="s">
        <v>417</v>
      </c>
      <c r="B70" s="68">
        <f t="shared" si="1"/>
        <v>218.13310000000055</v>
      </c>
      <c r="C70" s="68">
        <v>63.302650000000369</v>
      </c>
      <c r="D70" s="68">
        <v>154.83045000000018</v>
      </c>
    </row>
    <row r="71" spans="1:4" ht="30">
      <c r="A71" s="71" t="s">
        <v>418</v>
      </c>
      <c r="B71" s="68">
        <f t="shared" ref="B71:B102" si="2">C71+D71</f>
        <v>14.494259999999777</v>
      </c>
      <c r="C71" s="68">
        <v>14.494259999999777</v>
      </c>
      <c r="D71" s="68">
        <v>0</v>
      </c>
    </row>
    <row r="72" spans="1:4">
      <c r="A72" s="69" t="s">
        <v>396</v>
      </c>
      <c r="B72" s="68">
        <f t="shared" si="2"/>
        <v>4.4942599999997768</v>
      </c>
      <c r="C72" s="68">
        <v>4.4942599999997768</v>
      </c>
      <c r="D72" s="68">
        <v>0</v>
      </c>
    </row>
    <row r="73" spans="1:4" ht="30">
      <c r="A73" s="69" t="s">
        <v>400</v>
      </c>
      <c r="B73" s="68">
        <f t="shared" si="2"/>
        <v>10</v>
      </c>
      <c r="C73" s="68">
        <v>10</v>
      </c>
      <c r="D73" s="70">
        <v>0</v>
      </c>
    </row>
    <row r="74" spans="1:4" ht="30">
      <c r="A74" s="71" t="s">
        <v>419</v>
      </c>
      <c r="B74" s="68">
        <f t="shared" si="2"/>
        <v>10.312929999999701</v>
      </c>
      <c r="C74" s="68">
        <v>10.312929999999701</v>
      </c>
      <c r="D74" s="68">
        <v>0</v>
      </c>
    </row>
    <row r="75" spans="1:4">
      <c r="A75" s="73" t="s">
        <v>396</v>
      </c>
      <c r="B75" s="68">
        <f t="shared" si="2"/>
        <v>10.312929999999701</v>
      </c>
      <c r="C75" s="68">
        <v>10.312929999999701</v>
      </c>
      <c r="D75" s="68">
        <v>0</v>
      </c>
    </row>
    <row r="76" spans="1:4">
      <c r="A76" s="71" t="s">
        <v>420</v>
      </c>
      <c r="B76" s="68">
        <f t="shared" si="2"/>
        <v>1336.10781</v>
      </c>
      <c r="C76" s="68">
        <v>1336.07581</v>
      </c>
      <c r="D76" s="68">
        <v>3.2000000000000001E-2</v>
      </c>
    </row>
    <row r="77" spans="1:4">
      <c r="A77" s="69" t="s">
        <v>396</v>
      </c>
      <c r="B77" s="68">
        <f t="shared" si="2"/>
        <v>0.55680999999999992</v>
      </c>
      <c r="C77" s="68">
        <v>0.55680999999999992</v>
      </c>
      <c r="D77" s="68">
        <v>0</v>
      </c>
    </row>
    <row r="78" spans="1:4">
      <c r="A78" s="73" t="s">
        <v>421</v>
      </c>
      <c r="B78" s="68">
        <f t="shared" si="2"/>
        <v>1335.519</v>
      </c>
      <c r="C78" s="68">
        <v>1335.519</v>
      </c>
      <c r="D78" s="68">
        <v>0</v>
      </c>
    </row>
    <row r="79" spans="1:4" ht="30">
      <c r="A79" s="69" t="s">
        <v>400</v>
      </c>
      <c r="B79" s="68">
        <f t="shared" si="2"/>
        <v>3.2000000000000001E-2</v>
      </c>
      <c r="C79" s="68">
        <v>0</v>
      </c>
      <c r="D79" s="68">
        <v>3.2000000000000001E-2</v>
      </c>
    </row>
    <row r="80" spans="1:4">
      <c r="A80" s="71" t="s">
        <v>422</v>
      </c>
      <c r="B80" s="68">
        <f t="shared" si="2"/>
        <v>2742.9339399999976</v>
      </c>
      <c r="C80" s="68">
        <v>2742.9339399999976</v>
      </c>
      <c r="D80" s="68">
        <v>0</v>
      </c>
    </row>
    <row r="81" spans="1:4">
      <c r="A81" s="69" t="s">
        <v>396</v>
      </c>
      <c r="B81" s="68">
        <f t="shared" si="2"/>
        <v>2.5729399999994786</v>
      </c>
      <c r="C81" s="68">
        <v>2.5729399999994786</v>
      </c>
      <c r="D81" s="68">
        <v>0</v>
      </c>
    </row>
    <row r="82" spans="1:4">
      <c r="A82" s="69" t="s">
        <v>423</v>
      </c>
      <c r="B82" s="68">
        <f t="shared" si="2"/>
        <v>2740.3609999999999</v>
      </c>
      <c r="C82" s="68">
        <v>2740.3609999999999</v>
      </c>
      <c r="D82" s="70">
        <v>0</v>
      </c>
    </row>
    <row r="83" spans="1:4">
      <c r="A83" s="69" t="s">
        <v>424</v>
      </c>
      <c r="B83" s="68">
        <f t="shared" si="2"/>
        <v>0</v>
      </c>
      <c r="C83" s="68">
        <v>0</v>
      </c>
      <c r="D83" s="70">
        <v>0</v>
      </c>
    </row>
    <row r="84" spans="1:4" ht="30">
      <c r="A84" s="71" t="s">
        <v>425</v>
      </c>
      <c r="B84" s="68">
        <f t="shared" si="2"/>
        <v>94.717629999999886</v>
      </c>
      <c r="C84" s="68">
        <v>94.717629999999886</v>
      </c>
      <c r="D84" s="68">
        <v>0</v>
      </c>
    </row>
    <row r="85" spans="1:4">
      <c r="A85" s="69" t="s">
        <v>396</v>
      </c>
      <c r="B85" s="68">
        <f t="shared" si="2"/>
        <v>14.395830000000075</v>
      </c>
      <c r="C85" s="68">
        <v>14.395830000000075</v>
      </c>
      <c r="D85" s="68">
        <v>0</v>
      </c>
    </row>
    <row r="86" spans="1:4">
      <c r="A86" s="73" t="s">
        <v>399</v>
      </c>
      <c r="B86" s="68">
        <f t="shared" si="2"/>
        <v>80.321799999999982</v>
      </c>
      <c r="C86" s="68">
        <v>80.321799999999982</v>
      </c>
      <c r="D86" s="70">
        <v>0</v>
      </c>
    </row>
    <row r="87" spans="1:4" ht="30">
      <c r="A87" s="71" t="s">
        <v>426</v>
      </c>
      <c r="B87" s="68">
        <f t="shared" si="2"/>
        <v>2988.1718500000052</v>
      </c>
      <c r="C87" s="68">
        <v>1008.4298400000035</v>
      </c>
      <c r="D87" s="68">
        <v>1979.7420100000015</v>
      </c>
    </row>
    <row r="88" spans="1:4">
      <c r="A88" s="69" t="s">
        <v>396</v>
      </c>
      <c r="B88" s="68">
        <f t="shared" si="2"/>
        <v>47.410620000000897</v>
      </c>
      <c r="C88" s="68">
        <v>47.381460000000892</v>
      </c>
      <c r="D88" s="68">
        <v>2.9160000000003492E-2</v>
      </c>
    </row>
    <row r="89" spans="1:4">
      <c r="A89" s="69" t="s">
        <v>397</v>
      </c>
      <c r="B89" s="68">
        <f t="shared" si="2"/>
        <v>67.995539999999977</v>
      </c>
      <c r="C89" s="68">
        <v>67.995539999999977</v>
      </c>
      <c r="D89" s="70">
        <v>0</v>
      </c>
    </row>
    <row r="90" spans="1:4">
      <c r="A90" s="69" t="s">
        <v>398</v>
      </c>
      <c r="B90" s="68">
        <f t="shared" si="2"/>
        <v>0.14097999999999591</v>
      </c>
      <c r="C90" s="68">
        <v>0.14097999999999591</v>
      </c>
      <c r="D90" s="70">
        <v>0</v>
      </c>
    </row>
    <row r="91" spans="1:4">
      <c r="A91" s="69" t="s">
        <v>410</v>
      </c>
      <c r="B91" s="68">
        <f t="shared" si="2"/>
        <v>11.216339999999967</v>
      </c>
      <c r="C91" s="68">
        <v>11.216339999999967</v>
      </c>
      <c r="D91" s="70">
        <v>0</v>
      </c>
    </row>
    <row r="92" spans="1:4">
      <c r="A92" s="69" t="s">
        <v>399</v>
      </c>
      <c r="B92" s="68">
        <f t="shared" si="2"/>
        <v>1182.746929999998</v>
      </c>
      <c r="C92" s="68">
        <v>801.848379999999</v>
      </c>
      <c r="D92" s="68">
        <v>380.89854999999886</v>
      </c>
    </row>
    <row r="93" spans="1:4">
      <c r="A93" s="73" t="s">
        <v>404</v>
      </c>
      <c r="B93" s="68">
        <f t="shared" si="2"/>
        <v>1596.1177100000004</v>
      </c>
      <c r="C93" s="70">
        <v>0</v>
      </c>
      <c r="D93" s="68">
        <v>1596.1177100000004</v>
      </c>
    </row>
    <row r="94" spans="1:4" ht="30">
      <c r="A94" s="69" t="s">
        <v>412</v>
      </c>
      <c r="B94" s="68">
        <f t="shared" si="2"/>
        <v>45.645189999999943</v>
      </c>
      <c r="C94" s="68">
        <v>42.948600000000091</v>
      </c>
      <c r="D94" s="68">
        <v>2.6965899999998508</v>
      </c>
    </row>
    <row r="95" spans="1:4" ht="30">
      <c r="A95" s="69" t="s">
        <v>417</v>
      </c>
      <c r="B95" s="68">
        <f t="shared" si="2"/>
        <v>5.78484</v>
      </c>
      <c r="C95" s="68">
        <v>5.78484</v>
      </c>
      <c r="D95" s="70">
        <v>0</v>
      </c>
    </row>
    <row r="96" spans="1:4">
      <c r="A96" s="69" t="s">
        <v>401</v>
      </c>
      <c r="B96" s="68">
        <f t="shared" si="2"/>
        <v>31.113699999999952</v>
      </c>
      <c r="C96" s="68">
        <v>31.113699999999952</v>
      </c>
      <c r="D96" s="70">
        <v>0</v>
      </c>
    </row>
    <row r="97" spans="1:4" ht="30">
      <c r="A97" s="71" t="s">
        <v>427</v>
      </c>
      <c r="B97" s="68">
        <f t="shared" si="2"/>
        <v>737.71208999999976</v>
      </c>
      <c r="C97" s="68">
        <v>661.30132000000026</v>
      </c>
      <c r="D97" s="68">
        <v>76.410769999999559</v>
      </c>
    </row>
    <row r="98" spans="1:4">
      <c r="A98" s="69" t="s">
        <v>396</v>
      </c>
      <c r="B98" s="68">
        <f t="shared" si="2"/>
        <v>57.833770000000115</v>
      </c>
      <c r="C98" s="68">
        <v>53.396370000000111</v>
      </c>
      <c r="D98" s="68">
        <v>4.4374000000000011</v>
      </c>
    </row>
    <row r="99" spans="1:4">
      <c r="A99" s="69" t="s">
        <v>397</v>
      </c>
      <c r="B99" s="68">
        <f t="shared" si="2"/>
        <v>51.5655</v>
      </c>
      <c r="C99" s="68">
        <v>51.5655</v>
      </c>
      <c r="D99" s="70">
        <v>0</v>
      </c>
    </row>
    <row r="100" spans="1:4">
      <c r="A100" s="73" t="s">
        <v>398</v>
      </c>
      <c r="B100" s="68">
        <f t="shared" si="2"/>
        <v>3.589999999999418E-2</v>
      </c>
      <c r="C100" s="68">
        <v>3.589999999999418E-2</v>
      </c>
      <c r="D100" s="70">
        <v>0</v>
      </c>
    </row>
    <row r="101" spans="1:4">
      <c r="A101" s="69" t="s">
        <v>399</v>
      </c>
      <c r="B101" s="68">
        <f t="shared" si="2"/>
        <v>159.79726999999954</v>
      </c>
      <c r="C101" s="68">
        <v>114.35865000000037</v>
      </c>
      <c r="D101" s="68">
        <v>45.438619999999183</v>
      </c>
    </row>
    <row r="102" spans="1:4">
      <c r="A102" s="69" t="s">
        <v>404</v>
      </c>
      <c r="B102" s="68">
        <f t="shared" si="2"/>
        <v>24.291309999999999</v>
      </c>
      <c r="C102" s="70">
        <v>0</v>
      </c>
      <c r="D102" s="68">
        <v>24.291309999999999</v>
      </c>
    </row>
    <row r="103" spans="1:4" ht="30">
      <c r="A103" s="69" t="s">
        <v>412</v>
      </c>
      <c r="B103" s="68">
        <f t="shared" ref="B103:B124" si="3">C103+D103</f>
        <v>442.12380999999954</v>
      </c>
      <c r="C103" s="68">
        <v>439.88037000000008</v>
      </c>
      <c r="D103" s="68">
        <v>2.2434399999994783</v>
      </c>
    </row>
    <row r="104" spans="1:4" ht="30">
      <c r="A104" s="69" t="s">
        <v>417</v>
      </c>
      <c r="B104" s="68">
        <f t="shared" si="3"/>
        <v>0</v>
      </c>
      <c r="C104" s="68">
        <v>0</v>
      </c>
      <c r="D104" s="70">
        <v>0</v>
      </c>
    </row>
    <row r="105" spans="1:4">
      <c r="A105" s="69" t="s">
        <v>401</v>
      </c>
      <c r="B105" s="68">
        <f t="shared" si="3"/>
        <v>2.064530000000028</v>
      </c>
      <c r="C105" s="68">
        <v>2.064530000000028</v>
      </c>
      <c r="D105" s="70">
        <v>0</v>
      </c>
    </row>
    <row r="106" spans="1:4" ht="30">
      <c r="A106" s="71" t="s">
        <v>5751</v>
      </c>
      <c r="B106" s="68">
        <f t="shared" si="3"/>
        <v>2232.3579599999971</v>
      </c>
      <c r="C106" s="68">
        <v>2187.1954399999977</v>
      </c>
      <c r="D106" s="68">
        <v>45.162519999999553</v>
      </c>
    </row>
    <row r="107" spans="1:4" s="6" customFormat="1">
      <c r="A107" s="73" t="s">
        <v>396</v>
      </c>
      <c r="B107" s="68">
        <f t="shared" si="3"/>
        <v>86.254410000000064</v>
      </c>
      <c r="C107" s="68">
        <v>74.236830000000069</v>
      </c>
      <c r="D107" s="68">
        <v>12.017580000000002</v>
      </c>
    </row>
    <row r="108" spans="1:4">
      <c r="A108" s="74" t="s">
        <v>397</v>
      </c>
      <c r="B108" s="68">
        <f t="shared" si="3"/>
        <v>76.779859999999985</v>
      </c>
      <c r="C108" s="68">
        <v>76.779859999999985</v>
      </c>
      <c r="D108" s="70">
        <v>0</v>
      </c>
    </row>
    <row r="109" spans="1:4">
      <c r="A109" s="74" t="s">
        <v>398</v>
      </c>
      <c r="B109" s="68">
        <f t="shared" si="3"/>
        <v>0.1981999999999971</v>
      </c>
      <c r="C109" s="68">
        <v>0.1981999999999971</v>
      </c>
      <c r="D109" s="70">
        <v>0</v>
      </c>
    </row>
    <row r="110" spans="1:4">
      <c r="A110" s="74" t="s">
        <v>399</v>
      </c>
      <c r="B110" s="68">
        <f t="shared" si="3"/>
        <v>2023.2821799999997</v>
      </c>
      <c r="C110" s="68">
        <v>1998.1604299999997</v>
      </c>
      <c r="D110" s="68">
        <v>25.121749999999999</v>
      </c>
    </row>
    <row r="111" spans="1:4">
      <c r="A111" s="74" t="s">
        <v>404</v>
      </c>
      <c r="B111" s="68">
        <f t="shared" si="3"/>
        <v>7.9723600000000001</v>
      </c>
      <c r="C111" s="70">
        <v>0</v>
      </c>
      <c r="D111" s="68">
        <v>7.9723600000000001</v>
      </c>
    </row>
    <row r="112" spans="1:4" ht="30">
      <c r="A112" s="74" t="s">
        <v>412</v>
      </c>
      <c r="B112" s="68">
        <f t="shared" si="3"/>
        <v>35.633709999999965</v>
      </c>
      <c r="C112" s="68">
        <v>35.582879999999889</v>
      </c>
      <c r="D112" s="68">
        <v>5.0830000000074503E-2</v>
      </c>
    </row>
    <row r="113" spans="1:4" ht="30">
      <c r="A113" s="74" t="s">
        <v>417</v>
      </c>
      <c r="B113" s="68">
        <f t="shared" si="3"/>
        <v>0</v>
      </c>
      <c r="C113" s="68">
        <v>0</v>
      </c>
      <c r="D113" s="70">
        <v>0</v>
      </c>
    </row>
    <row r="114" spans="1:4">
      <c r="A114" s="74" t="s">
        <v>401</v>
      </c>
      <c r="B114" s="68">
        <f t="shared" si="3"/>
        <v>2.2372399999999906</v>
      </c>
      <c r="C114" s="68">
        <v>2.2372399999999906</v>
      </c>
      <c r="D114" s="70">
        <v>0</v>
      </c>
    </row>
    <row r="115" spans="1:4" ht="30">
      <c r="A115" s="75" t="s">
        <v>5752</v>
      </c>
      <c r="B115" s="68">
        <f t="shared" si="3"/>
        <v>5835.0755300000019</v>
      </c>
      <c r="C115" s="68">
        <v>4667.5637899999992</v>
      </c>
      <c r="D115" s="68">
        <v>1167.5117400000022</v>
      </c>
    </row>
    <row r="116" spans="1:4">
      <c r="A116" s="74" t="s">
        <v>396</v>
      </c>
      <c r="B116" s="68">
        <f t="shared" si="3"/>
        <v>40.672550000000747</v>
      </c>
      <c r="C116" s="68">
        <v>40.672550000000747</v>
      </c>
      <c r="D116" s="68">
        <v>0</v>
      </c>
    </row>
    <row r="117" spans="1:4">
      <c r="A117" s="74" t="s">
        <v>397</v>
      </c>
      <c r="B117" s="68">
        <f t="shared" si="3"/>
        <v>44.436450000000015</v>
      </c>
      <c r="C117" s="68">
        <v>44.436450000000015</v>
      </c>
      <c r="D117" s="70">
        <v>0</v>
      </c>
    </row>
    <row r="118" spans="1:4">
      <c r="A118" s="74" t="s">
        <v>398</v>
      </c>
      <c r="B118" s="68">
        <f t="shared" si="3"/>
        <v>0</v>
      </c>
      <c r="C118" s="68">
        <v>0</v>
      </c>
      <c r="D118" s="70">
        <v>0</v>
      </c>
    </row>
    <row r="119" spans="1:4">
      <c r="A119" s="74" t="s">
        <v>399</v>
      </c>
      <c r="B119" s="68">
        <f t="shared" si="3"/>
        <v>5131.774430000004</v>
      </c>
      <c r="C119" s="68">
        <v>4577.8841300000031</v>
      </c>
      <c r="D119" s="68">
        <v>553.89030000000071</v>
      </c>
    </row>
    <row r="120" spans="1:4">
      <c r="A120" s="74" t="s">
        <v>404</v>
      </c>
      <c r="B120" s="68">
        <f t="shared" si="3"/>
        <v>613.62084000000004</v>
      </c>
      <c r="C120" s="70">
        <v>0</v>
      </c>
      <c r="D120" s="68">
        <v>613.62084000000004</v>
      </c>
    </row>
    <row r="121" spans="1:4" ht="30">
      <c r="A121" s="74" t="s">
        <v>412</v>
      </c>
      <c r="B121" s="68">
        <f t="shared" si="3"/>
        <v>0.85398999999975789</v>
      </c>
      <c r="C121" s="68">
        <v>0.85339000000013043</v>
      </c>
      <c r="D121" s="68">
        <v>5.9999999962747101E-4</v>
      </c>
    </row>
    <row r="122" spans="1:4" ht="30">
      <c r="A122" s="74" t="s">
        <v>417</v>
      </c>
      <c r="B122" s="68">
        <f t="shared" si="3"/>
        <v>0.1</v>
      </c>
      <c r="C122" s="68">
        <v>0.1</v>
      </c>
      <c r="D122" s="70">
        <v>0</v>
      </c>
    </row>
    <row r="123" spans="1:4">
      <c r="A123" s="74" t="s">
        <v>401</v>
      </c>
      <c r="B123" s="68">
        <f t="shared" si="3"/>
        <v>3.6172700000000186</v>
      </c>
      <c r="C123" s="68">
        <v>3.6172700000000186</v>
      </c>
      <c r="D123" s="70">
        <v>0</v>
      </c>
    </row>
    <row r="124" spans="1:4">
      <c r="A124" s="76" t="s">
        <v>295</v>
      </c>
      <c r="B124" s="77">
        <f t="shared" si="3"/>
        <v>255829.39737000008</v>
      </c>
      <c r="C124" s="77">
        <v>92492.042690000104</v>
      </c>
      <c r="D124" s="77">
        <v>163337.35467999999</v>
      </c>
    </row>
  </sheetData>
  <customSheetViews>
    <customSheetView guid="{C431141F-117F-49C7-B3E7-D4961D1E781E}" showPageBreaks="1" fitToPage="1">
      <selection activeCell="C13" sqref="C13"/>
      <pageMargins left="0.70866141732283472" right="0.70866141732283472" top="0.74803149606299213" bottom="0.74803149606299213" header="0.31496062992125984" footer="0.31496062992125984"/>
      <pageSetup paperSize="9" scale="84" fitToHeight="3" orientation="portrait" verticalDpi="0" r:id="rId1"/>
    </customSheetView>
    <customSheetView guid="{6C4C0A1E-9F55-46A5-9256-CBEA636F78CA}" fitToPage="1">
      <selection activeCell="D2" sqref="A1:D1048576"/>
      <pageMargins left="0.70866141732283472" right="0.70866141732283472" top="0.74803149606299213" bottom="0.74803149606299213" header="0.31496062992125984" footer="0.31496062992125984"/>
      <pageSetup paperSize="9" scale="84" fitToHeight="3" orientation="portrait" verticalDpi="0" r:id="rId2"/>
    </customSheetView>
    <customSheetView guid="{EED4C4C4-2768-4906-8D20-11DE2EB8B1AD}" showPageBreaks="1" fitToPage="1">
      <selection activeCell="A16" sqref="A16:XFD16"/>
      <pageMargins left="0.70866141732283472" right="0.70866141732283472" top="0.74803149606299213" bottom="0.74803149606299213" header="0.31496062992125984" footer="0.31496062992125984"/>
      <pageSetup paperSize="9" scale="84" fitToHeight="3" orientation="portrait" verticalDpi="0" r:id="rId3"/>
    </customSheetView>
    <customSheetView guid="{C08C5C12-FFBC-4F4C-9138-5D34ADCEB223}" fitToPage="1" topLeftCell="A16">
      <selection activeCell="A15" sqref="A15"/>
      <pageMargins left="0.70866141732283472" right="0.70866141732283472" top="0.74803149606299213" bottom="0.74803149606299213" header="0.31496062992125984" footer="0.31496062992125984"/>
      <pageSetup paperSize="9" scale="84" fitToHeight="3" orientation="portrait" verticalDpi="0" r:id="rId4"/>
    </customSheetView>
    <customSheetView guid="{63624039-79B7-4B53-8C9B-62AEAD1FE854}" fitToPage="1" topLeftCell="A16">
      <selection activeCell="A15" sqref="A15"/>
      <pageMargins left="0.70866141732283472" right="0.70866141732283472" top="0.74803149606299213" bottom="0.74803149606299213" header="0.31496062992125984" footer="0.31496062992125984"/>
      <pageSetup paperSize="9" scale="84" fitToHeight="3" orientation="portrait" verticalDpi="0" r:id="rId5"/>
    </customSheetView>
    <customSheetView guid="{237E48EE-855D-4E22-A215-D7BA155C0632}" fitToPage="1">
      <selection activeCell="C23" sqref="C23"/>
      <pageMargins left="0.70866141732283472" right="0.70866141732283472" top="0.74803149606299213" bottom="0.74803149606299213" header="0.31496062992125984" footer="0.31496062992125984"/>
      <pageSetup paperSize="9" scale="84" fitToHeight="3" orientation="portrait" verticalDpi="0" r:id="rId6"/>
    </customSheetView>
    <customSheetView guid="{0807BC37-3C63-4F33-8764-08C0EDADAA6D}" fitToPage="1" topLeftCell="A16">
      <selection activeCell="A15" sqref="A15"/>
      <pageMargins left="0.70866141732283472" right="0.70866141732283472" top="0.74803149606299213" bottom="0.74803149606299213" header="0.31496062992125984" footer="0.31496062992125984"/>
      <pageSetup paperSize="9" scale="84" fitToHeight="3" orientation="portrait" verticalDpi="0" r:id="rId7"/>
    </customSheetView>
  </customSheetViews>
  <mergeCells count="5">
    <mergeCell ref="A1:D1"/>
    <mergeCell ref="A3:A4"/>
    <mergeCell ref="B3:B5"/>
    <mergeCell ref="C3:C5"/>
    <mergeCell ref="D3:D5"/>
  </mergeCells>
  <pageMargins left="0.70866141732283472" right="0.70866141732283472" top="0.74803149606299213" bottom="0.74803149606299213" header="0.31496062992125984" footer="0.31496062992125984"/>
  <pageSetup paperSize="9" scale="84" fitToHeight="3"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Поточні ремонти</vt:lpstr>
      <vt:lpstr>Будівництво Капітальн ремонти</vt:lpstr>
      <vt:lpstr>Придбання ОЗ</vt:lpstr>
      <vt:lpstr>Невикористані залишки</vt:lpstr>
      <vt:lpstr>'Будівництво Капітальн ремонти'!Заголовки_для_печати</vt:lpstr>
      <vt:lpstr>'Невикористані залишки'!Заголовки_для_печати</vt:lpstr>
      <vt:lpstr>'Поточні ремонти'!Заголовки_для_печати</vt:lpstr>
      <vt:lpstr>'Придбання ОЗ'!Заголовки_для_печати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user416c</cp:lastModifiedBy>
  <cp:lastPrinted>2019-02-18T14:47:36Z</cp:lastPrinted>
  <dcterms:created xsi:type="dcterms:W3CDTF">2018-03-12T15:49:06Z</dcterms:created>
  <dcterms:modified xsi:type="dcterms:W3CDTF">2019-02-18T14:47:41Z</dcterms:modified>
</cp:coreProperties>
</file>