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21720" windowHeight="12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  <definedName name="_xlnm.Print_Area" localSheetId="0">'Лист1'!$A$1:$I$111</definedName>
  </definedNames>
  <calcPr fullCalcOnLoad="1"/>
</workbook>
</file>

<file path=xl/sharedStrings.xml><?xml version="1.0" encoding="utf-8"?>
<sst xmlns="http://schemas.openxmlformats.org/spreadsheetml/2006/main" count="543" uniqueCount="181">
  <si>
    <t>РОЗПОДІЛ </t>
  </si>
  <si>
    <t>×</t>
  </si>
  <si>
    <t>УСЬОГО</t>
  </si>
  <si>
    <t>коштів бюджету розвитку за об’єктами у 2019 році</t>
  </si>
  <si>
    <t xml:space="preserve">Найменування 
головного розпорядника 
коштів місцевого бюджету/ 
відповідального виконавця, 
найменування бюджетної програми згідно з Типовою програмною класифікацією видатків та кредитування місцевих бюджетів
</t>
  </si>
  <si>
    <t>Найменування об’єкта відповідно 
до проектно-кошторисної документації
 </t>
  </si>
  <si>
    <t>Строк реалізації об’єкта (рік початку і завершення)</t>
  </si>
  <si>
    <t xml:space="preserve">Загальна вартість об’єкта, 
гривень
</t>
  </si>
  <si>
    <t xml:space="preserve">Обсяг видатків бюджету розвитку,
гривень
</t>
  </si>
  <si>
    <t>Рівень 
будівельної готовності об’єкта на кінець бюджетного періоду, 
%
 </t>
  </si>
  <si>
    <t xml:space="preserve">до рішення  міської ради </t>
  </si>
  <si>
    <t xml:space="preserve">від _________ </t>
  </si>
  <si>
    <t>№__________</t>
  </si>
  <si>
    <t>0600000</t>
  </si>
  <si>
    <t>Управління освіти Миколаївської міської ради</t>
  </si>
  <si>
    <t>0610000</t>
  </si>
  <si>
    <t>0617321</t>
  </si>
  <si>
    <t>7321</t>
  </si>
  <si>
    <t>0443</t>
  </si>
  <si>
    <t>Будівництво освітніх установ та закладів</t>
  </si>
  <si>
    <t>0700000</t>
  </si>
  <si>
    <t xml:space="preserve">Управління охоpони здоpов'я Миколаївської міської ради </t>
  </si>
  <si>
    <t>0710000</t>
  </si>
  <si>
    <t>0717322</t>
  </si>
  <si>
    <t>7322</t>
  </si>
  <si>
    <t>Будівництво медичних установ та закладів</t>
  </si>
  <si>
    <t>1200000</t>
  </si>
  <si>
    <t>Департамент житлово-комунального господарства Миколаївської міської ради</t>
  </si>
  <si>
    <t>1210000</t>
  </si>
  <si>
    <t>1217310</t>
  </si>
  <si>
    <t>7310</t>
  </si>
  <si>
    <t>Будівництво об'єктів житлово-комунального господарства</t>
  </si>
  <si>
    <t>Нове будівництво світлофорного об'єкта в м.Миколаєві по вул. Космонавтів (в районі ЗОШ №20), у т.ч. проектні роботи та експертиза</t>
  </si>
  <si>
    <t>1300000</t>
  </si>
  <si>
    <t>Департамент енергетики, енергозбереження та запровадження інноваційних технологій Миколаївської міської ради</t>
  </si>
  <si>
    <t>1310000</t>
  </si>
  <si>
    <t>1317321</t>
  </si>
  <si>
    <t>Реконструкція з термосанацією будівлі дошкільного навчального закладу №87 за адресою: м. Миколаїв, вул.Привільна,57, в т.ч. проектно - вишукувальні роботи та експертиза</t>
  </si>
  <si>
    <t>Реконструкція з термосанацією будівлі Миколаївської загальноосвітньої школи I-III ступенів № 29 за адресою: м.Миколаїв, вул. Гетьмана Сагайдачного (Ватутіна),124, в т.ч. проектно-вишукувальні роботи та експертиза</t>
  </si>
  <si>
    <t>Реконструкція з термосанацією будівлі Миколаївської загальноосвітньої школи I-III ступенів № 3 за адресою: м.Миколаїв, вул.Чкалова, 114. Коригування, в т.ч. проектно-вишукувальні роботи та експертиза</t>
  </si>
  <si>
    <t xml:space="preserve">Реконструкція з термосанацією будівлі Миколаївської загальноосвітньої школи I-III ступенів №45 за адресою: м.Миколаїв, вул. 4 Поздовжня, 58, в т.ч. проектно - вишукувальні роботи та експертиза </t>
  </si>
  <si>
    <t>1500000</t>
  </si>
  <si>
    <t>Управління капітального будівництва Миколаївської міської ради</t>
  </si>
  <si>
    <t>1510000</t>
  </si>
  <si>
    <t>1517310</t>
  </si>
  <si>
    <t>1517321</t>
  </si>
  <si>
    <t>Прибудова  ЗОШ №22 по вул.Робочій,8 в м.Миколаєві (нове будівництво) Коригування, в тому числі проектно -вишукувальні роботи та експертиза</t>
  </si>
  <si>
    <t>1517330</t>
  </si>
  <si>
    <t>7330</t>
  </si>
  <si>
    <t>2900000</t>
  </si>
  <si>
    <t>Управління з питань надзвичайних ситуацій та цивільного захисту населення Миколаївської міської ради</t>
  </si>
  <si>
    <t>2910000</t>
  </si>
  <si>
    <t>4000000</t>
  </si>
  <si>
    <t>Адміністрація Заводського району Миколаївської міської ради</t>
  </si>
  <si>
    <t>4010000</t>
  </si>
  <si>
    <t>4017310</t>
  </si>
  <si>
    <t>4200000</t>
  </si>
  <si>
    <t>Адміністрація Інгульського району Миколаївської міської ради</t>
  </si>
  <si>
    <t>4210000</t>
  </si>
  <si>
    <t>4217310</t>
  </si>
  <si>
    <t>Реконструкція житлового будинку по вул.Айвазовського,3 у м.Миколаєві, у тому числі коригування проектно-кошторисної документації та експертиза</t>
  </si>
  <si>
    <t xml:space="preserve">Нове будівництво світлофорного об'єкту  в районі військової частини по пр. Героїв України, 60,  у тому числі проектні роботи та експертиза </t>
  </si>
  <si>
    <t>Реконструкція перехрестя по вул.Генерала Карпенка та вул.Крилова в м.Миколаєві, в тому числі передпроектні, проектні роботи та експертиза</t>
  </si>
  <si>
    <t>1517322</t>
  </si>
  <si>
    <t>2917330</t>
  </si>
  <si>
    <t>Реконструкція місцевої автоматизованої системи централізованого оповіщення про загрозу або виникнення надзвичайних ситуацій у м.Миколаєві, у тому числі проектні роботи та експертиза</t>
  </si>
  <si>
    <t>Реконструкція скверу  «Манганарівський» («Пролетарський»),  обмеженого вулицями Адміральською - 1 Слобідською – Нікольською - Інженерною в Центральному районі м.Миколаєва,  у тому числі коригування проекту та експертиза</t>
  </si>
  <si>
    <t xml:space="preserve">Реконструкція з термосанацією будівлі дошкільного навчального закладу № 123 за адресою: м. Миколаїв, вул. Радісна, 4, в т.ч. проектно-вишукувальні роботи та експертиза </t>
  </si>
  <si>
    <t>(2015-2019)</t>
  </si>
  <si>
    <t>(2018-2020)</t>
  </si>
  <si>
    <t>(2014-2019)</t>
  </si>
  <si>
    <t>(2016-2020)</t>
  </si>
  <si>
    <t>(2018-2019)</t>
  </si>
  <si>
    <t>(2017-2020)</t>
  </si>
  <si>
    <t>(2012-2020)</t>
  </si>
  <si>
    <t>(2018-2021)</t>
  </si>
  <si>
    <t>(2019-2020)</t>
  </si>
  <si>
    <t>(2019-2019)</t>
  </si>
  <si>
    <t>Реконструкція в частині термосанації  будівлі дошкільного навчального закладу № 144 за адресою: м.Миколаїв,  вул. Океанівська, 42, в т.ч. проектно-вишукувальні роботи та експертиза</t>
  </si>
  <si>
    <t>Реконструкція з термосанацією будівлі Миколаївської загальноосвітньої школи І-ІІІ ступенів №14 за адресою: м. Миколаїв,  вул. Вільна (Свободна), 38, в т.ч. проектно-вишукувальні роботи та експертиза</t>
  </si>
  <si>
    <t>Реконструкція існуючого  будинку (літ. Н-1 автоклавна-кафе) під розміщення травматологічного пункту МЛШМД за адресою: вул. Корабелів, 14-в, м.Миколаїв. Коригування, в т.ч. проектні роботи та експертиза</t>
  </si>
  <si>
    <t xml:space="preserve">Реконструкція в частині термосанації будівлі  «Дитячий будинок сімейного типу» за адресою: м.Миколаїв, вул. Надпрудна, 15, в т.ч. проектно-вишукувальні роботи та експертиза </t>
  </si>
  <si>
    <t>Нове будівництво каналізації на території житлового фонду приватного сектору у мікрорайоні Ялти у м.Миколаєві, в т.ч. проектно-вишукувальні роботи та експертиза</t>
  </si>
  <si>
    <t>Нове будівництво сімейної амбулаторії № 5 комунального некомерційного підприємства Центру первинної медико - санітарної допомоги № 4 м.Миколаєва за адресою: мкр. Матвіївка, вул. Лісова, біля будинку № 5, в т.ч. проектно - вишукувальні роботи та експертиза</t>
  </si>
  <si>
    <t>Реконструкція спортивного майданчика ЗЗСО №42 по вул. Електронній, 73 у м. Миколаєві, в т.ч. проектно-вишукувальні робти та експертиза (Громадський бюджет №0016)</t>
  </si>
  <si>
    <t>1517325</t>
  </si>
  <si>
    <t>Будівництво споруд, установ та закладів фізичної культури і спорту</t>
  </si>
  <si>
    <t>7325</t>
  </si>
  <si>
    <t>Реконструкція котельні будівлі Миколаївської загальноосвітньої  школи І-ІІІ ступенів № 23 за адресою: м.Миколаїв, вул.Гарнізонна, 10, в т.ч. проектно-вишукувальні роботи та експертиза</t>
  </si>
  <si>
    <t>Додаток 6</t>
  </si>
  <si>
    <t>Реконструкція з прибудовою ЗОШ № 36 по вул.Чигрина, 143 у м.Миколаєві  в т.ч. проектно-вишукувальні роботи та експертиза</t>
  </si>
  <si>
    <t>Реконструкція спортивного майданчика ЗЗСО №51 по пров.Парусному, 3-А у м. Миколаєві, в т.ч. проектно-вишукувальні роботи та експертиза (Громадський бюджет №0044)</t>
  </si>
  <si>
    <t>Реконструкція паркувального кармана біля будівлі по вул. 9 Поздовжній, 10-А у м.Миколаєві, у тому числі  проектно-вишукувальні роботи та експертиза</t>
  </si>
  <si>
    <t>Реконструкція скверу "Взуттєвик" у місті Миколаєві, в т.ч. проектно-вишукувальні роботи та експертиза</t>
  </si>
  <si>
    <t>Реконструкція скверу "Тополиний" у місті Миколаєві, в т.ч. проектно-вишукувальні роботи та експертиза</t>
  </si>
  <si>
    <t>1000000</t>
  </si>
  <si>
    <t>Управління з питань культури та охорони культурної спадщини Миколаївської міської ради</t>
  </si>
  <si>
    <t>1010000</t>
  </si>
  <si>
    <t>1017324</t>
  </si>
  <si>
    <t>7324</t>
  </si>
  <si>
    <t>Будівництво установ та закладів культури</t>
  </si>
  <si>
    <t>(2017-2022)</t>
  </si>
  <si>
    <t>Реконструкція з термосанацією будівлі дошкільного навчального закладу №106 за адресою: м. Миколаїв, пр.Богоявленський, 297, в т.ч. проектно - вишукувальні роботи та експертиза</t>
  </si>
  <si>
    <t>Будівництво інших об'єктів комунальної власності</t>
  </si>
  <si>
    <t>(2019-2022)</t>
  </si>
  <si>
    <t>Реконструкція з термомодернізацією будівлі Миколаївської загальноосвітньої школи І-ІІІ ступенів №28 за адресою: м. Миколаїв, вул. Чайковського, 30, в т.ч. проектно-вишукувальні роботи та експертиза</t>
  </si>
  <si>
    <t>(2019-2021)</t>
  </si>
  <si>
    <t>1517323</t>
  </si>
  <si>
    <t>7323</t>
  </si>
  <si>
    <t>Будівництво установ та закладів соціальної сфери</t>
  </si>
  <si>
    <t xml:space="preserve">Нове будівництво спортивного майданчика для міні-футболу із штучним покриттям по вул. Курортна, 2-а у м.Миколаїв Миколаївської області, в тому числі проектно-вишукувальні роботи та експертиза </t>
  </si>
  <si>
    <t xml:space="preserve">Нове будівництво спортивного майданчика для міні-футболу із штучним покриттям по вул.Світанкова, 1-а у м.Миколаїв Миколаївської області, в тому числі проектно-вишукувальні роботи та експертиза </t>
  </si>
  <si>
    <t>Нове будівництво світлофорного об'єкту в м.Миколаєві по вул. Троїцькій ріг вул.Новозаводської, у тому числі коригування та експертиза проектно-кошторисної документації</t>
  </si>
  <si>
    <t>Нове будівництво світлофорного об'єкта в м.Миколаєві по пр. Богоявленському ріг вул.Анатолія Олійника, у т.ч. проектні роботи та експертиза</t>
  </si>
  <si>
    <t>Нове будівництво світлофорного об'єкта в м.Миколаєві на перехресті вул. 3 Слобідської та вул.Кузнецької, у т.ч. проектні роботи та експертиза</t>
  </si>
  <si>
    <t>Нове будівництво світлофорного об'єкта в м.Миколаєві по вул. Веселинівській ріг вул.Урожайної, у т.ч. проектні роботи та експертиза</t>
  </si>
  <si>
    <t>Реконструкція з термомодернізацією будівлі Миколаївської загальноосвітньої школи І-ІІІ ступенів №50 імені Г.Л.Дівіної за адресою: м.Миколаїв,  пр.Миру, 50, в т.ч. проектно-вишукувальні роботи та експертиза</t>
  </si>
  <si>
    <t>Реконструкція існуючого футбольного поля Центрального міського стадіону по вул.Спортивній, 1/1 в м. Миколаєві, в т. ч. коригування проекту та експертиза</t>
  </si>
  <si>
    <t>(2016 - 2020)</t>
  </si>
  <si>
    <t>(2017-2021)</t>
  </si>
  <si>
    <t>1517363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</si>
  <si>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</si>
  <si>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</si>
  <si>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</si>
  <si>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існуючого футбольного поля Центрального міського стадіону по вул.Спортивній, 1/1 в м. Миколаєві</t>
  </si>
  <si>
    <t>1217363</t>
  </si>
  <si>
    <t>Нове будівництво дюкеру через річку Південний Буг та магістральних мереж водопостачання мікрорайону Варварівка у м. Миколаєві</t>
  </si>
  <si>
    <t>Реконструкція спортивного майданчика ЗОШ №34 за адресою: вул. Лягіна, 28 у м. Миколаєві, в тому числі проектно-вишукувальні роботи та експертиза</t>
  </si>
  <si>
    <t>Реконструкція спортивного майданчика   ЗОШ №57 ім. Т.Г.Шевченка за   адресою: вул.Лазурна, 46   у м.Миколаєві, в тому числі проектно-вишукувальні роботи та експертиза</t>
  </si>
  <si>
    <t>Реконструкція спортивного майданчика ЗОШ №17 за адресою: вул.Крилова, 12/6  у м. Миколаєві, в тому числі проектно-вишукувальні роботи та експертиза</t>
  </si>
  <si>
    <t>Нове будівництво світлофорного об’єкта в м.Миколаєві по пр. Центральному ріг вул. 8 Березня, у т.ч. проектні роботи та експертиза</t>
  </si>
  <si>
    <t>Нове будівництва світлофорного об’єкта в м.Миколаєві на перехресті вул. Великої Морської та вул. Московської, у т.ч. проектні роботи та експертиза</t>
  </si>
  <si>
    <t>Нове будівництво світлофорного об’єкту на перехресті вул. 1 Лінія та пр. Миру у м.Миколаєві, у тому числі проектні роботи та експертиза</t>
  </si>
  <si>
    <t xml:space="preserve">Реконструкція спортивного майданчика ЗЗСО №51 по пров.Парусному, 3-А у м.Миколаєві, в т.ч. проектно-вишукувальні роботи та експертиза </t>
  </si>
  <si>
    <t>Нове будівництво тролейбусної лінії по вул.Лазурній та вул. Озерній у м. Миколаєві, у тому числі коригування  та експертиза проектно-кошторисної документації</t>
  </si>
  <si>
    <t>Нове будівництво дошкільного навчального закладу по вул. Променева у мікрорайоні “Північний” м.Миколаєва, в т.ч. проектно-вишукувальні роботи та експертиза</t>
  </si>
  <si>
    <t>Нове будівництво берегоукріплювальної споруди вздовж вул.Лазурної у м.Миколаєві, в т.ч. проектно-вишукувальні роботи та експертиза</t>
  </si>
  <si>
    <t>1517340</t>
  </si>
  <si>
    <t>7340</t>
  </si>
  <si>
    <t>Проектування, реставрація та охорона пам'яток архітектури</t>
  </si>
  <si>
    <t>Нове будівництво вуличної мережі каналізації від будинку № 155 по вулиці 3 Слобідській до перехрестя з вул. Заводська у Заводському районі м.Миколаєва, у тому числі передпроектні, проектні роботи та експертиза</t>
  </si>
  <si>
    <t xml:space="preserve">Реконструкція спортивного майданчика ЗОШ №53 по вул.Потьомкінській, 154 у м. Миколаєві, в т.ч. проектно-вишукувальні роботи та експертиза </t>
  </si>
  <si>
    <t>Реконструкція спортивного майданчика (волейбольний, баскетбольний, тенісний) Миколаївської загальноосвітньої школи  І-ІІІ ступенів №16 Миколаївської міської ради по вул. Христо Ботєва, 41 у м. Миколаєві, в т.ч. проектно-вишукувальні роботи та експертиза</t>
  </si>
  <si>
    <t>Реконструкція покрівлі ЗОШ №64 по  вул.Архітектора Старова, 6-Г у м.Миколаєві, у т.ч. проектно-вишукувальні роботи та експертиза</t>
  </si>
  <si>
    <t>(2015-2020)</t>
  </si>
  <si>
    <t>Реконструкція нежитлової будівлі під розміщення дитячого дошкільного закладу за адресою: м.Миколаїв, вул. Космонавтів, 144а/1, в т. ч. проектно – вишукувальні роботи та експертиза</t>
  </si>
  <si>
    <t xml:space="preserve">Нове будівництво котельні ЗОШ №4 по вул.М.Морська, 78 у м.Миколаєві (коригування), в т.ч. проектно-вишукувальні роботи та експертиза </t>
  </si>
  <si>
    <t>Реконструкція вул.Набережної від вул.Московської до понтонного пішохідного мосту в м.Миколаєві, в т.ч. проектно-вишукувальні роботи та експертиза</t>
  </si>
  <si>
    <t>Реставрація будівлі виконавчого комітету Миколаївської міської ради по вул.Адміральській, 20 у м.Миколаєві (заміна ліфта), в тому числі проектно -вишукувальні роботи та експертиза</t>
  </si>
  <si>
    <t>Нове будівництво тролейбусної лінії по пр.Богоявленському від міського автовокзалу до вул. Гагаріна в м.Миколаєві, в т.ч. проектно-вишукувальні роботи та експертиза</t>
  </si>
  <si>
    <t>1100000</t>
  </si>
  <si>
    <t>Управління у справах фізичної культури і спорту Миколаївської міської ради</t>
  </si>
  <si>
    <t>1110000</t>
  </si>
  <si>
    <t>1117325</t>
  </si>
  <si>
    <t xml:space="preserve">Реконструкція  елінгу №1 ДЮСШ №2 з надбудовою  спортивного залу  за адресою: вул. Спортивна 11 в м.Миколаєві, в т.ч. проектні роботи та експертиза  </t>
  </si>
  <si>
    <t>Реконструкція покрівлі ЗОШ №40 по вул.Металургів, 97/1 у м.Миколаєві, у т.ч. проектно-вишукувальні роботи та експертиза</t>
  </si>
  <si>
    <t>Реставрація будівлі СДЮШОР з фехтування за адресою: м.Миколаїв, вул.Пушкінська, 11 (заміна системи опалення), у т.ч. проектні роботи та експертиза</t>
  </si>
  <si>
    <t>1517324</t>
  </si>
  <si>
    <t>Реконструкція будівлі дитячої музичної школи №5 по вул.Дачна, 50 в м.Миколаєві, в т.ч. проектно-вишукувальні роботи та експертиза</t>
  </si>
  <si>
    <t>Реконструкція топкової ( із змінами існуючих газових котлів) у відділеннях Центрального району міського територіального центру соціального обслуговування (надання соціальних послуг) за адресою: м. Миколаїв, вул. Шевченка, 19-А. Коригування, у т.ч. проектно-вишукувальні роботи та експертиза</t>
  </si>
  <si>
    <t>Реставрація пам’ятки історії  місцевого значення, в якій навчався Ш. Кобер -дитяча музична школа №8 по вул. 1 Госпітальна,1 в м.Миколаєві (першочергові протиаварійні роботи), в т.ч. проектно-вишукувальні роботи та експертиза</t>
  </si>
  <si>
    <t>Нове будівництво мереж каналізації по   вул.Декабристів  від вул.Защука до Привокзальної площі; по вул. Фалєєвська від вул. Защука до вул. Погранична; по вул.Погранична від вул.Пушкінська до вул.Декабристів та по вул. Пушкінська від дому №56 до вул. 9-а Поперечна у м.Миколаєві, у тому числі передпроектні, проектні роботи та експертиза</t>
  </si>
  <si>
    <t>Нове будівництво зливової каналізації по вул. 5-та Слобідська до вул.Чкалова в м.Миколаєві. Коригування, у тому числі передпроектні, проектні роботи та експертиза</t>
  </si>
  <si>
    <t>Нове будівництво мереж каналізації по вул.Чкалова від буд.№1/2 до вул. Рюміна;  по вул.Дунаєва від вул.Андрєєва-Палагнюка до вул.Рюміна; по вул.Сінна від буд.№10/1 до вул.Рюміна; по вул.Андрєєва-Палагнюка від буд.№1/2 до вул.Дунаєва; по вул.Рюміна від вул.Чкалова до існуючого колодязя на мережі напроти буд.№16 у м. Миколаєві (Коригування), в т.ч. проектно-вишукувальні роботи та експертиза</t>
  </si>
  <si>
    <r>
      <t>Код </t>
    </r>
    <r>
      <rPr>
        <b/>
        <sz val="10"/>
        <rFont val="Times New Roman"/>
        <family val="1"/>
      </rPr>
      <t xml:space="preserve">Програмної </t>
    </r>
    <r>
      <rPr>
        <b/>
        <sz val="11"/>
        <rFont val="Times New Roman"/>
        <family val="1"/>
      </rPr>
      <t>класифікації видатків та кредитування місцевих бюджетів</t>
    </r>
  </si>
  <si>
    <r>
      <t xml:space="preserve">Код Типової програмної класифікації видатків та </t>
    </r>
    <r>
      <rPr>
        <b/>
        <sz val="10"/>
        <rFont val="Times New Roman"/>
        <family val="1"/>
      </rPr>
      <t>кредитування</t>
    </r>
    <r>
      <rPr>
        <b/>
        <sz val="11"/>
        <rFont val="Times New Roman"/>
        <family val="1"/>
      </rPr>
      <t xml:space="preserve"> місцевих бюджетів</t>
    </r>
  </si>
  <si>
    <r>
      <t>Код  </t>
    </r>
    <r>
      <rPr>
        <b/>
        <sz val="9"/>
        <rFont val="Times New Roman"/>
        <family val="1"/>
      </rPr>
      <t>Функціональної</t>
    </r>
    <r>
      <rPr>
        <b/>
        <sz val="11"/>
        <rFont val="Times New Roman"/>
        <family val="1"/>
      </rPr>
      <t xml:space="preserve"> класифікації видатків та кредитування бюджету</t>
    </r>
  </si>
  <si>
    <t>Реконструкція парку-пам'ятки садово-паркового мистецтва "Парк Перемоги" в Центральному районі м. Миколаєва, в тому числі передпроектні,проектні роботи та експертиза</t>
  </si>
  <si>
    <t>Реконструкція покрівлі ЗОШ № 59 по вул. Адміральській, 24 у м. Миколаєві (Коригування), у т.ч. проектно-вишукувані роботи та експертиза</t>
  </si>
  <si>
    <t>Реконструкція Миколаївського міського палацу культури “Молодіжний”, І та ІІ черга за адресою: м.Миколаїв, Інгульський район, вул.Театральна (Васляєва), 1. Коригування</t>
  </si>
  <si>
    <t>Реконструкція площі Соборної  в Центральному районі  м.Миколаєва,  у тому числі передпроектні, проектні роботи та експертиза</t>
  </si>
  <si>
    <t>Реконструкція частини нежитлових приміщень сімейної амбулаторії КНП ММР "ЦПМСД №1" з влаштуванням службового житла по пров. 1 Шосейному, 1 у м.Миколаєві, в т.ч. проектно-вишукувальні роботи та експертиза</t>
  </si>
  <si>
    <t>Реконструкція з термомодернізацією будівлі Миколаївської загальноосвітньої школи І-ІІІ ступенів №30 за адресою: м. Миколаїв, вул. Квітнева, 50,  в т.ч. проектно-вишукувальні роботи та експертиза</t>
  </si>
  <si>
    <t>Реконструкція з термомодернізацією будівлі дошкільного навчального закладу №110 «Гніздечко» за адресою: м. Миколаїв, вул.  Рибна, 4, в т.ч. проектно-вишукувальні роботи та експертиза</t>
  </si>
  <si>
    <t>Реконструкція з термомодернізацією будівлі дошкільного навчального закладу №125 «Іскорка» за адресою: м. Миколаїв, вул. Океанівська, 6, в т.ч. проектно-вишукувальні роботи та експертиза</t>
  </si>
  <si>
    <t>Реконструкція з термомодернізацією будівлі дошкільного навчального закладу №95 «Бджілка» за адресою: м. Миколаїв, вул. Космонавтів, 67-А, 
 в т.ч. проектно-вишукувальні роботи та експертиза</t>
  </si>
  <si>
    <t>Реконструкція з термомодернізацією будівлі дошкільного навчального закладу №111 «Буратіно» за адресою: м. Миколаїв, пр. Корабелів, 4-А, в т.ч. проектно-вишукувальні роботи та експертиза</t>
  </si>
  <si>
    <t>Реконструкція з термомодернізацією будівлі Миколаївської загальноосвітньої школи І-ІІІ ступенів №43 імені К.Ф.Ольшанського за адресою: м.Миколаїв, пр. Богоявленський, 291,  в т.ч. проектно-вишукувальні роботи та експертиза</t>
  </si>
  <si>
    <t>Реконструкція з термомодернізацією будівлі Миколаївської загальноосвітньої школи І-ІІІ ступенів №46 за адресою: м. Миколаїв, вул. 9 Поздовжня, 10,  в т.ч. проектно-вишукувальні роботи та експертиза</t>
  </si>
  <si>
    <t>Нове будівництво котельні ЗОШ №29 по вул.Ватутіна, 124 у м.Миколаєві, в т.ч. проектно-вишукувальні роботи та експертиза. Коригування</t>
  </si>
  <si>
    <t>Нове будівництво дошкільного навчального закладу №67 за адресою: просп.Миру, 7/1 в м.Миколаєві, в т.ч. проектно-вишукувальні роботи та експертиза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</si>
</sst>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#,##0.0"/>
    <numFmt numFmtId="189" formatCode="0.0_)"/>
    <numFmt numFmtId="190" formatCode="#,##0.0000"/>
    <numFmt numFmtId="191" formatCode="#,##0.00\ _₽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53" fillId="33" borderId="0" xfId="0" applyFont="1" applyFill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57" applyFont="1" applyFill="1" applyBorder="1" applyAlignment="1">
      <alignment horizontal="left" vertical="center" wrapText="1"/>
      <protection/>
    </xf>
    <xf numFmtId="49" fontId="2" fillId="33" borderId="10" xfId="56" applyNumberFormat="1" applyFont="1" applyFill="1" applyBorder="1" applyAlignment="1" applyProtection="1">
      <alignment horizontal="center" vertical="center" wrapText="1"/>
      <protection/>
    </xf>
    <xf numFmtId="0" fontId="2" fillId="33" borderId="10" xfId="57" applyFont="1" applyFill="1" applyBorder="1" applyAlignment="1">
      <alignment horizontal="left" vertical="center" wrapText="1"/>
      <protection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189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10" xfId="56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3" fillId="33" borderId="10" xfId="54" applyFont="1" applyFill="1" applyBorder="1" applyAlignment="1">
      <alignment horizontal="left" vertical="center" wrapText="1"/>
      <protection/>
    </xf>
    <xf numFmtId="188" fontId="3" fillId="33" borderId="10" xfId="49" applyNumberFormat="1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33" borderId="10" xfId="56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4" fillId="33" borderId="0" xfId="0" applyFont="1" applyFill="1" applyAlignment="1">
      <alignment/>
    </xf>
    <xf numFmtId="0" fontId="57" fillId="33" borderId="10" xfId="0" applyFont="1" applyFill="1" applyBorder="1" applyAlignment="1">
      <alignment vertical="center" wrapText="1"/>
    </xf>
    <xf numFmtId="3" fontId="57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B1">
      <selection activeCell="I91" sqref="I91"/>
    </sheetView>
  </sheetViews>
  <sheetFormatPr defaultColWidth="9.140625" defaultRowHeight="15"/>
  <cols>
    <col min="1" max="1" width="14.140625" style="43" customWidth="1"/>
    <col min="2" max="2" width="13.140625" style="43" customWidth="1"/>
    <col min="3" max="3" width="13.7109375" style="43" customWidth="1"/>
    <col min="4" max="4" width="49.00390625" style="43" customWidth="1"/>
    <col min="5" max="5" width="45.57421875" style="43" customWidth="1"/>
    <col min="6" max="6" width="13.8515625" style="43" customWidth="1"/>
    <col min="7" max="7" width="16.421875" style="43" customWidth="1"/>
    <col min="8" max="8" width="16.57421875" style="43" customWidth="1"/>
    <col min="9" max="9" width="13.28125" style="43" customWidth="1"/>
    <col min="10" max="16384" width="9.140625" style="20" customWidth="1"/>
  </cols>
  <sheetData>
    <row r="1" spans="1:9" s="1" customFormat="1" ht="15.75" customHeight="1">
      <c r="A1" s="22"/>
      <c r="B1" s="22"/>
      <c r="C1" s="23"/>
      <c r="D1" s="23"/>
      <c r="E1" s="23"/>
      <c r="F1" s="23"/>
      <c r="G1" s="23"/>
      <c r="H1" s="23" t="s">
        <v>89</v>
      </c>
      <c r="I1" s="23"/>
    </row>
    <row r="2" spans="1:9" s="1" customFormat="1" ht="14.25" customHeight="1">
      <c r="A2" s="22"/>
      <c r="B2" s="22"/>
      <c r="C2" s="23"/>
      <c r="D2" s="23"/>
      <c r="E2" s="23"/>
      <c r="F2" s="23"/>
      <c r="G2" s="23"/>
      <c r="H2" s="23" t="s">
        <v>10</v>
      </c>
      <c r="I2" s="23"/>
    </row>
    <row r="3" spans="1:9" s="1" customFormat="1" ht="14.25" customHeight="1">
      <c r="A3" s="22"/>
      <c r="B3" s="22"/>
      <c r="C3" s="23"/>
      <c r="D3" s="23"/>
      <c r="E3" s="23"/>
      <c r="F3" s="23"/>
      <c r="G3" s="23"/>
      <c r="H3" s="23" t="s">
        <v>11</v>
      </c>
      <c r="I3" s="23"/>
    </row>
    <row r="4" spans="1:9" s="1" customFormat="1" ht="14.25" customHeight="1">
      <c r="A4" s="22"/>
      <c r="B4" s="22"/>
      <c r="C4" s="23"/>
      <c r="D4" s="23"/>
      <c r="E4" s="23"/>
      <c r="F4" s="23"/>
      <c r="G4" s="23"/>
      <c r="H4" s="23" t="s">
        <v>12</v>
      </c>
      <c r="I4" s="23"/>
    </row>
    <row r="5" spans="1:9" s="1" customFormat="1" ht="18.75">
      <c r="A5" s="22"/>
      <c r="B5" s="22"/>
      <c r="C5" s="23"/>
      <c r="D5" s="23"/>
      <c r="E5" s="23"/>
      <c r="F5" s="23"/>
      <c r="G5" s="23"/>
      <c r="H5" s="23"/>
      <c r="I5" s="23"/>
    </row>
    <row r="6" spans="1:9" s="1" customFormat="1" ht="15.75" customHeight="1">
      <c r="A6" s="49" t="s">
        <v>0</v>
      </c>
      <c r="B6" s="49"/>
      <c r="C6" s="49"/>
      <c r="D6" s="49"/>
      <c r="E6" s="49"/>
      <c r="F6" s="49"/>
      <c r="G6" s="49"/>
      <c r="H6" s="49"/>
      <c r="I6" s="49"/>
    </row>
    <row r="7" spans="1:9" s="1" customFormat="1" ht="16.5" customHeight="1">
      <c r="A7" s="50" t="s">
        <v>3</v>
      </c>
      <c r="B7" s="50"/>
      <c r="C7" s="50"/>
      <c r="D7" s="50"/>
      <c r="E7" s="50"/>
      <c r="F7" s="50"/>
      <c r="G7" s="50"/>
      <c r="H7" s="50"/>
      <c r="I7" s="50"/>
    </row>
    <row r="8" spans="1:9" s="1" customFormat="1" ht="4.5" customHeight="1">
      <c r="A8" s="24"/>
      <c r="B8" s="24"/>
      <c r="C8" s="24"/>
      <c r="D8" s="24"/>
      <c r="E8" s="24"/>
      <c r="F8" s="24"/>
      <c r="G8" s="24"/>
      <c r="H8" s="24"/>
      <c r="I8" s="25"/>
    </row>
    <row r="9" spans="1:9" s="1" customFormat="1" ht="102.75" customHeight="1">
      <c r="A9" s="26" t="s">
        <v>164</v>
      </c>
      <c r="B9" s="26" t="s">
        <v>165</v>
      </c>
      <c r="C9" s="26" t="s">
        <v>166</v>
      </c>
      <c r="D9" s="26" t="s">
        <v>4</v>
      </c>
      <c r="E9" s="26" t="s">
        <v>5</v>
      </c>
      <c r="F9" s="26" t="s">
        <v>6</v>
      </c>
      <c r="G9" s="26" t="s">
        <v>7</v>
      </c>
      <c r="H9" s="26" t="s">
        <v>8</v>
      </c>
      <c r="I9" s="27" t="s">
        <v>9</v>
      </c>
    </row>
    <row r="10" spans="1:9" s="2" customFormat="1" ht="12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</row>
    <row r="11" spans="1:9" s="6" customFormat="1" ht="15" customHeight="1">
      <c r="A11" s="3" t="s">
        <v>13</v>
      </c>
      <c r="B11" s="3"/>
      <c r="C11" s="3"/>
      <c r="D11" s="4" t="s">
        <v>14</v>
      </c>
      <c r="E11" s="5"/>
      <c r="F11" s="29"/>
      <c r="G11" s="30"/>
      <c r="H11" s="30">
        <f>H12</f>
        <v>20747852</v>
      </c>
      <c r="I11" s="31"/>
    </row>
    <row r="12" spans="1:9" s="6" customFormat="1" ht="15" customHeight="1">
      <c r="A12" s="3" t="s">
        <v>15</v>
      </c>
      <c r="B12" s="3"/>
      <c r="C12" s="3"/>
      <c r="D12" s="4" t="s">
        <v>14</v>
      </c>
      <c r="E12" s="5"/>
      <c r="F12" s="29"/>
      <c r="G12" s="30"/>
      <c r="H12" s="30">
        <f>SUM(H13:H20)</f>
        <v>20747852</v>
      </c>
      <c r="I12" s="31"/>
    </row>
    <row r="13" spans="1:9" s="6" customFormat="1" ht="45" customHeight="1">
      <c r="A13" s="7" t="s">
        <v>16</v>
      </c>
      <c r="B13" s="7" t="s">
        <v>17</v>
      </c>
      <c r="C13" s="7" t="s">
        <v>18</v>
      </c>
      <c r="D13" s="8" t="s">
        <v>19</v>
      </c>
      <c r="E13" s="9" t="s">
        <v>133</v>
      </c>
      <c r="F13" s="32" t="s">
        <v>77</v>
      </c>
      <c r="G13" s="21">
        <f>1570000-30113</f>
        <v>1539887</v>
      </c>
      <c r="H13" s="21">
        <f>1570000-30113-80000</f>
        <v>1459887</v>
      </c>
      <c r="I13" s="21">
        <v>100</v>
      </c>
    </row>
    <row r="14" spans="1:9" s="6" customFormat="1" ht="59.25" customHeight="1">
      <c r="A14" s="7" t="s">
        <v>16</v>
      </c>
      <c r="B14" s="7" t="s">
        <v>17</v>
      </c>
      <c r="C14" s="7" t="s">
        <v>18</v>
      </c>
      <c r="D14" s="8" t="s">
        <v>19</v>
      </c>
      <c r="E14" s="9" t="s">
        <v>91</v>
      </c>
      <c r="F14" s="32" t="s">
        <v>77</v>
      </c>
      <c r="G14" s="10">
        <v>999995</v>
      </c>
      <c r="H14" s="21">
        <f>G14</f>
        <v>999995</v>
      </c>
      <c r="I14" s="21">
        <v>100</v>
      </c>
    </row>
    <row r="15" spans="1:9" s="6" customFormat="1" ht="58.5" customHeight="1">
      <c r="A15" s="7" t="s">
        <v>16</v>
      </c>
      <c r="B15" s="7" t="s">
        <v>17</v>
      </c>
      <c r="C15" s="7" t="s">
        <v>18</v>
      </c>
      <c r="D15" s="8" t="s">
        <v>19</v>
      </c>
      <c r="E15" s="9" t="s">
        <v>84</v>
      </c>
      <c r="F15" s="32" t="s">
        <v>77</v>
      </c>
      <c r="G15" s="10">
        <v>990000</v>
      </c>
      <c r="H15" s="21">
        <f>G15</f>
        <v>990000</v>
      </c>
      <c r="I15" s="21">
        <v>100</v>
      </c>
    </row>
    <row r="16" spans="1:9" s="6" customFormat="1" ht="43.5" customHeight="1">
      <c r="A16" s="7" t="s">
        <v>16</v>
      </c>
      <c r="B16" s="7" t="s">
        <v>17</v>
      </c>
      <c r="C16" s="7" t="s">
        <v>18</v>
      </c>
      <c r="D16" s="8" t="s">
        <v>19</v>
      </c>
      <c r="E16" s="9" t="s">
        <v>90</v>
      </c>
      <c r="F16" s="32" t="s">
        <v>118</v>
      </c>
      <c r="G16" s="10">
        <v>38779507</v>
      </c>
      <c r="H16" s="21">
        <f>3436815+11081410</f>
        <v>14518225</v>
      </c>
      <c r="I16" s="21">
        <v>87</v>
      </c>
    </row>
    <row r="17" spans="1:9" s="6" customFormat="1" ht="48" customHeight="1">
      <c r="A17" s="7" t="s">
        <v>16</v>
      </c>
      <c r="B17" s="7" t="s">
        <v>17</v>
      </c>
      <c r="C17" s="7" t="s">
        <v>18</v>
      </c>
      <c r="D17" s="8" t="s">
        <v>19</v>
      </c>
      <c r="E17" s="9" t="s">
        <v>141</v>
      </c>
      <c r="F17" s="32" t="s">
        <v>69</v>
      </c>
      <c r="G17" s="10">
        <v>999985</v>
      </c>
      <c r="H17" s="21">
        <f>686151-671787</f>
        <v>14364</v>
      </c>
      <c r="I17" s="21">
        <v>31.4</v>
      </c>
    </row>
    <row r="18" spans="1:9" s="6" customFormat="1" ht="90" customHeight="1">
      <c r="A18" s="7" t="s">
        <v>16</v>
      </c>
      <c r="B18" s="7" t="s">
        <v>17</v>
      </c>
      <c r="C18" s="7" t="s">
        <v>18</v>
      </c>
      <c r="D18" s="8" t="s">
        <v>19</v>
      </c>
      <c r="E18" s="9" t="s">
        <v>142</v>
      </c>
      <c r="F18" s="32" t="s">
        <v>72</v>
      </c>
      <c r="G18" s="10">
        <v>999000</v>
      </c>
      <c r="H18" s="21">
        <v>661840</v>
      </c>
      <c r="I18" s="21">
        <v>100</v>
      </c>
    </row>
    <row r="19" spans="1:9" s="6" customFormat="1" ht="48.75" customHeight="1">
      <c r="A19" s="7" t="s">
        <v>16</v>
      </c>
      <c r="B19" s="7" t="s">
        <v>17</v>
      </c>
      <c r="C19" s="7" t="s">
        <v>18</v>
      </c>
      <c r="D19" s="8" t="s">
        <v>19</v>
      </c>
      <c r="E19" s="9" t="s">
        <v>143</v>
      </c>
      <c r="F19" s="32" t="s">
        <v>144</v>
      </c>
      <c r="G19" s="10">
        <v>4115343</v>
      </c>
      <c r="H19" s="21">
        <v>805138</v>
      </c>
      <c r="I19" s="21">
        <v>100</v>
      </c>
    </row>
    <row r="20" spans="1:9" s="6" customFormat="1" ht="48.75" customHeight="1">
      <c r="A20" s="7" t="s">
        <v>16</v>
      </c>
      <c r="B20" s="7" t="s">
        <v>17</v>
      </c>
      <c r="C20" s="7" t="s">
        <v>18</v>
      </c>
      <c r="D20" s="8" t="s">
        <v>19</v>
      </c>
      <c r="E20" s="33" t="s">
        <v>155</v>
      </c>
      <c r="F20" s="32" t="s">
        <v>144</v>
      </c>
      <c r="G20" s="10">
        <v>7364252</v>
      </c>
      <c r="H20" s="21">
        <f>100000+1198403</f>
        <v>1298403</v>
      </c>
      <c r="I20" s="21">
        <v>71.2</v>
      </c>
    </row>
    <row r="21" spans="1:9" s="6" customFormat="1" ht="36" customHeight="1">
      <c r="A21" s="3" t="s">
        <v>20</v>
      </c>
      <c r="B21" s="3"/>
      <c r="C21" s="3"/>
      <c r="D21" s="4" t="s">
        <v>21</v>
      </c>
      <c r="E21" s="5"/>
      <c r="F21" s="29"/>
      <c r="G21" s="30"/>
      <c r="H21" s="30">
        <f>H22</f>
        <v>4805860</v>
      </c>
      <c r="I21" s="30"/>
    </row>
    <row r="22" spans="1:9" s="6" customFormat="1" ht="36" customHeight="1">
      <c r="A22" s="3" t="s">
        <v>22</v>
      </c>
      <c r="B22" s="3"/>
      <c r="C22" s="3"/>
      <c r="D22" s="4" t="s">
        <v>21</v>
      </c>
      <c r="E22" s="5"/>
      <c r="F22" s="29"/>
      <c r="G22" s="30"/>
      <c r="H22" s="30">
        <f>H23</f>
        <v>4805860</v>
      </c>
      <c r="I22" s="30"/>
    </row>
    <row r="23" spans="1:9" s="6" customFormat="1" ht="73.5" customHeight="1">
      <c r="A23" s="7" t="s">
        <v>23</v>
      </c>
      <c r="B23" s="7" t="s">
        <v>24</v>
      </c>
      <c r="C23" s="7" t="s">
        <v>18</v>
      </c>
      <c r="D23" s="8" t="s">
        <v>25</v>
      </c>
      <c r="E23" s="34" t="s">
        <v>80</v>
      </c>
      <c r="F23" s="32" t="s">
        <v>68</v>
      </c>
      <c r="G23" s="21">
        <v>19609210</v>
      </c>
      <c r="H23" s="21">
        <f>890000+3915860</f>
        <v>4805860</v>
      </c>
      <c r="I23" s="21">
        <v>100</v>
      </c>
    </row>
    <row r="24" spans="1:9" s="6" customFormat="1" ht="43.5" customHeight="1">
      <c r="A24" s="3" t="s">
        <v>95</v>
      </c>
      <c r="B24" s="3"/>
      <c r="C24" s="3"/>
      <c r="D24" s="4" t="s">
        <v>96</v>
      </c>
      <c r="E24" s="5"/>
      <c r="F24" s="29"/>
      <c r="G24" s="30"/>
      <c r="H24" s="30">
        <f>H25</f>
        <v>595876</v>
      </c>
      <c r="I24" s="30"/>
    </row>
    <row r="25" spans="1:9" s="6" customFormat="1" ht="43.5" customHeight="1">
      <c r="A25" s="3" t="s">
        <v>97</v>
      </c>
      <c r="B25" s="3"/>
      <c r="C25" s="3"/>
      <c r="D25" s="4" t="s">
        <v>96</v>
      </c>
      <c r="E25" s="5"/>
      <c r="F25" s="29"/>
      <c r="G25" s="30"/>
      <c r="H25" s="30">
        <f>SUM(H26:H27)</f>
        <v>595876</v>
      </c>
      <c r="I25" s="30"/>
    </row>
    <row r="26" spans="1:9" s="1" customFormat="1" ht="76.5" customHeight="1">
      <c r="A26" s="7" t="s">
        <v>98</v>
      </c>
      <c r="B26" s="7" t="s">
        <v>99</v>
      </c>
      <c r="C26" s="7" t="s">
        <v>18</v>
      </c>
      <c r="D26" s="8" t="s">
        <v>100</v>
      </c>
      <c r="E26" s="11" t="s">
        <v>169</v>
      </c>
      <c r="F26" s="35" t="s">
        <v>101</v>
      </c>
      <c r="G26" s="10">
        <v>395047070</v>
      </c>
      <c r="H26" s="10">
        <f>10000000+8982698-9017652-3665046-6000124</f>
        <v>299876</v>
      </c>
      <c r="I26" s="10">
        <v>41</v>
      </c>
    </row>
    <row r="27" spans="1:9" s="1" customFormat="1" ht="76.5" customHeight="1">
      <c r="A27" s="7" t="s">
        <v>98</v>
      </c>
      <c r="B27" s="7" t="s">
        <v>99</v>
      </c>
      <c r="C27" s="7" t="s">
        <v>18</v>
      </c>
      <c r="D27" s="8" t="s">
        <v>100</v>
      </c>
      <c r="E27" s="11" t="s">
        <v>160</v>
      </c>
      <c r="F27" s="35" t="s">
        <v>71</v>
      </c>
      <c r="G27" s="10">
        <v>2707086</v>
      </c>
      <c r="H27" s="10">
        <v>296000</v>
      </c>
      <c r="I27" s="10">
        <v>71</v>
      </c>
    </row>
    <row r="28" spans="1:9" s="14" customFormat="1" ht="30.75" customHeight="1">
      <c r="A28" s="12" t="s">
        <v>150</v>
      </c>
      <c r="B28" s="3"/>
      <c r="C28" s="3"/>
      <c r="D28" s="4" t="s">
        <v>151</v>
      </c>
      <c r="E28" s="13"/>
      <c r="F28" s="36"/>
      <c r="G28" s="37"/>
      <c r="H28" s="37">
        <f>H29</f>
        <v>633833</v>
      </c>
      <c r="I28" s="37"/>
    </row>
    <row r="29" spans="1:9" s="14" customFormat="1" ht="30.75" customHeight="1">
      <c r="A29" s="12" t="s">
        <v>152</v>
      </c>
      <c r="B29" s="3"/>
      <c r="C29" s="3"/>
      <c r="D29" s="4" t="s">
        <v>151</v>
      </c>
      <c r="E29" s="13"/>
      <c r="F29" s="36"/>
      <c r="G29" s="37"/>
      <c r="H29" s="37">
        <f>H30+H31</f>
        <v>633833</v>
      </c>
      <c r="I29" s="37"/>
    </row>
    <row r="30" spans="1:9" s="1" customFormat="1" ht="59.25" customHeight="1">
      <c r="A30" s="7" t="s">
        <v>153</v>
      </c>
      <c r="B30" s="7" t="s">
        <v>87</v>
      </c>
      <c r="C30" s="7" t="s">
        <v>18</v>
      </c>
      <c r="D30" s="8" t="s">
        <v>86</v>
      </c>
      <c r="E30" s="11" t="s">
        <v>154</v>
      </c>
      <c r="F30" s="35" t="s">
        <v>144</v>
      </c>
      <c r="G30" s="10">
        <v>5960695</v>
      </c>
      <c r="H30" s="47">
        <f>1000000-450000</f>
        <v>550000</v>
      </c>
      <c r="I30" s="10">
        <v>100</v>
      </c>
    </row>
    <row r="31" spans="1:10" s="1" customFormat="1" ht="59.25" customHeight="1">
      <c r="A31" s="7" t="s">
        <v>153</v>
      </c>
      <c r="B31" s="7" t="s">
        <v>87</v>
      </c>
      <c r="C31" s="7" t="s">
        <v>18</v>
      </c>
      <c r="D31" s="8" t="s">
        <v>86</v>
      </c>
      <c r="E31" s="9" t="s">
        <v>156</v>
      </c>
      <c r="F31" s="35" t="s">
        <v>69</v>
      </c>
      <c r="G31" s="10">
        <v>651664</v>
      </c>
      <c r="H31" s="47">
        <f>131660-47827</f>
        <v>83833</v>
      </c>
      <c r="I31" s="10">
        <v>92</v>
      </c>
      <c r="J31" s="46"/>
    </row>
    <row r="32" spans="1:9" s="15" customFormat="1" ht="28.5">
      <c r="A32" s="3" t="s">
        <v>26</v>
      </c>
      <c r="B32" s="3"/>
      <c r="C32" s="3"/>
      <c r="D32" s="4" t="s">
        <v>27</v>
      </c>
      <c r="E32" s="5"/>
      <c r="F32" s="36"/>
      <c r="G32" s="37"/>
      <c r="H32" s="37">
        <f>H33</f>
        <v>141342824</v>
      </c>
      <c r="I32" s="37"/>
    </row>
    <row r="33" spans="1:9" s="15" customFormat="1" ht="29.25" customHeight="1">
      <c r="A33" s="3" t="s">
        <v>28</v>
      </c>
      <c r="B33" s="3"/>
      <c r="C33" s="3"/>
      <c r="D33" s="4" t="s">
        <v>27</v>
      </c>
      <c r="E33" s="5"/>
      <c r="F33" s="36"/>
      <c r="G33" s="37"/>
      <c r="H33" s="37">
        <f>SUM(H34:H49)</f>
        <v>141342824</v>
      </c>
      <c r="I33" s="37"/>
    </row>
    <row r="34" spans="1:9" s="16" customFormat="1" ht="58.5" customHeight="1">
      <c r="A34" s="7" t="s">
        <v>29</v>
      </c>
      <c r="B34" s="7" t="s">
        <v>30</v>
      </c>
      <c r="C34" s="7" t="s">
        <v>18</v>
      </c>
      <c r="D34" s="8" t="s">
        <v>31</v>
      </c>
      <c r="E34" s="38" t="s">
        <v>60</v>
      </c>
      <c r="F34" s="35" t="s">
        <v>70</v>
      </c>
      <c r="G34" s="10">
        <v>12225631</v>
      </c>
      <c r="H34" s="10">
        <f>1043000-130926</f>
        <v>912074</v>
      </c>
      <c r="I34" s="10">
        <v>100</v>
      </c>
    </row>
    <row r="35" spans="1:9" s="16" customFormat="1" ht="61.5" customHeight="1">
      <c r="A35" s="7" t="s">
        <v>29</v>
      </c>
      <c r="B35" s="7" t="s">
        <v>30</v>
      </c>
      <c r="C35" s="7" t="s">
        <v>18</v>
      </c>
      <c r="D35" s="8" t="s">
        <v>31</v>
      </c>
      <c r="E35" s="38" t="s">
        <v>134</v>
      </c>
      <c r="F35" s="35" t="s">
        <v>71</v>
      </c>
      <c r="G35" s="10">
        <v>49079879</v>
      </c>
      <c r="H35" s="47">
        <f>15000000+18739160+1256405-1292001</f>
        <v>33703564</v>
      </c>
      <c r="I35" s="10">
        <v>87</v>
      </c>
    </row>
    <row r="36" spans="1:9" s="16" customFormat="1" ht="57.75" customHeight="1">
      <c r="A36" s="7" t="s">
        <v>29</v>
      </c>
      <c r="B36" s="7" t="s">
        <v>30</v>
      </c>
      <c r="C36" s="7" t="s">
        <v>18</v>
      </c>
      <c r="D36" s="8" t="s">
        <v>31</v>
      </c>
      <c r="E36" s="38" t="s">
        <v>112</v>
      </c>
      <c r="F36" s="35" t="s">
        <v>73</v>
      </c>
      <c r="G36" s="10">
        <v>709277</v>
      </c>
      <c r="H36" s="47">
        <f>686530-383796</f>
        <v>302734</v>
      </c>
      <c r="I36" s="10">
        <v>100</v>
      </c>
    </row>
    <row r="37" spans="1:9" s="16" customFormat="1" ht="58.5" customHeight="1">
      <c r="A37" s="7" t="s">
        <v>29</v>
      </c>
      <c r="B37" s="7" t="s">
        <v>30</v>
      </c>
      <c r="C37" s="7" t="s">
        <v>18</v>
      </c>
      <c r="D37" s="8" t="s">
        <v>31</v>
      </c>
      <c r="E37" s="38" t="s">
        <v>113</v>
      </c>
      <c r="F37" s="35" t="s">
        <v>72</v>
      </c>
      <c r="G37" s="10">
        <f>1500000-401186</f>
        <v>1098814</v>
      </c>
      <c r="H37" s="47">
        <f>1262305-166181-95596-306370</f>
        <v>694158</v>
      </c>
      <c r="I37" s="10">
        <v>100</v>
      </c>
    </row>
    <row r="38" spans="1:9" s="16" customFormat="1" ht="50.25" customHeight="1">
      <c r="A38" s="7" t="s">
        <v>29</v>
      </c>
      <c r="B38" s="7" t="s">
        <v>30</v>
      </c>
      <c r="C38" s="7" t="s">
        <v>18</v>
      </c>
      <c r="D38" s="8" t="s">
        <v>31</v>
      </c>
      <c r="E38" s="38" t="s">
        <v>130</v>
      </c>
      <c r="F38" s="35" t="s">
        <v>72</v>
      </c>
      <c r="G38" s="10">
        <v>1271094</v>
      </c>
      <c r="H38" s="47">
        <f>1800000-1800000+1271094-210000-6516-2005</f>
        <v>1052573</v>
      </c>
      <c r="I38" s="10">
        <v>100</v>
      </c>
    </row>
    <row r="39" spans="1:9" s="16" customFormat="1" ht="57.75" customHeight="1">
      <c r="A39" s="7" t="s">
        <v>29</v>
      </c>
      <c r="B39" s="7" t="s">
        <v>30</v>
      </c>
      <c r="C39" s="7" t="s">
        <v>18</v>
      </c>
      <c r="D39" s="8" t="s">
        <v>31</v>
      </c>
      <c r="E39" s="39" t="s">
        <v>131</v>
      </c>
      <c r="F39" s="35" t="s">
        <v>72</v>
      </c>
      <c r="G39" s="10">
        <v>929777</v>
      </c>
      <c r="H39" s="47">
        <f>968016-968016+929777-170294-299966</f>
        <v>459517</v>
      </c>
      <c r="I39" s="10">
        <v>100</v>
      </c>
    </row>
    <row r="40" spans="1:9" s="16" customFormat="1" ht="50.25" customHeight="1">
      <c r="A40" s="7" t="s">
        <v>29</v>
      </c>
      <c r="B40" s="7" t="s">
        <v>30</v>
      </c>
      <c r="C40" s="7" t="s">
        <v>18</v>
      </c>
      <c r="D40" s="8" t="s">
        <v>31</v>
      </c>
      <c r="E40" s="38" t="s">
        <v>132</v>
      </c>
      <c r="F40" s="35" t="s">
        <v>72</v>
      </c>
      <c r="G40" s="10">
        <v>1173196</v>
      </c>
      <c r="H40" s="47">
        <f>1200000-1200000+1169001-291681-65622</f>
        <v>811698</v>
      </c>
      <c r="I40" s="10">
        <v>100</v>
      </c>
    </row>
    <row r="41" spans="1:9" s="16" customFormat="1" ht="58.5" customHeight="1">
      <c r="A41" s="7" t="s">
        <v>29</v>
      </c>
      <c r="B41" s="7" t="s">
        <v>30</v>
      </c>
      <c r="C41" s="7" t="s">
        <v>18</v>
      </c>
      <c r="D41" s="8" t="s">
        <v>31</v>
      </c>
      <c r="E41" s="38" t="s">
        <v>114</v>
      </c>
      <c r="F41" s="35" t="s">
        <v>72</v>
      </c>
      <c r="G41" s="10">
        <v>773393</v>
      </c>
      <c r="H41" s="47">
        <f>989136-218648-130000-20524-25763</f>
        <v>594201</v>
      </c>
      <c r="I41" s="10">
        <v>100</v>
      </c>
    </row>
    <row r="42" spans="1:9" s="16" customFormat="1" ht="46.5" customHeight="1">
      <c r="A42" s="7" t="s">
        <v>29</v>
      </c>
      <c r="B42" s="7" t="s">
        <v>30</v>
      </c>
      <c r="C42" s="7" t="s">
        <v>18</v>
      </c>
      <c r="D42" s="8" t="s">
        <v>31</v>
      </c>
      <c r="E42" s="38" t="s">
        <v>32</v>
      </c>
      <c r="F42" s="35" t="s">
        <v>72</v>
      </c>
      <c r="G42" s="10">
        <f>1200000-625256</f>
        <v>574744</v>
      </c>
      <c r="H42" s="47">
        <f>676967-104316-121854-18985</f>
        <v>431812</v>
      </c>
      <c r="I42" s="10">
        <v>100</v>
      </c>
    </row>
    <row r="43" spans="1:9" s="16" customFormat="1" ht="62.25" customHeight="1">
      <c r="A43" s="7" t="s">
        <v>29</v>
      </c>
      <c r="B43" s="7" t="s">
        <v>30</v>
      </c>
      <c r="C43" s="7" t="s">
        <v>18</v>
      </c>
      <c r="D43" s="8" t="s">
        <v>31</v>
      </c>
      <c r="E43" s="38" t="s">
        <v>170</v>
      </c>
      <c r="F43" s="35" t="s">
        <v>73</v>
      </c>
      <c r="G43" s="47">
        <v>97618744</v>
      </c>
      <c r="H43" s="47">
        <f>35000000+12000000+31017184+1300000</f>
        <v>79317184</v>
      </c>
      <c r="I43" s="10">
        <v>84</v>
      </c>
    </row>
    <row r="44" spans="1:9" s="16" customFormat="1" ht="82.5" customHeight="1">
      <c r="A44" s="7" t="s">
        <v>29</v>
      </c>
      <c r="B44" s="7" t="s">
        <v>30</v>
      </c>
      <c r="C44" s="7" t="s">
        <v>18</v>
      </c>
      <c r="D44" s="8" t="s">
        <v>31</v>
      </c>
      <c r="E44" s="38" t="s">
        <v>66</v>
      </c>
      <c r="F44" s="35" t="s">
        <v>74</v>
      </c>
      <c r="G44" s="47">
        <v>62229919</v>
      </c>
      <c r="H44" s="47">
        <f>1000000-350000</f>
        <v>650000</v>
      </c>
      <c r="I44" s="10">
        <v>34</v>
      </c>
    </row>
    <row r="45" spans="1:9" s="16" customFormat="1" ht="63.75" customHeight="1">
      <c r="A45" s="7" t="s">
        <v>29</v>
      </c>
      <c r="B45" s="7" t="s">
        <v>30</v>
      </c>
      <c r="C45" s="7" t="s">
        <v>18</v>
      </c>
      <c r="D45" s="8" t="s">
        <v>31</v>
      </c>
      <c r="E45" s="38" t="s">
        <v>61</v>
      </c>
      <c r="F45" s="35" t="s">
        <v>69</v>
      </c>
      <c r="G45" s="10">
        <v>903020</v>
      </c>
      <c r="H45" s="47">
        <f>390000-85547</f>
        <v>304453</v>
      </c>
      <c r="I45" s="10">
        <v>43</v>
      </c>
    </row>
    <row r="46" spans="1:9" s="16" customFormat="1" ht="69.75" customHeight="1">
      <c r="A46" s="7" t="s">
        <v>29</v>
      </c>
      <c r="B46" s="7" t="s">
        <v>30</v>
      </c>
      <c r="C46" s="7" t="s">
        <v>18</v>
      </c>
      <c r="D46" s="8" t="s">
        <v>31</v>
      </c>
      <c r="E46" s="38" t="s">
        <v>115</v>
      </c>
      <c r="F46" s="35" t="s">
        <v>72</v>
      </c>
      <c r="G46" s="10">
        <f>1140566-219099</f>
        <v>921467</v>
      </c>
      <c r="H46" s="47">
        <f>1087248-169116-240000-22432-65344</f>
        <v>590356</v>
      </c>
      <c r="I46" s="10">
        <v>100</v>
      </c>
    </row>
    <row r="47" spans="1:9" s="16" customFormat="1" ht="73.5" customHeight="1">
      <c r="A47" s="7" t="s">
        <v>29</v>
      </c>
      <c r="B47" s="7" t="s">
        <v>30</v>
      </c>
      <c r="C47" s="7" t="s">
        <v>18</v>
      </c>
      <c r="D47" s="8" t="s">
        <v>31</v>
      </c>
      <c r="E47" s="40" t="s">
        <v>62</v>
      </c>
      <c r="F47" s="35" t="s">
        <v>69</v>
      </c>
      <c r="G47" s="10">
        <v>24302422</v>
      </c>
      <c r="H47" s="47">
        <f>4500000+128500-3500000-500000</f>
        <v>628500</v>
      </c>
      <c r="I47" s="10">
        <v>6</v>
      </c>
    </row>
    <row r="48" spans="1:9" s="16" customFormat="1" ht="46.5" customHeight="1">
      <c r="A48" s="7" t="s">
        <v>125</v>
      </c>
      <c r="B48" s="7" t="s">
        <v>121</v>
      </c>
      <c r="C48" s="7" t="s">
        <v>122</v>
      </c>
      <c r="D48" s="8" t="s">
        <v>123</v>
      </c>
      <c r="E48" s="40" t="s">
        <v>126</v>
      </c>
      <c r="F48" s="35" t="s">
        <v>73</v>
      </c>
      <c r="G48" s="10">
        <v>78388144</v>
      </c>
      <c r="H48" s="47">
        <v>20000000</v>
      </c>
      <c r="I48" s="10">
        <v>27</v>
      </c>
    </row>
    <row r="49" spans="1:10" s="16" customFormat="1" ht="70.5" customHeight="1">
      <c r="A49" s="7" t="s">
        <v>29</v>
      </c>
      <c r="B49" s="7" t="s">
        <v>30</v>
      </c>
      <c r="C49" s="7" t="s">
        <v>18</v>
      </c>
      <c r="D49" s="8" t="s">
        <v>31</v>
      </c>
      <c r="E49" s="9" t="s">
        <v>167</v>
      </c>
      <c r="F49" s="35" t="s">
        <v>69</v>
      </c>
      <c r="G49" s="10">
        <v>34490471</v>
      </c>
      <c r="H49" s="47">
        <f>1000000-110000</f>
        <v>890000</v>
      </c>
      <c r="I49" s="10">
        <v>3</v>
      </c>
      <c r="J49" s="46"/>
    </row>
    <row r="50" spans="1:9" s="16" customFormat="1" ht="45.75" customHeight="1">
      <c r="A50" s="3" t="s">
        <v>33</v>
      </c>
      <c r="B50" s="3"/>
      <c r="C50" s="3"/>
      <c r="D50" s="4" t="s">
        <v>34</v>
      </c>
      <c r="E50" s="5"/>
      <c r="F50" s="36"/>
      <c r="G50" s="37"/>
      <c r="H50" s="37">
        <f>H51</f>
        <v>47632916</v>
      </c>
      <c r="I50" s="37"/>
    </row>
    <row r="51" spans="1:9" s="16" customFormat="1" ht="45.75" customHeight="1">
      <c r="A51" s="3" t="s">
        <v>35</v>
      </c>
      <c r="B51" s="3"/>
      <c r="C51" s="3"/>
      <c r="D51" s="4" t="s">
        <v>34</v>
      </c>
      <c r="E51" s="5"/>
      <c r="F51" s="36"/>
      <c r="G51" s="37"/>
      <c r="H51" s="37">
        <f>SUM(H52:H70)</f>
        <v>47632916</v>
      </c>
      <c r="I51" s="37"/>
    </row>
    <row r="52" spans="1:9" s="16" customFormat="1" ht="75.75" customHeight="1">
      <c r="A52" s="7" t="s">
        <v>36</v>
      </c>
      <c r="B52" s="7" t="s">
        <v>17</v>
      </c>
      <c r="C52" s="7" t="s">
        <v>18</v>
      </c>
      <c r="D52" s="17" t="s">
        <v>19</v>
      </c>
      <c r="E52" s="9" t="s">
        <v>102</v>
      </c>
      <c r="F52" s="10" t="s">
        <v>119</v>
      </c>
      <c r="G52" s="10">
        <v>11378878</v>
      </c>
      <c r="H52" s="47">
        <f>3000000+2860000-104600-180000-1600000</f>
        <v>3975400</v>
      </c>
      <c r="I52" s="10">
        <v>55</v>
      </c>
    </row>
    <row r="53" spans="1:9" s="16" customFormat="1" ht="68.25" customHeight="1">
      <c r="A53" s="7" t="s">
        <v>36</v>
      </c>
      <c r="B53" s="7" t="s">
        <v>17</v>
      </c>
      <c r="C53" s="7" t="s">
        <v>18</v>
      </c>
      <c r="D53" s="17" t="s">
        <v>19</v>
      </c>
      <c r="E53" s="9" t="s">
        <v>37</v>
      </c>
      <c r="F53" s="10" t="s">
        <v>73</v>
      </c>
      <c r="G53" s="10">
        <v>11522744</v>
      </c>
      <c r="H53" s="47">
        <f>100000+5000000-872800</f>
        <v>4227200</v>
      </c>
      <c r="I53" s="10">
        <v>69.4</v>
      </c>
    </row>
    <row r="54" spans="1:9" s="16" customFormat="1" ht="78" customHeight="1">
      <c r="A54" s="7" t="s">
        <v>36</v>
      </c>
      <c r="B54" s="7" t="s">
        <v>17</v>
      </c>
      <c r="C54" s="7" t="s">
        <v>18</v>
      </c>
      <c r="D54" s="17" t="s">
        <v>19</v>
      </c>
      <c r="E54" s="9" t="s">
        <v>38</v>
      </c>
      <c r="F54" s="10" t="s">
        <v>119</v>
      </c>
      <c r="G54" s="10">
        <v>11450928</v>
      </c>
      <c r="H54" s="47">
        <f>3000000+3000000-36300+900000-400000</f>
        <v>6463700</v>
      </c>
      <c r="I54" s="10">
        <v>64.6</v>
      </c>
    </row>
    <row r="55" spans="1:9" s="16" customFormat="1" ht="75.75" customHeight="1">
      <c r="A55" s="7" t="s">
        <v>36</v>
      </c>
      <c r="B55" s="7" t="s">
        <v>17</v>
      </c>
      <c r="C55" s="7" t="s">
        <v>18</v>
      </c>
      <c r="D55" s="17" t="s">
        <v>19</v>
      </c>
      <c r="E55" s="9" t="s">
        <v>39</v>
      </c>
      <c r="F55" s="10" t="s">
        <v>101</v>
      </c>
      <c r="G55" s="10">
        <v>37236228</v>
      </c>
      <c r="H55" s="47">
        <f>3000000+800000-222900-595700-13000</f>
        <v>2968400</v>
      </c>
      <c r="I55" s="10">
        <v>35</v>
      </c>
    </row>
    <row r="56" spans="1:9" s="16" customFormat="1" ht="60.75" customHeight="1">
      <c r="A56" s="7" t="s">
        <v>36</v>
      </c>
      <c r="B56" s="7" t="s">
        <v>17</v>
      </c>
      <c r="C56" s="7" t="s">
        <v>18</v>
      </c>
      <c r="D56" s="17" t="s">
        <v>19</v>
      </c>
      <c r="E56" s="41" t="s">
        <v>78</v>
      </c>
      <c r="F56" s="10" t="s">
        <v>75</v>
      </c>
      <c r="G56" s="10">
        <v>30679614</v>
      </c>
      <c r="H56" s="47">
        <f>500000+9880000-3292900-10700-2600000</f>
        <v>4476400</v>
      </c>
      <c r="I56" s="10">
        <v>13</v>
      </c>
    </row>
    <row r="57" spans="1:9" s="16" customFormat="1" ht="74.25" customHeight="1">
      <c r="A57" s="7" t="s">
        <v>36</v>
      </c>
      <c r="B57" s="7" t="s">
        <v>17</v>
      </c>
      <c r="C57" s="7" t="s">
        <v>18</v>
      </c>
      <c r="D57" s="17" t="s">
        <v>19</v>
      </c>
      <c r="E57" s="9" t="s">
        <v>40</v>
      </c>
      <c r="F57" s="10" t="s">
        <v>101</v>
      </c>
      <c r="G57" s="10">
        <v>20565725</v>
      </c>
      <c r="H57" s="47">
        <f>1000000+3000000-3990000+3000000</f>
        <v>3010000</v>
      </c>
      <c r="I57" s="10">
        <v>18.4</v>
      </c>
    </row>
    <row r="58" spans="1:9" s="16" customFormat="1" ht="76.5" customHeight="1">
      <c r="A58" s="7" t="s">
        <v>36</v>
      </c>
      <c r="B58" s="7" t="s">
        <v>17</v>
      </c>
      <c r="C58" s="7" t="s">
        <v>18</v>
      </c>
      <c r="D58" s="17" t="s">
        <v>19</v>
      </c>
      <c r="E58" s="33" t="s">
        <v>79</v>
      </c>
      <c r="F58" s="10" t="s">
        <v>119</v>
      </c>
      <c r="G58" s="10">
        <v>25849104</v>
      </c>
      <c r="H58" s="47">
        <f>2000000+3000000+3770000+500000-880000</f>
        <v>8390000</v>
      </c>
      <c r="I58" s="10">
        <v>38</v>
      </c>
    </row>
    <row r="59" spans="1:9" s="16" customFormat="1" ht="62.25" customHeight="1">
      <c r="A59" s="7" t="s">
        <v>36</v>
      </c>
      <c r="B59" s="7" t="s">
        <v>17</v>
      </c>
      <c r="C59" s="7" t="s">
        <v>18</v>
      </c>
      <c r="D59" s="17" t="s">
        <v>19</v>
      </c>
      <c r="E59" s="33" t="s">
        <v>81</v>
      </c>
      <c r="F59" s="10" t="s">
        <v>69</v>
      </c>
      <c r="G59" s="10">
        <v>3154463</v>
      </c>
      <c r="H59" s="47">
        <f>1387000-1383206+85000-85000</f>
        <v>3794</v>
      </c>
      <c r="I59" s="10">
        <v>6</v>
      </c>
    </row>
    <row r="60" spans="1:9" s="16" customFormat="1" ht="60" customHeight="1">
      <c r="A60" s="7" t="s">
        <v>36</v>
      </c>
      <c r="B60" s="7" t="s">
        <v>17</v>
      </c>
      <c r="C60" s="7" t="s">
        <v>18</v>
      </c>
      <c r="D60" s="17" t="s">
        <v>19</v>
      </c>
      <c r="E60" s="33" t="s">
        <v>67</v>
      </c>
      <c r="F60" s="10" t="s">
        <v>119</v>
      </c>
      <c r="G60" s="10">
        <v>9162684</v>
      </c>
      <c r="H60" s="47">
        <f>900000+948000</f>
        <v>1848000</v>
      </c>
      <c r="I60" s="10">
        <v>25</v>
      </c>
    </row>
    <row r="61" spans="1:9" s="16" customFormat="1" ht="63" customHeight="1">
      <c r="A61" s="7" t="s">
        <v>36</v>
      </c>
      <c r="B61" s="7" t="s">
        <v>17</v>
      </c>
      <c r="C61" s="7" t="s">
        <v>18</v>
      </c>
      <c r="D61" s="17" t="s">
        <v>19</v>
      </c>
      <c r="E61" s="33" t="s">
        <v>88</v>
      </c>
      <c r="F61" s="10" t="s">
        <v>76</v>
      </c>
      <c r="G61" s="10">
        <v>3500000</v>
      </c>
      <c r="H61" s="47">
        <f>500000-190000</f>
        <v>310000</v>
      </c>
      <c r="I61" s="10">
        <v>9</v>
      </c>
    </row>
    <row r="62" spans="1:9" s="16" customFormat="1" ht="73.5" customHeight="1">
      <c r="A62" s="7" t="s">
        <v>36</v>
      </c>
      <c r="B62" s="7" t="s">
        <v>17</v>
      </c>
      <c r="C62" s="7" t="s">
        <v>18</v>
      </c>
      <c r="D62" s="17" t="s">
        <v>19</v>
      </c>
      <c r="E62" s="33" t="s">
        <v>175</v>
      </c>
      <c r="F62" s="10" t="s">
        <v>104</v>
      </c>
      <c r="G62" s="10">
        <v>45000000</v>
      </c>
      <c r="H62" s="47">
        <f>1450000-1360000+1289475</f>
        <v>1379475</v>
      </c>
      <c r="I62" s="10">
        <v>1</v>
      </c>
    </row>
    <row r="63" spans="1:9" s="16" customFormat="1" ht="74.25" customHeight="1">
      <c r="A63" s="7" t="s">
        <v>36</v>
      </c>
      <c r="B63" s="7" t="s">
        <v>17</v>
      </c>
      <c r="C63" s="7" t="s">
        <v>18</v>
      </c>
      <c r="D63" s="17" t="s">
        <v>19</v>
      </c>
      <c r="E63" s="33" t="s">
        <v>173</v>
      </c>
      <c r="F63" s="10" t="s">
        <v>104</v>
      </c>
      <c r="G63" s="10">
        <v>47800000</v>
      </c>
      <c r="H63" s="47">
        <f>1450000-1360000+1026234</f>
        <v>1116234</v>
      </c>
      <c r="I63" s="10">
        <v>1</v>
      </c>
    </row>
    <row r="64" spans="1:9" s="16" customFormat="1" ht="75" customHeight="1">
      <c r="A64" s="7" t="s">
        <v>36</v>
      </c>
      <c r="B64" s="7" t="s">
        <v>17</v>
      </c>
      <c r="C64" s="7" t="s">
        <v>18</v>
      </c>
      <c r="D64" s="17" t="s">
        <v>19</v>
      </c>
      <c r="E64" s="33" t="s">
        <v>174</v>
      </c>
      <c r="F64" s="10" t="s">
        <v>104</v>
      </c>
      <c r="G64" s="10">
        <v>38000000</v>
      </c>
      <c r="H64" s="47">
        <f>1450000-1360000+1028216</f>
        <v>1118216</v>
      </c>
      <c r="I64" s="10">
        <v>3</v>
      </c>
    </row>
    <row r="65" spans="1:9" s="16" customFormat="1" ht="76.5" customHeight="1">
      <c r="A65" s="7" t="s">
        <v>36</v>
      </c>
      <c r="B65" s="7" t="s">
        <v>17</v>
      </c>
      <c r="C65" s="7" t="s">
        <v>18</v>
      </c>
      <c r="D65" s="17" t="s">
        <v>19</v>
      </c>
      <c r="E65" s="33" t="s">
        <v>105</v>
      </c>
      <c r="F65" s="10" t="s">
        <v>104</v>
      </c>
      <c r="G65" s="10">
        <v>78000000</v>
      </c>
      <c r="H65" s="47">
        <f>50000+40000+1360000</f>
        <v>1450000</v>
      </c>
      <c r="I65" s="10">
        <v>2</v>
      </c>
    </row>
    <row r="66" spans="1:9" s="16" customFormat="1" ht="75.75" customHeight="1">
      <c r="A66" s="7" t="s">
        <v>36</v>
      </c>
      <c r="B66" s="7" t="s">
        <v>17</v>
      </c>
      <c r="C66" s="7" t="s">
        <v>18</v>
      </c>
      <c r="D66" s="17" t="s">
        <v>19</v>
      </c>
      <c r="E66" s="33" t="s">
        <v>116</v>
      </c>
      <c r="F66" s="10" t="s">
        <v>104</v>
      </c>
      <c r="G66" s="10">
        <v>67000000</v>
      </c>
      <c r="H66" s="47">
        <f>1450000+1357458-1360000</f>
        <v>1447458</v>
      </c>
      <c r="I66" s="10">
        <v>2</v>
      </c>
    </row>
    <row r="67" spans="1:9" s="16" customFormat="1" ht="73.5" customHeight="1">
      <c r="A67" s="7" t="s">
        <v>36</v>
      </c>
      <c r="B67" s="7" t="s">
        <v>17</v>
      </c>
      <c r="C67" s="7" t="s">
        <v>18</v>
      </c>
      <c r="D67" s="17" t="s">
        <v>19</v>
      </c>
      <c r="E67" s="33" t="s">
        <v>172</v>
      </c>
      <c r="F67" s="10" t="s">
        <v>104</v>
      </c>
      <c r="G67" s="10">
        <v>54000000</v>
      </c>
      <c r="H67" s="47">
        <f>1450000-1360000+1354135</f>
        <v>1444135</v>
      </c>
      <c r="I67" s="10">
        <v>3</v>
      </c>
    </row>
    <row r="68" spans="1:9" s="16" customFormat="1" ht="75.75" customHeight="1">
      <c r="A68" s="32" t="s">
        <v>36</v>
      </c>
      <c r="B68" s="32" t="s">
        <v>17</v>
      </c>
      <c r="C68" s="32" t="s">
        <v>18</v>
      </c>
      <c r="D68" s="17" t="s">
        <v>19</v>
      </c>
      <c r="E68" s="44" t="s">
        <v>176</v>
      </c>
      <c r="F68" s="45" t="s">
        <v>104</v>
      </c>
      <c r="G68" s="45">
        <v>48000000</v>
      </c>
      <c r="H68" s="48">
        <v>1116234</v>
      </c>
      <c r="I68" s="48">
        <v>4</v>
      </c>
    </row>
    <row r="69" spans="1:9" s="16" customFormat="1" ht="75.75" customHeight="1">
      <c r="A69" s="32" t="s">
        <v>36</v>
      </c>
      <c r="B69" s="32" t="s">
        <v>17</v>
      </c>
      <c r="C69" s="32" t="s">
        <v>18</v>
      </c>
      <c r="D69" s="17" t="s">
        <v>19</v>
      </c>
      <c r="E69" s="44" t="s">
        <v>177</v>
      </c>
      <c r="F69" s="45" t="s">
        <v>104</v>
      </c>
      <c r="G69" s="45">
        <v>56000000</v>
      </c>
      <c r="H69" s="48">
        <v>1444135</v>
      </c>
      <c r="I69" s="48">
        <v>5</v>
      </c>
    </row>
    <row r="70" spans="1:9" s="16" customFormat="1" ht="75.75" customHeight="1">
      <c r="A70" s="32" t="s">
        <v>36</v>
      </c>
      <c r="B70" s="32" t="s">
        <v>17</v>
      </c>
      <c r="C70" s="32" t="s">
        <v>18</v>
      </c>
      <c r="D70" s="17" t="s">
        <v>19</v>
      </c>
      <c r="E70" s="44" t="s">
        <v>178</v>
      </c>
      <c r="F70" s="45" t="s">
        <v>104</v>
      </c>
      <c r="G70" s="45">
        <v>78000000</v>
      </c>
      <c r="H70" s="48">
        <v>1444135</v>
      </c>
      <c r="I70" s="48">
        <v>3</v>
      </c>
    </row>
    <row r="71" spans="1:9" s="16" customFormat="1" ht="33" customHeight="1">
      <c r="A71" s="3" t="s">
        <v>41</v>
      </c>
      <c r="B71" s="3"/>
      <c r="C71" s="3"/>
      <c r="D71" s="4" t="s">
        <v>42</v>
      </c>
      <c r="E71" s="5"/>
      <c r="F71" s="36"/>
      <c r="G71" s="37"/>
      <c r="H71" s="37">
        <f>H72</f>
        <v>54895238</v>
      </c>
      <c r="I71" s="37"/>
    </row>
    <row r="72" spans="1:9" s="16" customFormat="1" ht="33.75" customHeight="1">
      <c r="A72" s="3" t="s">
        <v>43</v>
      </c>
      <c r="B72" s="3"/>
      <c r="C72" s="3"/>
      <c r="D72" s="4" t="s">
        <v>42</v>
      </c>
      <c r="E72" s="5"/>
      <c r="F72" s="36"/>
      <c r="G72" s="37"/>
      <c r="H72" s="37">
        <f>SUM(H73:H98)</f>
        <v>54895238</v>
      </c>
      <c r="I72" s="37"/>
    </row>
    <row r="73" spans="1:9" s="16" customFormat="1" ht="150.75" customHeight="1">
      <c r="A73" s="7" t="s">
        <v>44</v>
      </c>
      <c r="B73" s="7" t="s">
        <v>30</v>
      </c>
      <c r="C73" s="7" t="s">
        <v>18</v>
      </c>
      <c r="D73" s="8" t="s">
        <v>31</v>
      </c>
      <c r="E73" s="38" t="s">
        <v>163</v>
      </c>
      <c r="F73" s="35" t="s">
        <v>73</v>
      </c>
      <c r="G73" s="10">
        <f>4444379-553333</f>
        <v>3891046</v>
      </c>
      <c r="H73" s="47">
        <f>4348100-10-635000-240843</f>
        <v>3472247</v>
      </c>
      <c r="I73" s="10">
        <v>100</v>
      </c>
    </row>
    <row r="74" spans="1:9" s="16" customFormat="1" ht="60" customHeight="1">
      <c r="A74" s="7" t="s">
        <v>44</v>
      </c>
      <c r="B74" s="7" t="s">
        <v>30</v>
      </c>
      <c r="C74" s="7" t="s">
        <v>18</v>
      </c>
      <c r="D74" s="8" t="s">
        <v>31</v>
      </c>
      <c r="E74" s="38" t="s">
        <v>82</v>
      </c>
      <c r="F74" s="35" t="s">
        <v>69</v>
      </c>
      <c r="G74" s="10">
        <v>7707234</v>
      </c>
      <c r="H74" s="47">
        <f>7399380+1-2000000-2000000-2000000-600000-5048</f>
        <v>794333</v>
      </c>
      <c r="I74" s="10">
        <v>14</v>
      </c>
    </row>
    <row r="75" spans="1:9" s="16" customFormat="1" ht="64.5" customHeight="1">
      <c r="A75" s="7" t="s">
        <v>45</v>
      </c>
      <c r="B75" s="7" t="s">
        <v>17</v>
      </c>
      <c r="C75" s="7" t="s">
        <v>18</v>
      </c>
      <c r="D75" s="8" t="s">
        <v>19</v>
      </c>
      <c r="E75" s="38" t="s">
        <v>145</v>
      </c>
      <c r="F75" s="35" t="s">
        <v>76</v>
      </c>
      <c r="G75" s="10">
        <v>20653540</v>
      </c>
      <c r="H75" s="47">
        <f>1300000+186998-72718</f>
        <v>1414280</v>
      </c>
      <c r="I75" s="10">
        <v>7</v>
      </c>
    </row>
    <row r="76" spans="1:9" s="16" customFormat="1" ht="60" customHeight="1">
      <c r="A76" s="7" t="s">
        <v>45</v>
      </c>
      <c r="B76" s="7" t="s">
        <v>17</v>
      </c>
      <c r="C76" s="7" t="s">
        <v>18</v>
      </c>
      <c r="D76" s="8" t="s">
        <v>19</v>
      </c>
      <c r="E76" s="38" t="s">
        <v>135</v>
      </c>
      <c r="F76" s="35" t="s">
        <v>71</v>
      </c>
      <c r="G76" s="10">
        <v>112701232</v>
      </c>
      <c r="H76" s="47">
        <v>60000</v>
      </c>
      <c r="I76" s="10">
        <v>6</v>
      </c>
    </row>
    <row r="77" spans="1:9" s="16" customFormat="1" ht="60" customHeight="1">
      <c r="A77" s="7" t="s">
        <v>45</v>
      </c>
      <c r="B77" s="7" t="s">
        <v>17</v>
      </c>
      <c r="C77" s="7" t="s">
        <v>18</v>
      </c>
      <c r="D77" s="8" t="s">
        <v>19</v>
      </c>
      <c r="E77" s="9" t="s">
        <v>127</v>
      </c>
      <c r="F77" s="32" t="s">
        <v>76</v>
      </c>
      <c r="G77" s="10">
        <f>1600000+100045</f>
        <v>1700045</v>
      </c>
      <c r="H77" s="47">
        <f>1600000-210466</f>
        <v>1389534</v>
      </c>
      <c r="I77" s="10">
        <v>100</v>
      </c>
    </row>
    <row r="78" spans="1:9" s="16" customFormat="1" ht="60" customHeight="1">
      <c r="A78" s="7" t="s">
        <v>45</v>
      </c>
      <c r="B78" s="7" t="s">
        <v>17</v>
      </c>
      <c r="C78" s="7" t="s">
        <v>18</v>
      </c>
      <c r="D78" s="8" t="s">
        <v>19</v>
      </c>
      <c r="E78" s="9" t="s">
        <v>128</v>
      </c>
      <c r="F78" s="32" t="s">
        <v>76</v>
      </c>
      <c r="G78" s="10">
        <f>1600000+89022</f>
        <v>1689022</v>
      </c>
      <c r="H78" s="47">
        <f>1600000-219792</f>
        <v>1380208</v>
      </c>
      <c r="I78" s="10">
        <v>100</v>
      </c>
    </row>
    <row r="79" spans="1:9" s="16" customFormat="1" ht="60" customHeight="1">
      <c r="A79" s="7" t="s">
        <v>45</v>
      </c>
      <c r="B79" s="7" t="s">
        <v>17</v>
      </c>
      <c r="C79" s="7" t="s">
        <v>18</v>
      </c>
      <c r="D79" s="8" t="s">
        <v>19</v>
      </c>
      <c r="E79" s="9" t="s">
        <v>129</v>
      </c>
      <c r="F79" s="32" t="s">
        <v>76</v>
      </c>
      <c r="G79" s="10">
        <f>1600000+89016</f>
        <v>1689016</v>
      </c>
      <c r="H79" s="47">
        <f>1600000-219792</f>
        <v>1380208</v>
      </c>
      <c r="I79" s="10">
        <v>100</v>
      </c>
    </row>
    <row r="80" spans="1:9" s="16" customFormat="1" ht="66.75" customHeight="1">
      <c r="A80" s="7" t="s">
        <v>45</v>
      </c>
      <c r="B80" s="7" t="s">
        <v>17</v>
      </c>
      <c r="C80" s="7" t="s">
        <v>18</v>
      </c>
      <c r="D80" s="8" t="s">
        <v>19</v>
      </c>
      <c r="E80" s="38" t="s">
        <v>146</v>
      </c>
      <c r="F80" s="35" t="s">
        <v>71</v>
      </c>
      <c r="G80" s="10">
        <v>3058276</v>
      </c>
      <c r="H80" s="47">
        <f>1142867+78622-800000-408043</f>
        <v>13446</v>
      </c>
      <c r="I80" s="10">
        <v>78</v>
      </c>
    </row>
    <row r="81" spans="1:9" s="16" customFormat="1" ht="60">
      <c r="A81" s="7" t="s">
        <v>45</v>
      </c>
      <c r="B81" s="7" t="s">
        <v>17</v>
      </c>
      <c r="C81" s="7" t="s">
        <v>18</v>
      </c>
      <c r="D81" s="8" t="s">
        <v>19</v>
      </c>
      <c r="E81" s="38" t="s">
        <v>179</v>
      </c>
      <c r="F81" s="35" t="s">
        <v>71</v>
      </c>
      <c r="G81" s="10">
        <v>4885798</v>
      </c>
      <c r="H81" s="47">
        <f>4467018+9+108637-540000-418</f>
        <v>4035246</v>
      </c>
      <c r="I81" s="10">
        <v>88</v>
      </c>
    </row>
    <row r="82" spans="1:9" s="16" customFormat="1" ht="67.5" customHeight="1">
      <c r="A82" s="7" t="s">
        <v>45</v>
      </c>
      <c r="B82" s="7" t="s">
        <v>17</v>
      </c>
      <c r="C82" s="7" t="s">
        <v>18</v>
      </c>
      <c r="D82" s="8" t="s">
        <v>19</v>
      </c>
      <c r="E82" s="38" t="s">
        <v>46</v>
      </c>
      <c r="F82" s="35" t="s">
        <v>71</v>
      </c>
      <c r="G82" s="10">
        <v>34485630</v>
      </c>
      <c r="H82" s="47">
        <f>2000000+296000</f>
        <v>2296000</v>
      </c>
      <c r="I82" s="10">
        <v>16</v>
      </c>
    </row>
    <row r="83" spans="1:9" s="16" customFormat="1" ht="68.25" customHeight="1">
      <c r="A83" s="7" t="s">
        <v>45</v>
      </c>
      <c r="B83" s="7" t="s">
        <v>17</v>
      </c>
      <c r="C83" s="7" t="s">
        <v>18</v>
      </c>
      <c r="D83" s="8" t="s">
        <v>19</v>
      </c>
      <c r="E83" s="38" t="s">
        <v>168</v>
      </c>
      <c r="F83" s="35" t="s">
        <v>69</v>
      </c>
      <c r="G83" s="10">
        <f>3106754+1352898</f>
        <v>4459652</v>
      </c>
      <c r="H83" s="47">
        <f>2974602+1195000</f>
        <v>4169602</v>
      </c>
      <c r="I83" s="10">
        <v>96</v>
      </c>
    </row>
    <row r="84" spans="1:9" s="16" customFormat="1" ht="67.5" customHeight="1">
      <c r="A84" s="7" t="s">
        <v>45</v>
      </c>
      <c r="B84" s="7" t="s">
        <v>17</v>
      </c>
      <c r="C84" s="7" t="s">
        <v>18</v>
      </c>
      <c r="D84" s="8" t="s">
        <v>19</v>
      </c>
      <c r="E84" s="38" t="s">
        <v>180</v>
      </c>
      <c r="F84" s="35" t="s">
        <v>75</v>
      </c>
      <c r="G84" s="10">
        <f>67272039+4892961</f>
        <v>72165000</v>
      </c>
      <c r="H84" s="47">
        <f>3384190-515776-1243000-190414-641880</f>
        <v>793120</v>
      </c>
      <c r="I84" s="10">
        <v>2</v>
      </c>
    </row>
    <row r="85" spans="1:9" s="16" customFormat="1" ht="100.5" customHeight="1">
      <c r="A85" s="7" t="s">
        <v>63</v>
      </c>
      <c r="B85" s="7" t="s">
        <v>24</v>
      </c>
      <c r="C85" s="7" t="s">
        <v>18</v>
      </c>
      <c r="D85" s="8" t="s">
        <v>25</v>
      </c>
      <c r="E85" s="38" t="s">
        <v>83</v>
      </c>
      <c r="F85" s="35" t="s">
        <v>69</v>
      </c>
      <c r="G85" s="10">
        <f>6000000+6280294</f>
        <v>12280294</v>
      </c>
      <c r="H85" s="47">
        <f>1000000+3400000-719</f>
        <v>4399281</v>
      </c>
      <c r="I85" s="10">
        <v>36</v>
      </c>
    </row>
    <row r="86" spans="1:9" s="16" customFormat="1" ht="106.5" customHeight="1">
      <c r="A86" s="18" t="s">
        <v>107</v>
      </c>
      <c r="B86" s="18" t="s">
        <v>108</v>
      </c>
      <c r="C86" s="18" t="s">
        <v>18</v>
      </c>
      <c r="D86" s="19" t="s">
        <v>109</v>
      </c>
      <c r="E86" s="38" t="s">
        <v>159</v>
      </c>
      <c r="F86" s="35" t="s">
        <v>69</v>
      </c>
      <c r="G86" s="10">
        <v>1233887</v>
      </c>
      <c r="H86" s="47">
        <f>500385+22000</f>
        <v>522385</v>
      </c>
      <c r="I86" s="10">
        <v>96</v>
      </c>
    </row>
    <row r="87" spans="1:9" s="16" customFormat="1" ht="63.75" customHeight="1">
      <c r="A87" s="7" t="s">
        <v>157</v>
      </c>
      <c r="B87" s="7" t="s">
        <v>99</v>
      </c>
      <c r="C87" s="7" t="s">
        <v>18</v>
      </c>
      <c r="D87" s="8" t="s">
        <v>100</v>
      </c>
      <c r="E87" s="11" t="s">
        <v>158</v>
      </c>
      <c r="F87" s="35" t="s">
        <v>76</v>
      </c>
      <c r="G87" s="10">
        <v>24817218</v>
      </c>
      <c r="H87" s="47">
        <f>1300000-47602</f>
        <v>1252398</v>
      </c>
      <c r="I87" s="10">
        <v>5</v>
      </c>
    </row>
    <row r="88" spans="1:9" s="16" customFormat="1" ht="78.75" customHeight="1">
      <c r="A88" s="7" t="s">
        <v>85</v>
      </c>
      <c r="B88" s="7" t="s">
        <v>87</v>
      </c>
      <c r="C88" s="7" t="s">
        <v>18</v>
      </c>
      <c r="D88" s="8" t="s">
        <v>86</v>
      </c>
      <c r="E88" s="38" t="s">
        <v>117</v>
      </c>
      <c r="F88" s="35" t="s">
        <v>69</v>
      </c>
      <c r="G88" s="10">
        <v>58990649</v>
      </c>
      <c r="H88" s="47">
        <f>20000000-10000000+457352-1029219+1029219</f>
        <v>10457352</v>
      </c>
      <c r="I88" s="10">
        <v>43</v>
      </c>
    </row>
    <row r="89" spans="1:9" s="16" customFormat="1" ht="90.75" customHeight="1">
      <c r="A89" s="7" t="s">
        <v>85</v>
      </c>
      <c r="B89" s="7" t="s">
        <v>87</v>
      </c>
      <c r="C89" s="7" t="s">
        <v>18</v>
      </c>
      <c r="D89" s="8" t="s">
        <v>86</v>
      </c>
      <c r="E89" s="38" t="s">
        <v>110</v>
      </c>
      <c r="F89" s="32" t="s">
        <v>72</v>
      </c>
      <c r="G89" s="10">
        <v>1627271</v>
      </c>
      <c r="H89" s="47">
        <f>38700-1029</f>
        <v>37671</v>
      </c>
      <c r="I89" s="10">
        <v>100</v>
      </c>
    </row>
    <row r="90" spans="1:9" s="16" customFormat="1" ht="89.25" customHeight="1">
      <c r="A90" s="7" t="s">
        <v>85</v>
      </c>
      <c r="B90" s="7" t="s">
        <v>87</v>
      </c>
      <c r="C90" s="7" t="s">
        <v>18</v>
      </c>
      <c r="D90" s="8" t="s">
        <v>86</v>
      </c>
      <c r="E90" s="38" t="s">
        <v>111</v>
      </c>
      <c r="F90" s="32" t="s">
        <v>72</v>
      </c>
      <c r="G90" s="10">
        <v>1635574</v>
      </c>
      <c r="H90" s="47">
        <f>39600-1034</f>
        <v>38566</v>
      </c>
      <c r="I90" s="10">
        <v>100</v>
      </c>
    </row>
    <row r="91" spans="1:9" s="16" customFormat="1" ht="92.25" customHeight="1">
      <c r="A91" s="7" t="s">
        <v>47</v>
      </c>
      <c r="B91" s="7" t="s">
        <v>48</v>
      </c>
      <c r="C91" s="7" t="s">
        <v>18</v>
      </c>
      <c r="D91" s="8" t="s">
        <v>103</v>
      </c>
      <c r="E91" s="38" t="s">
        <v>171</v>
      </c>
      <c r="F91" s="35" t="s">
        <v>76</v>
      </c>
      <c r="G91" s="10">
        <v>14964</v>
      </c>
      <c r="H91" s="47">
        <v>14964</v>
      </c>
      <c r="I91" s="10">
        <v>100</v>
      </c>
    </row>
    <row r="92" spans="1:9" s="16" customFormat="1" ht="74.25" customHeight="1">
      <c r="A92" s="7" t="s">
        <v>47</v>
      </c>
      <c r="B92" s="7" t="s">
        <v>48</v>
      </c>
      <c r="C92" s="7" t="s">
        <v>18</v>
      </c>
      <c r="D92" s="8" t="s">
        <v>103</v>
      </c>
      <c r="E92" s="38" t="s">
        <v>149</v>
      </c>
      <c r="F92" s="32" t="s">
        <v>73</v>
      </c>
      <c r="G92" s="10">
        <f>109000000-18170000</f>
        <v>90830000</v>
      </c>
      <c r="H92" s="47">
        <v>950000</v>
      </c>
      <c r="I92" s="10">
        <v>16</v>
      </c>
    </row>
    <row r="93" spans="1:9" s="16" customFormat="1" ht="68.25" customHeight="1">
      <c r="A93" s="7" t="s">
        <v>47</v>
      </c>
      <c r="B93" s="7" t="s">
        <v>48</v>
      </c>
      <c r="C93" s="7" t="s">
        <v>18</v>
      </c>
      <c r="D93" s="8" t="s">
        <v>103</v>
      </c>
      <c r="E93" s="38" t="s">
        <v>92</v>
      </c>
      <c r="F93" s="35" t="s">
        <v>73</v>
      </c>
      <c r="G93" s="10">
        <v>757864</v>
      </c>
      <c r="H93" s="47">
        <f>695010-620000-3250</f>
        <v>71760</v>
      </c>
      <c r="I93" s="10">
        <v>9</v>
      </c>
    </row>
    <row r="94" spans="1:9" s="16" customFormat="1" ht="58.5" customHeight="1">
      <c r="A94" s="7" t="s">
        <v>47</v>
      </c>
      <c r="B94" s="7" t="s">
        <v>48</v>
      </c>
      <c r="C94" s="7" t="s">
        <v>18</v>
      </c>
      <c r="D94" s="8" t="s">
        <v>103</v>
      </c>
      <c r="E94" s="38" t="s">
        <v>136</v>
      </c>
      <c r="F94" s="35" t="s">
        <v>76</v>
      </c>
      <c r="G94" s="10">
        <v>25000000</v>
      </c>
      <c r="H94" s="47">
        <f>1000000-750000</f>
        <v>250000</v>
      </c>
      <c r="I94" s="10">
        <v>1</v>
      </c>
    </row>
    <row r="95" spans="1:9" s="16" customFormat="1" ht="73.5" customHeight="1">
      <c r="A95" s="7" t="s">
        <v>47</v>
      </c>
      <c r="B95" s="7" t="s">
        <v>48</v>
      </c>
      <c r="C95" s="7" t="s">
        <v>18</v>
      </c>
      <c r="D95" s="8" t="s">
        <v>103</v>
      </c>
      <c r="E95" s="38" t="s">
        <v>147</v>
      </c>
      <c r="F95" s="35" t="s">
        <v>76</v>
      </c>
      <c r="G95" s="10">
        <f>3200000+6544167</f>
        <v>9744167</v>
      </c>
      <c r="H95" s="47">
        <f>3200000-2083811-412674-88326</f>
        <v>615189</v>
      </c>
      <c r="I95" s="10">
        <v>11</v>
      </c>
    </row>
    <row r="96" spans="1:9" s="16" customFormat="1" ht="75" customHeight="1">
      <c r="A96" s="7" t="s">
        <v>137</v>
      </c>
      <c r="B96" s="7" t="s">
        <v>138</v>
      </c>
      <c r="C96" s="7" t="s">
        <v>18</v>
      </c>
      <c r="D96" s="8" t="s">
        <v>139</v>
      </c>
      <c r="E96" s="38" t="s">
        <v>148</v>
      </c>
      <c r="F96" s="35" t="s">
        <v>76</v>
      </c>
      <c r="G96" s="10">
        <v>2242006</v>
      </c>
      <c r="H96" s="47">
        <f>100000-12552</f>
        <v>87448</v>
      </c>
      <c r="I96" s="10">
        <v>4</v>
      </c>
    </row>
    <row r="97" spans="1:9" s="16" customFormat="1" ht="57" customHeight="1">
      <c r="A97" s="7" t="s">
        <v>120</v>
      </c>
      <c r="B97" s="7" t="s">
        <v>121</v>
      </c>
      <c r="C97" s="7" t="s">
        <v>122</v>
      </c>
      <c r="D97" s="8" t="s">
        <v>123</v>
      </c>
      <c r="E97" s="40" t="s">
        <v>124</v>
      </c>
      <c r="F97" s="35" t="s">
        <v>69</v>
      </c>
      <c r="G97" s="10">
        <v>58990649</v>
      </c>
      <c r="H97" s="47">
        <v>10000000</v>
      </c>
      <c r="I97" s="10">
        <v>43</v>
      </c>
    </row>
    <row r="98" spans="1:9" s="16" customFormat="1" ht="68.25" customHeight="1">
      <c r="A98" s="7" t="s">
        <v>120</v>
      </c>
      <c r="B98" s="7" t="s">
        <v>121</v>
      </c>
      <c r="C98" s="7" t="s">
        <v>122</v>
      </c>
      <c r="D98" s="8" t="s">
        <v>123</v>
      </c>
      <c r="E98" s="40" t="s">
        <v>135</v>
      </c>
      <c r="F98" s="35" t="s">
        <v>71</v>
      </c>
      <c r="G98" s="10">
        <v>112701232</v>
      </c>
      <c r="H98" s="47">
        <v>5000000</v>
      </c>
      <c r="I98" s="10">
        <v>6</v>
      </c>
    </row>
    <row r="99" spans="1:9" s="16" customFormat="1" ht="42.75" customHeight="1">
      <c r="A99" s="3" t="s">
        <v>49</v>
      </c>
      <c r="B99" s="3"/>
      <c r="C99" s="3"/>
      <c r="D99" s="4" t="s">
        <v>50</v>
      </c>
      <c r="E99" s="5"/>
      <c r="F99" s="36"/>
      <c r="G99" s="37"/>
      <c r="H99" s="37">
        <f>H100</f>
        <v>492180</v>
      </c>
      <c r="I99" s="37"/>
    </row>
    <row r="100" spans="1:9" s="16" customFormat="1" ht="45" customHeight="1">
      <c r="A100" s="3" t="s">
        <v>51</v>
      </c>
      <c r="B100" s="3"/>
      <c r="C100" s="3"/>
      <c r="D100" s="4" t="s">
        <v>50</v>
      </c>
      <c r="E100" s="5"/>
      <c r="F100" s="36"/>
      <c r="G100" s="37"/>
      <c r="H100" s="37">
        <f>SUM(H101:H101)</f>
        <v>492180</v>
      </c>
      <c r="I100" s="37"/>
    </row>
    <row r="101" spans="1:9" s="16" customFormat="1" ht="69" customHeight="1">
      <c r="A101" s="7" t="s">
        <v>64</v>
      </c>
      <c r="B101" s="7" t="s">
        <v>48</v>
      </c>
      <c r="C101" s="7" t="s">
        <v>18</v>
      </c>
      <c r="D101" s="8" t="s">
        <v>103</v>
      </c>
      <c r="E101" s="9" t="s">
        <v>65</v>
      </c>
      <c r="F101" s="35" t="s">
        <v>73</v>
      </c>
      <c r="G101" s="10">
        <v>1570000</v>
      </c>
      <c r="H101" s="10">
        <v>492180</v>
      </c>
      <c r="I101" s="10">
        <v>100</v>
      </c>
    </row>
    <row r="102" spans="1:9" s="15" customFormat="1" ht="29.25" customHeight="1">
      <c r="A102" s="3" t="s">
        <v>52</v>
      </c>
      <c r="B102" s="3"/>
      <c r="C102" s="3"/>
      <c r="D102" s="4" t="s">
        <v>53</v>
      </c>
      <c r="E102" s="5"/>
      <c r="F102" s="36"/>
      <c r="G102" s="37"/>
      <c r="H102" s="37">
        <f>H103</f>
        <v>877480</v>
      </c>
      <c r="I102" s="37"/>
    </row>
    <row r="103" spans="1:9" s="15" customFormat="1" ht="29.25" customHeight="1">
      <c r="A103" s="3" t="s">
        <v>54</v>
      </c>
      <c r="B103" s="3"/>
      <c r="C103" s="3"/>
      <c r="D103" s="4" t="s">
        <v>53</v>
      </c>
      <c r="E103" s="5"/>
      <c r="F103" s="36"/>
      <c r="G103" s="37"/>
      <c r="H103" s="37">
        <f>SUM(H104:H106)</f>
        <v>877480</v>
      </c>
      <c r="I103" s="37"/>
    </row>
    <row r="104" spans="1:9" s="16" customFormat="1" ht="123.75" customHeight="1">
      <c r="A104" s="7" t="s">
        <v>55</v>
      </c>
      <c r="B104" s="7" t="s">
        <v>30</v>
      </c>
      <c r="C104" s="7" t="s">
        <v>18</v>
      </c>
      <c r="D104" s="8" t="s">
        <v>31</v>
      </c>
      <c r="E104" s="9" t="s">
        <v>161</v>
      </c>
      <c r="F104" s="35" t="s">
        <v>76</v>
      </c>
      <c r="G104" s="10">
        <v>10000000</v>
      </c>
      <c r="H104" s="10">
        <v>130000</v>
      </c>
      <c r="I104" s="10">
        <v>1</v>
      </c>
    </row>
    <row r="105" spans="1:9" s="16" customFormat="1" ht="67.5" customHeight="1">
      <c r="A105" s="7" t="s">
        <v>55</v>
      </c>
      <c r="B105" s="7" t="s">
        <v>30</v>
      </c>
      <c r="C105" s="7" t="s">
        <v>18</v>
      </c>
      <c r="D105" s="8" t="s">
        <v>31</v>
      </c>
      <c r="E105" s="9" t="s">
        <v>162</v>
      </c>
      <c r="F105" s="35" t="s">
        <v>73</v>
      </c>
      <c r="G105" s="10">
        <v>514820</v>
      </c>
      <c r="H105" s="10">
        <f>346490+168330</f>
        <v>514820</v>
      </c>
      <c r="I105" s="10">
        <v>100</v>
      </c>
    </row>
    <row r="106" spans="1:9" s="16" customFormat="1" ht="75" customHeight="1">
      <c r="A106" s="7" t="s">
        <v>55</v>
      </c>
      <c r="B106" s="7" t="s">
        <v>30</v>
      </c>
      <c r="C106" s="7" t="s">
        <v>18</v>
      </c>
      <c r="D106" s="8" t="s">
        <v>31</v>
      </c>
      <c r="E106" s="9" t="s">
        <v>140</v>
      </c>
      <c r="F106" s="35" t="s">
        <v>76</v>
      </c>
      <c r="G106" s="10">
        <v>3000000</v>
      </c>
      <c r="H106" s="10">
        <f>776990-544330</f>
        <v>232660</v>
      </c>
      <c r="I106" s="10">
        <v>8</v>
      </c>
    </row>
    <row r="107" spans="1:9" s="15" customFormat="1" ht="29.25" customHeight="1">
      <c r="A107" s="3" t="s">
        <v>56</v>
      </c>
      <c r="B107" s="3"/>
      <c r="C107" s="3"/>
      <c r="D107" s="4" t="s">
        <v>57</v>
      </c>
      <c r="E107" s="5"/>
      <c r="F107" s="36"/>
      <c r="G107" s="37"/>
      <c r="H107" s="37">
        <f>H108</f>
        <v>300000</v>
      </c>
      <c r="I107" s="37"/>
    </row>
    <row r="108" spans="1:9" s="15" customFormat="1" ht="29.25" customHeight="1">
      <c r="A108" s="3" t="s">
        <v>58</v>
      </c>
      <c r="B108" s="3"/>
      <c r="C108" s="3"/>
      <c r="D108" s="4" t="s">
        <v>57</v>
      </c>
      <c r="E108" s="5"/>
      <c r="F108" s="36"/>
      <c r="G108" s="37"/>
      <c r="H108" s="37">
        <f>SUM(H109:H110)</f>
        <v>300000</v>
      </c>
      <c r="I108" s="37"/>
    </row>
    <row r="109" spans="1:9" s="16" customFormat="1" ht="42.75" customHeight="1">
      <c r="A109" s="7" t="s">
        <v>59</v>
      </c>
      <c r="B109" s="7" t="s">
        <v>30</v>
      </c>
      <c r="C109" s="7" t="s">
        <v>18</v>
      </c>
      <c r="D109" s="8" t="s">
        <v>31</v>
      </c>
      <c r="E109" s="9" t="s">
        <v>93</v>
      </c>
      <c r="F109" s="32" t="s">
        <v>106</v>
      </c>
      <c r="G109" s="10">
        <v>200000</v>
      </c>
      <c r="H109" s="10">
        <f>150000+50000</f>
        <v>200000</v>
      </c>
      <c r="I109" s="10">
        <v>100</v>
      </c>
    </row>
    <row r="110" spans="1:9" s="16" customFormat="1" ht="43.5" customHeight="1">
      <c r="A110" s="7" t="s">
        <v>59</v>
      </c>
      <c r="B110" s="7" t="s">
        <v>30</v>
      </c>
      <c r="C110" s="7" t="s">
        <v>18</v>
      </c>
      <c r="D110" s="8" t="s">
        <v>31</v>
      </c>
      <c r="E110" s="9" t="s">
        <v>94</v>
      </c>
      <c r="F110" s="32" t="s">
        <v>76</v>
      </c>
      <c r="G110" s="10">
        <v>4148728</v>
      </c>
      <c r="H110" s="10">
        <f>150000-50000</f>
        <v>100000</v>
      </c>
      <c r="I110" s="10">
        <v>100</v>
      </c>
    </row>
    <row r="111" spans="1:9" s="15" customFormat="1" ht="14.25">
      <c r="A111" s="26" t="s">
        <v>1</v>
      </c>
      <c r="B111" s="26" t="s">
        <v>1</v>
      </c>
      <c r="C111" s="26" t="s">
        <v>1</v>
      </c>
      <c r="D111" s="26" t="s">
        <v>2</v>
      </c>
      <c r="E111" s="26" t="s">
        <v>1</v>
      </c>
      <c r="F111" s="42" t="s">
        <v>1</v>
      </c>
      <c r="G111" s="42" t="s">
        <v>1</v>
      </c>
      <c r="H111" s="30">
        <f>H107+H102+H99+H71+H50+H32+H21+H11+H24+H28</f>
        <v>272324059</v>
      </c>
      <c r="I111" s="42" t="s">
        <v>1</v>
      </c>
    </row>
  </sheetData>
  <sheetProtection/>
  <mergeCells count="2">
    <mergeCell ref="A6:I6"/>
    <mergeCell ref="A7:I7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User415b</dc:creator>
  <cp:keywords/>
  <dc:description/>
  <cp:lastModifiedBy>user415a</cp:lastModifiedBy>
  <cp:lastPrinted>2019-11-20T20:27:06Z</cp:lastPrinted>
  <dcterms:created xsi:type="dcterms:W3CDTF">2018-11-26T07:36:12Z</dcterms:created>
  <dcterms:modified xsi:type="dcterms:W3CDTF">2019-12-19T21:26:05Z</dcterms:modified>
  <cp:category/>
  <cp:version/>
  <cp:contentType/>
  <cp:contentStatus/>
</cp:coreProperties>
</file>