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'общее'!$A$4:$J$8</definedName>
    <definedName name="Z_09F33DD9_E062_4B93_90BA_A6E8876D9E62_.wvu.FilterData" localSheetId="0" hidden="1">'общее'!$A$4:$J$8</definedName>
    <definedName name="Z_0C71E80D_0254_4693_A8EC_34A4BD1A6F73_.wvu.FilterData" localSheetId="0" hidden="1">'общее'!$A$4:$J$8</definedName>
    <definedName name="Z_2A0A5548_2EEF_4469_A03C_FA481083CE33_.wvu.FilterData" localSheetId="0" hidden="1">'общее'!$A$4:$J$8</definedName>
    <definedName name="Z_2DB33E37_AA0F_4B4B_B7C9_A11BA792B878_.wvu.FilterData" localSheetId="0" hidden="1">'общее'!$A$4:$J$8</definedName>
    <definedName name="Z_3B5575E9_696E_4E1F_8BBE_8483CF318052_.wvu.FilterData" localSheetId="0" hidden="1">'общее'!$A$4:$J$8</definedName>
    <definedName name="Z_3B5575E9_696E_4E1F_8BBE_8483CF318052_.wvu.PrintArea" localSheetId="0" hidden="1">'общее'!$A$1:$J$204</definedName>
    <definedName name="Z_3B5575E9_696E_4E1F_8BBE_8483CF318052_.wvu.PrintTitles" localSheetId="0" hidden="1">'общее'!$8:$8</definedName>
    <definedName name="Z_3F669C1C_24D3_4C3D_9A16_6C0219D100D3_.wvu.FilterData" localSheetId="0" hidden="1">'общее'!$A$4:$J$8</definedName>
    <definedName name="Z_452C56A1_7A56_4ADE_A5CF_E260228787E3_.wvu.FilterData" localSheetId="0" hidden="1">'общее'!$A$4:$J$8</definedName>
    <definedName name="Z_452C56A1_7A56_4ADE_A5CF_E260228787E3_.wvu.PrintArea" localSheetId="0" hidden="1">'общее'!$A$1:$L$204</definedName>
    <definedName name="Z_452C56A1_7A56_4ADE_A5CF_E260228787E3_.wvu.PrintTitles" localSheetId="0" hidden="1">'общее'!$8:$8</definedName>
    <definedName name="Z_5512C256_B576_4E26_8E01_289925B9D9C4_.wvu.FilterData" localSheetId="0" hidden="1">'общее'!$A$4:$J$8</definedName>
    <definedName name="Z_5D9BE3B7_C618_47DB_8F0E_D1DDB1705E6B_.wvu.FilterData" localSheetId="0" hidden="1">'общее'!$A$4:$J$8</definedName>
    <definedName name="Z_60012CAC_965D_4CFC_93A4_5CCD711B12F0_.wvu.FilterData" localSheetId="0" hidden="1">'общее'!$A$4:$J$8</definedName>
    <definedName name="Z_8712F0EA_8AFD_45F0_99A0_31E181367C18_.wvu.FilterData" localSheetId="0" hidden="1">'общее'!$A$4:$J$8</definedName>
    <definedName name="Z_95A7493F_2B11_406A_BB91_458FD9DC3BAE_.wvu.FilterData" localSheetId="0" hidden="1">'общее'!$A$4:$J$8</definedName>
    <definedName name="Z_95A7493F_2B11_406A_BB91_458FD9DC3BAE_.wvu.PrintArea" localSheetId="0" hidden="1">'общее'!$A$1:$J$204</definedName>
    <definedName name="Z_95A7493F_2B11_406A_BB91_458FD9DC3BAE_.wvu.PrintTitles" localSheetId="0" hidden="1">'общее'!$8:$8</definedName>
    <definedName name="Z_966D3932_E429_4C59_AC55_697D9EEA620A_.wvu.FilterData" localSheetId="0" hidden="1">'общее'!$A$4:$J$8</definedName>
    <definedName name="Z_966D3932_E429_4C59_AC55_697D9EEA620A_.wvu.PrintArea" localSheetId="0" hidden="1">'общее'!$A$1:$J$204</definedName>
    <definedName name="Z_966D3932_E429_4C59_AC55_697D9EEA620A_.wvu.PrintTitles" localSheetId="0" hidden="1">'общее'!$8:$8</definedName>
    <definedName name="Z_B607774B_B68E_4DBE_B4D4_274DD101B3B3_.wvu.FilterData" localSheetId="0" hidden="1">'общее'!$A$4:$J$8</definedName>
    <definedName name="Z_BB4DF29A_3635_4350_9E09_BBEF363FC239_.wvu.FilterData" localSheetId="0" hidden="1">'общее'!$A$4:$J$8</definedName>
    <definedName name="Z_CFD58EC5_F475_4F0C_8822_861C497EA100_.wvu.FilterData" localSheetId="0" hidden="1">'общее'!$A$4:$J$8</definedName>
    <definedName name="Z_CFD58EC5_F475_4F0C_8822_861C497EA100_.wvu.PrintArea" localSheetId="0" hidden="1">'общее'!$A$1:$J$204</definedName>
    <definedName name="Z_CFD58EC5_F475_4F0C_8822_861C497EA100_.wvu.PrintTitles" localSheetId="0" hidden="1">'общее'!$8:$8</definedName>
    <definedName name="Z_D99C893A_0D9F_4F69_B1E5_4BCEB72F4291_.wvu.FilterData" localSheetId="0" hidden="1">'общее'!$A$4:$J$8</definedName>
    <definedName name="Z_E147D13D_D04D_431E_888C_5A9AE670FC44_.wvu.FilterData" localSheetId="0" hidden="1">'общее'!$A$4:$J$8</definedName>
    <definedName name="Z_E147D13D_D04D_431E_888C_5A9AE670FC44_.wvu.PrintTitles" localSheetId="0" hidden="1">'общее'!$8:$8</definedName>
    <definedName name="Z_F06ACB63_A424_47E0_8092_CCE891CCD225_.wvu.FilterData" localSheetId="0" hidden="1">'общее'!$A$4:$J$8</definedName>
    <definedName name="_xlnm.Print_Titles" localSheetId="0">'общее'!$8:$8</definedName>
    <definedName name="_xlnm.Print_Area" localSheetId="0">'общее'!$A$1:$J$209</definedName>
  </definedNames>
  <calcPr fullCalcOnLoad="1"/>
</workbook>
</file>

<file path=xl/sharedStrings.xml><?xml version="1.0" encoding="utf-8"?>
<sst xmlns="http://schemas.openxmlformats.org/spreadsheetml/2006/main" count="341" uniqueCount="334">
  <si>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</si>
  <si>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</si>
  <si>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</si>
  <si>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</si>
  <si>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</si>
  <si>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Зміни (+-)</t>
  </si>
  <si>
    <t>Податкові надходження</t>
  </si>
  <si>
    <t>Податки на доходи, податки на прибуток, податки на збільшення ринкової вартості</t>
  </si>
  <si>
    <t>Податки на власність</t>
  </si>
  <si>
    <t>Плата за землю</t>
  </si>
  <si>
    <t>Місцеві податки і збори</t>
  </si>
  <si>
    <t>Фіксований сільськогосподарський податок</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</si>
  <si>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</si>
  <si>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</si>
  <si>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</si>
  <si>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</si>
  <si>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</si>
  <si>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</si>
  <si>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</si>
  <si>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</si>
  <si>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</si>
  <si>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 xml:space="preserve">Офіційні трансферти </t>
  </si>
  <si>
    <t>Надходження коштів від відшкодування втрат с/г виробництва</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</si>
  <si>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</si>
  <si>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</si>
  <si>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</si>
  <si>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</si>
  <si>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</si>
  <si>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</si>
  <si>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</si>
  <si>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</si>
  <si>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</si>
  <si>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</si>
  <si>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</si>
  <si>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</si>
  <si>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</si>
  <si>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</si>
  <si>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</si>
  <si>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</si>
  <si>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</si>
  <si>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</si>
  <si>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</si>
  <si>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</si>
  <si>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</si>
  <si>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</si>
  <si>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</si>
  <si>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</si>
  <si>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</si>
  <si>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</si>
  <si>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</si>
  <si>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</si>
  <si>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</si>
  <si>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</si>
  <si>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</si>
  <si>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</si>
  <si>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</si>
  <si>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</si>
  <si>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</si>
  <si>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</si>
  <si>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080209</t>
  </si>
  <si>
    <t>Станції швидкої та невідкладної медичної допомоги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</si>
  <si>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</si>
  <si>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</si>
  <si>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</si>
  <si>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</si>
  <si>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</si>
  <si>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</si>
  <si>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081004</t>
  </si>
  <si>
    <t>Централізовані бухгалтерії</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</si>
  <si>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</si>
  <si>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</si>
  <si>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</si>
  <si>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</si>
  <si>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</si>
  <si>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</si>
  <si>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</si>
  <si>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</si>
  <si>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</si>
  <si>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</si>
  <si>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</si>
  <si>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</si>
  <si>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</si>
  <si>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</si>
  <si>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</si>
  <si>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</si>
  <si>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</si>
  <si>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</si>
  <si>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</si>
  <si>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</si>
  <si>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</si>
  <si>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</si>
  <si>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</si>
  <si>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</si>
  <si>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</si>
  <si>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</si>
  <si>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</si>
  <si>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</si>
  <si>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</si>
  <si>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</si>
  <si>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</si>
  <si>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</si>
  <si>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</si>
  <si>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</si>
  <si>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</si>
  <si>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</si>
  <si>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</si>
  <si>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</si>
  <si>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</si>
  <si>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</si>
  <si>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</si>
  <si>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</si>
  <si>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</si>
  <si>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</si>
  <si>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090700</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</si>
  <si>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</si>
  <si>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</si>
  <si>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</si>
  <si>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</si>
  <si>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</si>
  <si>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</si>
  <si>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</si>
  <si>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</si>
  <si>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</si>
  <si>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</si>
  <si>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</si>
  <si>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</si>
  <si>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</si>
  <si>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</si>
  <si>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</si>
  <si>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</si>
  <si>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</si>
  <si>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</si>
  <si>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</si>
  <si>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</si>
  <si>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</si>
  <si>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</si>
  <si>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</si>
  <si>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</si>
  <si>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</si>
  <si>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</si>
  <si>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</si>
  <si>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</si>
  <si>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</si>
  <si>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</si>
  <si>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</si>
  <si>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</si>
  <si>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100201</t>
  </si>
  <si>
    <t>Теплові мережі </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</si>
  <si>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</si>
  <si>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</si>
  <si>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</si>
  <si>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</si>
  <si>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</si>
  <si>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</si>
  <si>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</si>
  <si>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</si>
  <si>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</si>
  <si>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</si>
  <si>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</si>
  <si>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</si>
  <si>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</si>
  <si>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</si>
  <si>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</si>
  <si>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</si>
  <si>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</si>
  <si>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</si>
  <si>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</si>
  <si>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</si>
  <si>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</si>
  <si>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</si>
  <si>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</si>
  <si>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</si>
  <si>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</si>
  <si>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</si>
  <si>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</si>
  <si>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</si>
  <si>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</si>
  <si>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</si>
  <si>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</si>
  <si>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</si>
  <si>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</si>
  <si>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</si>
  <si>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</si>
  <si>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</si>
  <si>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</si>
  <si>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</si>
  <si>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</si>
  <si>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</si>
  <si>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</si>
  <si>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</si>
  <si>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</si>
  <si>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</si>
  <si>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</si>
  <si>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</si>
  <si>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</si>
  <si>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</si>
  <si>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</si>
  <si>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</si>
  <si>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</si>
  <si>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</si>
  <si>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</si>
  <si>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</si>
  <si>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</si>
  <si>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</si>
  <si>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</si>
  <si>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180404</t>
  </si>
  <si>
    <t>Підтримка малого та середнього підприємництва</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</si>
  <si>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</si>
  <si>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</si>
  <si>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</si>
  <si>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</si>
  <si>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</si>
  <si>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</si>
  <si>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</si>
  <si>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</si>
  <si>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</si>
  <si>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</si>
  <si>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</si>
  <si>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</si>
  <si>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</si>
  <si>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</si>
  <si>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</si>
  <si>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</si>
  <si>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</si>
  <si>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</si>
  <si>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МІЖБЮДЖЕТНІ ТРАНСФЕРТИ</t>
  </si>
  <si>
    <t>250323</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</si>
  <si>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</si>
  <si>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</si>
  <si>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</si>
  <si>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</si>
  <si>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</si>
  <si>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</si>
  <si>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</si>
  <si>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</si>
  <si>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</si>
  <si>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</si>
  <si>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</si>
  <si>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</si>
  <si>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</si>
  <si>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 xml:space="preserve">Субвенція  районному бюджету Жовтневого району Миколаївської області на виконання делегованих державою повноважень у галузі медичного обслуговування населення Корабельного району </t>
  </si>
  <si>
    <t>Податок на доходи фізичних осіб</t>
  </si>
  <si>
    <t>Податок на прибуток підприємств та фінансових  установ  комунальної власності</t>
  </si>
  <si>
    <t xml:space="preserve">Податок з власників транспортних засобів та інших самохідних машин і механізмів  </t>
  </si>
  <si>
    <t>Збір за першу реєстрацію транспортного засобу</t>
  </si>
  <si>
    <t xml:space="preserve">Збори  та плата за спеціальне використання природних ресурсів </t>
  </si>
  <si>
    <t>Окремі податки і збори, що зараховуються до місцевих бюджетів</t>
  </si>
  <si>
    <t>Місцеві податки і збори, нараховані до 1січня 2011року</t>
  </si>
  <si>
    <t>Збір за провадження деяких видів підприємницької діяльності</t>
  </si>
  <si>
    <t>Збір за провадження торговельної діяльності нафтопродуктами, скрапленим та стиснутим газом на стаціонарних , малогабаритних і пересувних автозаправних станціях, заправних пунктах</t>
  </si>
  <si>
    <t xml:space="preserve">Єдиний податок </t>
  </si>
  <si>
    <t>Інші податки та збори</t>
  </si>
  <si>
    <t>Екологічний податок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</si>
  <si>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</si>
  <si>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</si>
  <si>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</si>
  <si>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</si>
  <si>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</si>
  <si>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</si>
  <si>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</si>
  <si>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</si>
  <si>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</si>
  <si>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</si>
  <si>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</si>
  <si>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</si>
  <si>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</si>
  <si>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Утримання закладів, що надають соціальні послуги дітям, які опинились в складних життєвих обставинах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</si>
  <si>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</si>
  <si>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</si>
  <si>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</si>
  <si>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</si>
  <si>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070807</t>
  </si>
  <si>
    <t>090205</t>
  </si>
  <si>
    <t>090208</t>
  </si>
  <si>
    <t>091108</t>
  </si>
  <si>
    <t>180410</t>
  </si>
  <si>
    <t>250905</t>
  </si>
  <si>
    <t>100602</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</si>
  <si>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</si>
  <si>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</si>
  <si>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</si>
  <si>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200000</t>
  </si>
  <si>
    <t>Охорона навколишнього природного середовища та ядерна безпека</t>
  </si>
  <si>
    <t>200100</t>
  </si>
  <si>
    <t>Охорона і раціональне використання водних ресурсів</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</si>
  <si>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</si>
  <si>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</si>
  <si>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Інші заходи, пов'язані з економічною діяльністю </t>
  </si>
  <si>
    <t>Інші освітні програми </t>
  </si>
  <si>
    <t>091106</t>
  </si>
  <si>
    <t>250203</t>
  </si>
  <si>
    <t>Проведення виборів народних депутатів  Верховної Ради Автономної Республіки  Крим, місцевих та сільських, селищних, міських голів</t>
  </si>
  <si>
    <t>150118</t>
  </si>
  <si>
    <t>Житлове будівництво та придбання житла для окремих категорій населення</t>
  </si>
  <si>
    <t>РАЗОМ ДОХОДІВ</t>
  </si>
  <si>
    <t>ВСЬОГО ДОХОДІВ</t>
  </si>
  <si>
    <t xml:space="preserve">РАЗОМ ВИДАТКИ </t>
  </si>
  <si>
    <t xml:space="preserve"> КРЕДИТУВАННЯ </t>
  </si>
  <si>
    <t xml:space="preserve">ВСЬОГО ВИДАТКІВ </t>
  </si>
  <si>
    <t>Виконано за   2012 рік, тис.грн.</t>
  </si>
  <si>
    <t>Надходження коштів від Державного фонду дорогоцінних металів і дорогоцінного каміння  </t>
  </si>
  <si>
    <t>070601</t>
  </si>
  <si>
    <t>Вищі заклади освіти I та II рівнів акредитації </t>
  </si>
  <si>
    <t>у  тис.грн.</t>
  </si>
  <si>
    <t>у відсотках</t>
  </si>
  <si>
    <t>Інформація про  виконання міського  бюджету міста Миколаєва за  2013 рік (з динамікою змін порівняно з  2012 роком)</t>
  </si>
  <si>
    <t>Виконано за   2013 рік, тис.грн.</t>
  </si>
  <si>
    <t xml:space="preserve">Виконано за  2012 рік, тис.грн. </t>
  </si>
  <si>
    <t>Виконано за  2013 рік, тис.грн.</t>
  </si>
  <si>
    <t>Авансові внески з податку на прибуток підприємств та фінансових  установ  комунальної власності</t>
  </si>
  <si>
    <t xml:space="preserve">Податок на прибуток підприємств </t>
  </si>
  <si>
    <t>Податок на нерухоме майно, відмінне від земельної ділянки</t>
  </si>
  <si>
    <t xml:space="preserve">Адміністративні збори та платежі, доходи від некомерційної  господарської діяльності </t>
  </si>
  <si>
    <t>в 2,2р.м.</t>
  </si>
  <si>
    <t>в 2,3р.м.</t>
  </si>
  <si>
    <t>в 2,6р.м.</t>
  </si>
  <si>
    <t>в13,2 р.б.</t>
  </si>
  <si>
    <t>Частина чистого прибутку (доходу) комунальних унітарних підприємств та їх обєднань, що вилучається до відповідного місцевого бюджету</t>
  </si>
  <si>
    <t>Реєстраційний збір за проведення державної реєстрації юридичних осіб та фізичних осіб-підприємців</t>
  </si>
  <si>
    <t>Надходження від орендної плати за користування цілісним майновим комплексом та іншим майном, що перебуває в комунальній власності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</si>
  <si>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</si>
  <si>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</si>
  <si>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080800</t>
  </si>
  <si>
    <t>130113</t>
  </si>
  <si>
    <t>150202</t>
  </si>
  <si>
    <t>Централізовані бухгалтерії </t>
  </si>
  <si>
    <t>Розробка схем та проектних рішень масового застосування </t>
  </si>
  <si>
    <t>Центри первинної медичної (медико-санітарної) допомоги</t>
  </si>
  <si>
    <t>в 19,9 р.б.</t>
  </si>
  <si>
    <t>в 3 р.б.</t>
  </si>
  <si>
    <t>в 2,6 р.б.</t>
  </si>
  <si>
    <t>250380</t>
  </si>
  <si>
    <t>Інші субвенції</t>
  </si>
  <si>
    <t>ДО УВАГИ МІСЬКОЇ ГРОМАДИ</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</si>
</sst>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71">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1"/>
      <name val="Arial Cyr"/>
      <family val="0"/>
    </font>
    <font>
      <b/>
      <sz val="16"/>
      <color indexed="8"/>
      <name val="Times New Roman"/>
      <family val="1"/>
    </font>
    <font>
      <sz val="14"/>
      <color indexed="8"/>
      <name val="Times New Roman"/>
      <family val="1"/>
    </font>
    <font>
      <b/>
      <sz val="14"/>
      <color indexed="8"/>
      <name val="Times New Roman"/>
      <family val="1"/>
    </font>
    <font>
      <sz val="12"/>
      <name val="Times New Roman Cyr"/>
      <family val="1"/>
    </font>
    <font>
      <b/>
      <sz val="20"/>
      <name val="Times New Roman"/>
      <family val="1"/>
    </font>
    <font>
      <b/>
      <u val="single"/>
      <sz val="22"/>
      <color indexed="8"/>
      <name val="Times New Roman"/>
      <family val="1"/>
    </font>
    <font>
      <sz val="14"/>
      <color indexed="10"/>
      <name val="Times New Roman"/>
      <family val="1"/>
    </font>
    <font>
      <b/>
      <sz val="18"/>
      <color indexed="10"/>
      <name val="Times New Roman"/>
      <family val="1"/>
    </font>
    <font>
      <sz val="11"/>
      <color indexed="10"/>
      <name val="Times New Roman"/>
      <family val="1"/>
    </font>
    <font>
      <b/>
      <sz val="14"/>
      <color indexed="10"/>
      <name val="Times New Roman"/>
      <family val="1"/>
    </font>
    <font>
      <b/>
      <sz val="18"/>
      <color indexed="8"/>
      <name val="Times New Roman"/>
      <family val="1"/>
    </font>
    <font>
      <sz val="11"/>
      <color indexed="8"/>
      <name val="Times New Roman"/>
      <family val="1"/>
    </font>
    <font>
      <sz val="22"/>
      <color indexed="8"/>
      <name val="Times New Roman"/>
      <family val="1"/>
    </font>
    <font>
      <b/>
      <sz val="22"/>
      <name val="Times New Roman"/>
      <family val="1"/>
    </font>
    <font>
      <b/>
      <sz val="10"/>
      <name val="Arial Cyr"/>
      <family val="0"/>
    </font>
    <font>
      <b/>
      <sz val="16"/>
      <name val="Arial Cyr"/>
      <family val="0"/>
    </font>
    <font>
      <sz val="16"/>
      <name val="Times New Roman"/>
      <family val="1"/>
    </font>
    <font>
      <b/>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u val="single"/>
      <sz val="18"/>
      <color indexed="8"/>
      <name val="Times New Roman"/>
      <family val="1"/>
    </font>
    <font>
      <sz val="2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Times New Roman"/>
      <family val="1"/>
    </font>
    <font>
      <b/>
      <u val="single"/>
      <sz val="18"/>
      <color rgb="FF000000"/>
      <name val="Times New Roman"/>
      <family val="1"/>
    </font>
    <font>
      <sz val="2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medium"/>
      <right style="medium"/>
      <top style="medium"/>
      <bottom>
        <color indexed="63"/>
      </bottom>
    </border>
    <border>
      <left style="thin"/>
      <right style="thin"/>
      <top>
        <color indexed="63"/>
      </top>
      <bottom>
        <color indexed="63"/>
      </bottom>
    </border>
    <border>
      <left style="thin"/>
      <right style="thin"/>
      <top style="medium"/>
      <bottom style="medium"/>
    </border>
    <border>
      <left style="thin"/>
      <right style="thin"/>
      <top>
        <color indexed="63"/>
      </top>
      <bottom style="medium"/>
    </border>
    <border>
      <left style="thin"/>
      <right style="medium"/>
      <top style="medium"/>
      <bottom style="medium"/>
    </border>
    <border>
      <left style="thin"/>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16" fillId="0" borderId="0">
      <alignment/>
      <protection/>
    </xf>
    <xf numFmtId="0" fontId="3"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21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180" fontId="10" fillId="0" borderId="10" xfId="0" applyNumberFormat="1" applyFont="1" applyBorder="1" applyAlignment="1">
      <alignment/>
    </xf>
    <xf numFmtId="0" fontId="12" fillId="0" borderId="0" xfId="0" applyFont="1" applyAlignment="1">
      <alignment/>
    </xf>
    <xf numFmtId="49" fontId="13" fillId="0" borderId="11" xfId="0" applyNumberFormat="1" applyFont="1" applyFill="1" applyBorder="1" applyAlignment="1" applyProtection="1">
      <alignment horizontal="left" vertical="top"/>
      <protection locked="0"/>
    </xf>
    <xf numFmtId="183" fontId="13" fillId="0" borderId="12" xfId="0" applyNumberFormat="1" applyFont="1" applyFill="1" applyBorder="1" applyAlignment="1" applyProtection="1">
      <alignment horizontal="left" vertical="top" wrapText="1"/>
      <protection locked="0"/>
    </xf>
    <xf numFmtId="0" fontId="14" fillId="0" borderId="10" xfId="0" applyNumberFormat="1" applyFont="1" applyFill="1" applyBorder="1" applyAlignment="1" applyProtection="1" quotePrefix="1">
      <alignment horizontal="left" vertical="top"/>
      <protection locked="0"/>
    </xf>
    <xf numFmtId="183" fontId="14" fillId="0" borderId="13" xfId="0" applyNumberFormat="1" applyFont="1" applyFill="1" applyBorder="1" applyAlignment="1" applyProtection="1">
      <alignment horizontal="left" vertical="top" wrapText="1"/>
      <protection locked="0"/>
    </xf>
    <xf numFmtId="49" fontId="13" fillId="0" borderId="10" xfId="0" applyNumberFormat="1" applyFont="1" applyFill="1" applyBorder="1" applyAlignment="1" applyProtection="1">
      <alignment horizontal="left" vertical="top"/>
      <protection locked="0"/>
    </xf>
    <xf numFmtId="183" fontId="13" fillId="0" borderId="13" xfId="0" applyNumberFormat="1" applyFont="1" applyFill="1" applyBorder="1" applyAlignment="1" applyProtection="1">
      <alignment horizontal="left" vertical="top" wrapText="1"/>
      <protection/>
    </xf>
    <xf numFmtId="49" fontId="14" fillId="0" borderId="10" xfId="0" applyNumberFormat="1" applyFont="1" applyFill="1" applyBorder="1" applyAlignment="1" applyProtection="1">
      <alignment horizontal="left" vertical="top"/>
      <protection locked="0"/>
    </xf>
    <xf numFmtId="183" fontId="14" fillId="0" borderId="13" xfId="0" applyNumberFormat="1" applyFont="1" applyFill="1" applyBorder="1" applyAlignment="1" applyProtection="1">
      <alignment horizontal="left" vertical="top" wrapText="1"/>
      <protection/>
    </xf>
    <xf numFmtId="183" fontId="13" fillId="0" borderId="13" xfId="0" applyNumberFormat="1" applyFont="1" applyFill="1" applyBorder="1" applyAlignment="1" applyProtection="1">
      <alignment horizontal="left" vertical="top"/>
      <protection/>
    </xf>
    <xf numFmtId="0" fontId="10" fillId="0" borderId="13" xfId="0" applyFont="1" applyBorder="1" applyAlignment="1">
      <alignment horizontal="left" vertical="top" wrapText="1"/>
    </xf>
    <xf numFmtId="49" fontId="13" fillId="0" borderId="10" xfId="0" applyNumberFormat="1" applyFont="1" applyFill="1" applyBorder="1" applyAlignment="1" applyProtection="1">
      <alignment horizontal="left" vertical="top"/>
      <protection/>
    </xf>
    <xf numFmtId="183" fontId="14" fillId="0" borderId="10" xfId="0" applyNumberFormat="1" applyFont="1" applyFill="1" applyBorder="1" applyAlignment="1" applyProtection="1">
      <alignment horizontal="left" vertical="top" wrapText="1"/>
      <protection locked="0"/>
    </xf>
    <xf numFmtId="49" fontId="14" fillId="0" borderId="14" xfId="0" applyNumberFormat="1" applyFont="1" applyFill="1" applyBorder="1" applyAlignment="1" applyProtection="1">
      <alignment horizontal="left" vertical="top"/>
      <protection locked="0"/>
    </xf>
    <xf numFmtId="183" fontId="14" fillId="0" borderId="14" xfId="0" applyNumberFormat="1" applyFont="1" applyFill="1" applyBorder="1" applyAlignment="1" applyProtection="1">
      <alignment horizontal="left" vertical="top" wrapText="1"/>
      <protection locked="0"/>
    </xf>
    <xf numFmtId="0" fontId="10" fillId="0" borderId="14" xfId="0" applyNumberFormat="1" applyFont="1" applyFill="1" applyBorder="1" applyAlignment="1">
      <alignment vertical="top" wrapText="1"/>
    </xf>
    <xf numFmtId="49" fontId="14" fillId="0" borderId="15" xfId="0" applyNumberFormat="1" applyFont="1" applyFill="1" applyBorder="1" applyAlignment="1" applyProtection="1">
      <alignment horizontal="left" vertical="top"/>
      <protection locked="0"/>
    </xf>
    <xf numFmtId="0" fontId="10" fillId="0" borderId="15" xfId="0" applyNumberFormat="1" applyFont="1" applyFill="1" applyBorder="1" applyAlignment="1">
      <alignment horizontal="left" vertical="top" wrapText="1"/>
    </xf>
    <xf numFmtId="183" fontId="14" fillId="0" borderId="16" xfId="0" applyNumberFormat="1" applyFont="1" applyFill="1" applyBorder="1" applyAlignment="1" applyProtection="1">
      <alignment horizontal="left" vertical="top" wrapText="1"/>
      <protection locked="0"/>
    </xf>
    <xf numFmtId="183" fontId="14" fillId="0" borderId="17" xfId="0" applyNumberFormat="1" applyFont="1" applyFill="1" applyBorder="1" applyAlignment="1" applyProtection="1">
      <alignment horizontal="left" vertical="top" wrapText="1"/>
      <protection locked="0"/>
    </xf>
    <xf numFmtId="183" fontId="14" fillId="0" borderId="17" xfId="0" applyNumberFormat="1" applyFont="1" applyFill="1" applyBorder="1" applyAlignment="1" applyProtection="1">
      <alignment horizontal="left" vertical="top" wrapText="1"/>
      <protection/>
    </xf>
    <xf numFmtId="49" fontId="14" fillId="0" borderId="10" xfId="0" applyNumberFormat="1" applyFont="1" applyFill="1" applyBorder="1" applyAlignment="1" applyProtection="1">
      <alignment horizontal="left" vertical="top"/>
      <protection/>
    </xf>
    <xf numFmtId="183" fontId="13" fillId="0" borderId="13" xfId="0" applyNumberFormat="1" applyFont="1" applyFill="1" applyBorder="1" applyAlignment="1" applyProtection="1">
      <alignment horizontal="left" vertical="top" wrapText="1"/>
      <protection locked="0"/>
    </xf>
    <xf numFmtId="0" fontId="10" fillId="0" borderId="13" xfId="53" applyFont="1" applyBorder="1" applyAlignment="1" applyProtection="1">
      <alignment horizontal="left" vertical="top" wrapText="1"/>
      <protection/>
    </xf>
    <xf numFmtId="49" fontId="15" fillId="0" borderId="10" xfId="0" applyNumberFormat="1" applyFont="1" applyFill="1" applyBorder="1" applyAlignment="1" applyProtection="1">
      <alignment horizontal="left" vertical="top"/>
      <protection/>
    </xf>
    <xf numFmtId="183" fontId="15" fillId="0" borderId="13" xfId="0" applyNumberFormat="1" applyFont="1" applyFill="1" applyBorder="1" applyAlignment="1" applyProtection="1">
      <alignment horizontal="left" vertical="top" wrapText="1"/>
      <protection/>
    </xf>
    <xf numFmtId="49" fontId="13" fillId="0" borderId="15" xfId="0" applyNumberFormat="1" applyFont="1" applyFill="1" applyBorder="1" applyAlignment="1" applyProtection="1">
      <alignment horizontal="left" vertical="top"/>
      <protection/>
    </xf>
    <xf numFmtId="183" fontId="13" fillId="0" borderId="17" xfId="0" applyNumberFormat="1" applyFont="1" applyFill="1" applyBorder="1" applyAlignment="1" applyProtection="1">
      <alignment horizontal="left" vertical="top" wrapText="1"/>
      <protection/>
    </xf>
    <xf numFmtId="0" fontId="14" fillId="0" borderId="14" xfId="0" applyNumberFormat="1" applyFont="1" applyFill="1" applyBorder="1" applyAlignment="1" applyProtection="1">
      <alignment horizontal="left" vertical="top" wrapText="1"/>
      <protection/>
    </xf>
    <xf numFmtId="49" fontId="13" fillId="0" borderId="18" xfId="0" applyNumberFormat="1" applyFont="1" applyFill="1" applyBorder="1" applyAlignment="1" applyProtection="1">
      <alignment horizontal="left" vertical="top"/>
      <protection/>
    </xf>
    <xf numFmtId="183" fontId="13" fillId="0" borderId="19" xfId="0" applyNumberFormat="1" applyFont="1" applyFill="1" applyBorder="1" applyAlignment="1" applyProtection="1">
      <alignment horizontal="left" vertical="top"/>
      <protection locked="0"/>
    </xf>
    <xf numFmtId="49" fontId="13" fillId="0" borderId="20" xfId="0" applyNumberFormat="1" applyFont="1" applyFill="1" applyBorder="1" applyAlignment="1" applyProtection="1">
      <alignment horizontal="left" vertical="top"/>
      <protection/>
    </xf>
    <xf numFmtId="0" fontId="5" fillId="0" borderId="15" xfId="0" applyFont="1" applyBorder="1" applyAlignment="1">
      <alignment/>
    </xf>
    <xf numFmtId="0" fontId="14" fillId="0" borderId="10" xfId="0" applyNumberFormat="1" applyFont="1" applyFill="1" applyBorder="1" applyAlignment="1" applyProtection="1">
      <alignment horizontal="left" vertical="top" wrapText="1"/>
      <protection/>
    </xf>
    <xf numFmtId="0" fontId="11" fillId="0" borderId="21" xfId="0" applyFont="1" applyBorder="1" applyAlignment="1">
      <alignment horizontal="center" vertical="center" wrapText="1"/>
    </xf>
    <xf numFmtId="0" fontId="11" fillId="0" borderId="21" xfId="0" applyFont="1" applyBorder="1" applyAlignment="1">
      <alignment horizontal="center" vertical="top" wrapText="1"/>
    </xf>
    <xf numFmtId="0" fontId="11" fillId="0" borderId="18" xfId="0" applyFont="1" applyBorder="1" applyAlignment="1">
      <alignment horizontal="center" vertical="top" wrapText="1"/>
    </xf>
    <xf numFmtId="9" fontId="11" fillId="0" borderId="18" xfId="58" applyFont="1" applyBorder="1" applyAlignment="1">
      <alignment horizontal="center" vertical="top" wrapText="1"/>
    </xf>
    <xf numFmtId="185" fontId="13" fillId="0" borderId="15" xfId="0" applyNumberFormat="1" applyFont="1" applyFill="1" applyBorder="1" applyAlignment="1" applyProtection="1">
      <alignment horizontal="right" vertical="center" wrapText="1"/>
      <protection/>
    </xf>
    <xf numFmtId="182" fontId="7" fillId="0" borderId="15" xfId="0" applyNumberFormat="1" applyFont="1" applyBorder="1" applyAlignment="1">
      <alignment horizontal="right" vertical="center"/>
    </xf>
    <xf numFmtId="185" fontId="15" fillId="0" borderId="15" xfId="0" applyNumberFormat="1" applyFont="1" applyFill="1" applyBorder="1" applyAlignment="1" applyProtection="1">
      <alignment horizontal="right" vertical="center" wrapText="1"/>
      <protection/>
    </xf>
    <xf numFmtId="182" fontId="11" fillId="0" borderId="15" xfId="0" applyNumberFormat="1" applyFont="1" applyBorder="1" applyAlignment="1">
      <alignment horizontal="right" vertical="center"/>
    </xf>
    <xf numFmtId="185" fontId="13" fillId="0" borderId="10" xfId="0" applyNumberFormat="1" applyFont="1" applyFill="1" applyBorder="1" applyAlignment="1" applyProtection="1">
      <alignment horizontal="right" vertical="center" wrapText="1"/>
      <protection/>
    </xf>
    <xf numFmtId="185" fontId="15" fillId="0" borderId="22" xfId="0" applyNumberFormat="1" applyFont="1" applyFill="1" applyBorder="1" applyAlignment="1" applyProtection="1">
      <alignment horizontal="right" vertical="center" wrapText="1"/>
      <protection/>
    </xf>
    <xf numFmtId="182" fontId="11" fillId="0" borderId="22" xfId="0" applyNumberFormat="1" applyFont="1" applyBorder="1" applyAlignment="1">
      <alignment horizontal="right" vertical="center"/>
    </xf>
    <xf numFmtId="185" fontId="15" fillId="0" borderId="14" xfId="0" applyNumberFormat="1" applyFont="1" applyFill="1" applyBorder="1" applyAlignment="1" applyProtection="1">
      <alignment horizontal="right" vertical="center" wrapText="1"/>
      <protection/>
    </xf>
    <xf numFmtId="182" fontId="11" fillId="0" borderId="14" xfId="0" applyNumberFormat="1" applyFont="1" applyBorder="1" applyAlignment="1">
      <alignment horizontal="right" vertical="center"/>
    </xf>
    <xf numFmtId="185" fontId="14" fillId="0" borderId="10" xfId="0" applyNumberFormat="1" applyFont="1" applyFill="1" applyBorder="1" applyAlignment="1" applyProtection="1">
      <alignment horizontal="right" vertical="center" wrapText="1"/>
      <protection/>
    </xf>
    <xf numFmtId="185" fontId="15" fillId="0" borderId="10" xfId="0" applyNumberFormat="1" applyFont="1" applyFill="1" applyBorder="1" applyAlignment="1" applyProtection="1">
      <alignment horizontal="right" vertical="center" wrapText="1"/>
      <protection/>
    </xf>
    <xf numFmtId="182" fontId="11" fillId="0" borderId="10" xfId="0" applyNumberFormat="1" applyFont="1" applyBorder="1" applyAlignment="1">
      <alignment horizontal="right" vertical="center"/>
    </xf>
    <xf numFmtId="185" fontId="14" fillId="0" borderId="14" xfId="0" applyNumberFormat="1" applyFont="1" applyFill="1" applyBorder="1" applyAlignment="1" applyProtection="1">
      <alignment horizontal="right" vertical="center" wrapText="1"/>
      <protection/>
    </xf>
    <xf numFmtId="185" fontId="13" fillId="0" borderId="20" xfId="0" applyNumberFormat="1" applyFont="1" applyFill="1" applyBorder="1" applyAlignment="1" applyProtection="1">
      <alignment horizontal="right" vertical="center"/>
      <protection/>
    </xf>
    <xf numFmtId="185" fontId="13" fillId="0" borderId="18" xfId="0" applyNumberFormat="1" applyFont="1" applyFill="1" applyBorder="1" applyAlignment="1" applyProtection="1">
      <alignment horizontal="right" vertical="center" wrapText="1"/>
      <protection/>
    </xf>
    <xf numFmtId="182" fontId="7" fillId="0" borderId="18" xfId="0" applyNumberFormat="1" applyFont="1" applyBorder="1" applyAlignment="1">
      <alignment horizontal="right" vertical="center"/>
    </xf>
    <xf numFmtId="185" fontId="13" fillId="0" borderId="23" xfId="0" applyNumberFormat="1" applyFont="1" applyFill="1" applyBorder="1" applyAlignment="1" applyProtection="1">
      <alignment horizontal="right" vertical="center"/>
      <protection/>
    </xf>
    <xf numFmtId="182" fontId="7" fillId="0" borderId="24" xfId="0" applyNumberFormat="1" applyFont="1" applyBorder="1" applyAlignment="1">
      <alignment horizontal="right" vertical="center"/>
    </xf>
    <xf numFmtId="185" fontId="14" fillId="0" borderId="15" xfId="0" applyNumberFormat="1" applyFont="1" applyFill="1" applyBorder="1" applyAlignment="1" applyProtection="1">
      <alignment horizontal="right" vertical="center" wrapText="1"/>
      <protection/>
    </xf>
    <xf numFmtId="0" fontId="10" fillId="0" borderId="10" xfId="0" applyFont="1" applyBorder="1" applyAlignment="1">
      <alignment horizontal="left" vertical="top"/>
    </xf>
    <xf numFmtId="0" fontId="11" fillId="0" borderId="10" xfId="0" applyFont="1" applyBorder="1" applyAlignment="1">
      <alignment horizontal="left" vertical="top"/>
    </xf>
    <xf numFmtId="0" fontId="10" fillId="0" borderId="15" xfId="0" applyFont="1" applyBorder="1" applyAlignment="1">
      <alignment horizontal="left" vertical="top"/>
    </xf>
    <xf numFmtId="0" fontId="10" fillId="0" borderId="1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NumberFormat="1" applyFont="1" applyFill="1" applyBorder="1" applyAlignment="1">
      <alignment horizontal="left" vertical="top" wrapText="1"/>
    </xf>
    <xf numFmtId="183" fontId="14" fillId="0" borderId="16" xfId="0" applyNumberFormat="1" applyFont="1" applyFill="1" applyBorder="1" applyAlignment="1" applyProtection="1">
      <alignment horizontal="left" vertical="top" wrapText="1"/>
      <protection/>
    </xf>
    <xf numFmtId="0" fontId="10" fillId="0" borderId="14" xfId="0" applyFont="1" applyBorder="1" applyAlignment="1">
      <alignment horizontal="left" vertical="top"/>
    </xf>
    <xf numFmtId="0" fontId="10" fillId="0" borderId="14" xfId="0" applyFont="1" applyBorder="1" applyAlignment="1">
      <alignment horizontal="left" vertical="top" wrapText="1"/>
    </xf>
    <xf numFmtId="180" fontId="10" fillId="0" borderId="14" xfId="0" applyNumberFormat="1" applyFont="1" applyBorder="1" applyAlignment="1">
      <alignment/>
    </xf>
    <xf numFmtId="0" fontId="17" fillId="0" borderId="23" xfId="0" applyFont="1" applyBorder="1" applyAlignment="1">
      <alignment horizontal="left" wrapText="1"/>
    </xf>
    <xf numFmtId="180" fontId="19" fillId="0" borderId="10" xfId="0" applyNumberFormat="1" applyFont="1" applyBorder="1" applyAlignment="1">
      <alignment/>
    </xf>
    <xf numFmtId="180" fontId="22" fillId="0" borderId="10" xfId="0" applyNumberFormat="1" applyFont="1" applyBorder="1" applyAlignment="1">
      <alignment/>
    </xf>
    <xf numFmtId="185" fontId="7" fillId="0" borderId="15" xfId="0" applyNumberFormat="1" applyFont="1" applyFill="1" applyBorder="1" applyAlignment="1" applyProtection="1">
      <alignment horizontal="right" vertical="center" wrapText="1"/>
      <protection/>
    </xf>
    <xf numFmtId="185" fontId="7" fillId="0" borderId="10" xfId="0" applyNumberFormat="1" applyFont="1" applyFill="1" applyBorder="1" applyAlignment="1" applyProtection="1">
      <alignment horizontal="right" vertical="center" wrapText="1"/>
      <protection/>
    </xf>
    <xf numFmtId="185" fontId="10" fillId="0" borderId="10" xfId="0" applyNumberFormat="1" applyFont="1" applyFill="1" applyBorder="1" applyAlignment="1" applyProtection="1">
      <alignment horizontal="right" vertical="center" wrapText="1"/>
      <protection/>
    </xf>
    <xf numFmtId="185" fontId="11" fillId="0" borderId="10" xfId="0" applyNumberFormat="1" applyFont="1" applyFill="1" applyBorder="1" applyAlignment="1" applyProtection="1">
      <alignment horizontal="right" vertical="center" wrapText="1"/>
      <protection/>
    </xf>
    <xf numFmtId="185" fontId="10" fillId="0" borderId="14" xfId="0" applyNumberFormat="1" applyFont="1" applyFill="1" applyBorder="1" applyAlignment="1" applyProtection="1">
      <alignment horizontal="right" vertical="center" wrapText="1"/>
      <protection/>
    </xf>
    <xf numFmtId="185" fontId="7" fillId="0" borderId="19" xfId="0" applyNumberFormat="1" applyFont="1" applyFill="1" applyBorder="1" applyAlignment="1" applyProtection="1">
      <alignment horizontal="right" vertical="center"/>
      <protection/>
    </xf>
    <xf numFmtId="185" fontId="10" fillId="0" borderId="15" xfId="0" applyNumberFormat="1" applyFont="1" applyFill="1" applyBorder="1" applyAlignment="1" applyProtection="1">
      <alignment horizontal="right" vertical="center" wrapText="1"/>
      <protection/>
    </xf>
    <xf numFmtId="0" fontId="23" fillId="0" borderId="0" xfId="0" applyFont="1" applyAlignment="1">
      <alignment horizontal="center"/>
    </xf>
    <xf numFmtId="0" fontId="24" fillId="0" borderId="0" xfId="0" applyFont="1" applyAlignment="1">
      <alignment horizontal="center"/>
    </xf>
    <xf numFmtId="0" fontId="15" fillId="0" borderId="21" xfId="0" applyFont="1" applyBorder="1" applyAlignment="1">
      <alignment horizontal="center" vertical="top" wrapText="1"/>
    </xf>
    <xf numFmtId="0" fontId="24" fillId="0" borderId="15" xfId="0" applyFont="1" applyBorder="1" applyAlignment="1">
      <alignment/>
    </xf>
    <xf numFmtId="185" fontId="14" fillId="0" borderId="10" xfId="0" applyNumberFormat="1" applyFont="1" applyBorder="1" applyAlignment="1">
      <alignment horizontal="right" vertical="center"/>
    </xf>
    <xf numFmtId="185" fontId="14" fillId="0" borderId="14" xfId="0" applyNumberFormat="1" applyFont="1" applyBorder="1" applyAlignment="1">
      <alignment horizontal="right" vertical="center"/>
    </xf>
    <xf numFmtId="185" fontId="14" fillId="0" borderId="15" xfId="0" applyNumberFormat="1" applyFont="1" applyBorder="1" applyAlignment="1">
      <alignment horizontal="right" vertical="center"/>
    </xf>
    <xf numFmtId="0" fontId="24" fillId="0" borderId="0" xfId="0" applyFont="1" applyAlignment="1">
      <alignment/>
    </xf>
    <xf numFmtId="49" fontId="14" fillId="0" borderId="15" xfId="0" applyNumberFormat="1" applyFont="1" applyFill="1" applyBorder="1" applyAlignment="1" applyProtection="1">
      <alignment horizontal="left" vertical="top"/>
      <protection/>
    </xf>
    <xf numFmtId="180" fontId="7" fillId="0" borderId="23" xfId="0" applyNumberFormat="1" applyFont="1" applyBorder="1" applyAlignment="1">
      <alignment/>
    </xf>
    <xf numFmtId="180" fontId="7" fillId="0" borderId="15" xfId="0" applyNumberFormat="1" applyFont="1" applyBorder="1" applyAlignment="1">
      <alignment/>
    </xf>
    <xf numFmtId="0" fontId="12" fillId="0" borderId="0" xfId="0" applyFont="1" applyBorder="1" applyAlignment="1">
      <alignment/>
    </xf>
    <xf numFmtId="0" fontId="10" fillId="0" borderId="15" xfId="0" applyNumberFormat="1" applyFont="1" applyFill="1" applyBorder="1" applyAlignment="1" applyProtection="1">
      <alignment horizontal="left" vertical="top" wrapText="1"/>
      <protection/>
    </xf>
    <xf numFmtId="183" fontId="13" fillId="0" borderId="23" xfId="0" applyNumberFormat="1" applyFont="1" applyFill="1" applyBorder="1" applyAlignment="1" applyProtection="1">
      <alignment horizontal="left" vertical="top"/>
      <protection locked="0"/>
    </xf>
    <xf numFmtId="185" fontId="15" fillId="0" borderId="16" xfId="0" applyNumberFormat="1" applyFont="1" applyFill="1" applyBorder="1" applyAlignment="1" applyProtection="1">
      <alignment horizontal="right" vertical="center" wrapText="1"/>
      <protection/>
    </xf>
    <xf numFmtId="182" fontId="7" fillId="0" borderId="22" xfId="0" applyNumberFormat="1" applyFont="1" applyBorder="1" applyAlignment="1">
      <alignment horizontal="right" vertical="center"/>
    </xf>
    <xf numFmtId="185" fontId="15" fillId="0" borderId="17" xfId="0" applyNumberFormat="1" applyFont="1" applyFill="1" applyBorder="1" applyAlignment="1" applyProtection="1">
      <alignment horizontal="right" vertical="center" wrapText="1"/>
      <protection/>
    </xf>
    <xf numFmtId="0" fontId="7" fillId="0" borderId="15" xfId="0" applyFont="1" applyBorder="1" applyAlignment="1">
      <alignment horizontal="left" vertical="top"/>
    </xf>
    <xf numFmtId="0" fontId="7" fillId="0" borderId="15" xfId="0" applyFont="1" applyBorder="1" applyAlignment="1">
      <alignment horizontal="left" vertical="top" wrapText="1"/>
    </xf>
    <xf numFmtId="182" fontId="7" fillId="0" borderId="15" xfId="0" applyNumberFormat="1" applyFont="1" applyBorder="1" applyAlignment="1">
      <alignment horizontal="right"/>
    </xf>
    <xf numFmtId="0" fontId="7" fillId="0" borderId="10" xfId="0" applyFont="1" applyBorder="1" applyAlignment="1">
      <alignment horizontal="left" vertical="top"/>
    </xf>
    <xf numFmtId="0" fontId="7" fillId="0" borderId="10" xfId="0" applyFont="1" applyBorder="1" applyAlignment="1">
      <alignment horizontal="left" vertical="top" wrapText="1"/>
    </xf>
    <xf numFmtId="180" fontId="13" fillId="0" borderId="10" xfId="0" applyNumberFormat="1" applyFont="1" applyBorder="1" applyAlignment="1">
      <alignment/>
    </xf>
    <xf numFmtId="180" fontId="7" fillId="0" borderId="10" xfId="0" applyNumberFormat="1" applyFont="1" applyBorder="1" applyAlignment="1">
      <alignment/>
    </xf>
    <xf numFmtId="0" fontId="28" fillId="0" borderId="0" xfId="0" applyFont="1" applyAlignment="1">
      <alignment/>
    </xf>
    <xf numFmtId="185" fontId="13" fillId="0" borderId="10" xfId="0" applyNumberFormat="1" applyFont="1" applyBorder="1" applyAlignment="1">
      <alignment horizontal="right" vertical="center"/>
    </xf>
    <xf numFmtId="49" fontId="14" fillId="0" borderId="20" xfId="0" applyNumberFormat="1" applyFont="1" applyFill="1" applyBorder="1" applyAlignment="1" applyProtection="1">
      <alignment horizontal="left" vertical="top"/>
      <protection locked="0"/>
    </xf>
    <xf numFmtId="0" fontId="7" fillId="0" borderId="23" xfId="0" applyFont="1" applyBorder="1" applyAlignment="1">
      <alignment horizontal="left" vertical="top"/>
    </xf>
    <xf numFmtId="185" fontId="13" fillId="0" borderId="20" xfId="0" applyNumberFormat="1" applyFont="1" applyFill="1" applyBorder="1" applyAlignment="1" applyProtection="1">
      <alignment horizontal="right" vertical="center" wrapText="1"/>
      <protection/>
    </xf>
    <xf numFmtId="182" fontId="7" fillId="0" borderId="23" xfId="0" applyNumberFormat="1" applyFont="1" applyBorder="1" applyAlignment="1">
      <alignment horizontal="right" vertical="center"/>
    </xf>
    <xf numFmtId="185" fontId="13" fillId="0" borderId="23" xfId="0" applyNumberFormat="1" applyFont="1" applyFill="1" applyBorder="1" applyAlignment="1" applyProtection="1">
      <alignment horizontal="right" vertical="center" wrapText="1"/>
      <protection/>
    </xf>
    <xf numFmtId="182" fontId="7" fillId="0" borderId="25" xfId="0" applyNumberFormat="1" applyFont="1" applyBorder="1" applyAlignment="1">
      <alignment horizontal="right" vertical="center"/>
    </xf>
    <xf numFmtId="185" fontId="13" fillId="0" borderId="26" xfId="0" applyNumberFormat="1" applyFont="1" applyFill="1" applyBorder="1" applyAlignment="1" applyProtection="1">
      <alignment horizontal="right" vertical="center" wrapText="1"/>
      <protection/>
    </xf>
    <xf numFmtId="182" fontId="7" fillId="0" borderId="23" xfId="0" applyNumberFormat="1" applyFont="1" applyFill="1" applyBorder="1" applyAlignment="1">
      <alignment horizontal="right" vertical="center"/>
    </xf>
    <xf numFmtId="182" fontId="11" fillId="0" borderId="15" xfId="0" applyNumberFormat="1" applyFont="1" applyFill="1" applyBorder="1" applyAlignment="1">
      <alignment horizontal="right" vertical="center"/>
    </xf>
    <xf numFmtId="182" fontId="7" fillId="0" borderId="25" xfId="0" applyNumberFormat="1" applyFont="1" applyFill="1" applyBorder="1" applyAlignment="1">
      <alignment horizontal="right" vertical="center"/>
    </xf>
    <xf numFmtId="185" fontId="7" fillId="0" borderId="23" xfId="0" applyNumberFormat="1" applyFont="1" applyBorder="1" applyAlignment="1">
      <alignment horizontal="right" vertical="center"/>
    </xf>
    <xf numFmtId="182" fontId="11" fillId="0" borderId="14" xfId="0" applyNumberFormat="1" applyFont="1" applyFill="1" applyBorder="1" applyAlignment="1">
      <alignment horizontal="right" vertical="center"/>
    </xf>
    <xf numFmtId="180" fontId="11" fillId="0" borderId="20" xfId="0" applyNumberFormat="1" applyFont="1" applyBorder="1" applyAlignment="1">
      <alignment horizontal="left"/>
    </xf>
    <xf numFmtId="185" fontId="10" fillId="0" borderId="10" xfId="0" applyNumberFormat="1" applyFont="1" applyFill="1" applyBorder="1" applyAlignment="1">
      <alignment horizontal="right" vertical="center"/>
    </xf>
    <xf numFmtId="185" fontId="14" fillId="0" borderId="10" xfId="0" applyNumberFormat="1" applyFont="1" applyFill="1" applyBorder="1" applyAlignment="1">
      <alignment horizontal="right" vertical="center"/>
    </xf>
    <xf numFmtId="0" fontId="7" fillId="0" borderId="0" xfId="0" applyFont="1" applyBorder="1" applyAlignment="1">
      <alignment horizontal="left" vertical="top"/>
    </xf>
    <xf numFmtId="185" fontId="7" fillId="0" borderId="0" xfId="0" applyNumberFormat="1" applyFont="1" applyBorder="1" applyAlignment="1">
      <alignment horizontal="right" vertical="center"/>
    </xf>
    <xf numFmtId="185" fontId="13" fillId="0" borderId="0" xfId="0" applyNumberFormat="1" applyFont="1" applyFill="1" applyBorder="1" applyAlignment="1" applyProtection="1">
      <alignment horizontal="right" vertical="center" wrapText="1"/>
      <protection/>
    </xf>
    <xf numFmtId="182" fontId="7" fillId="0" borderId="0" xfId="0" applyNumberFormat="1" applyFont="1" applyFill="1" applyBorder="1" applyAlignment="1">
      <alignment horizontal="right" vertical="center"/>
    </xf>
    <xf numFmtId="0" fontId="4" fillId="0" borderId="0" xfId="0" applyFont="1" applyBorder="1" applyAlignment="1">
      <alignment/>
    </xf>
    <xf numFmtId="185" fontId="7" fillId="0" borderId="10" xfId="0" applyNumberFormat="1" applyFont="1" applyBorder="1" applyAlignment="1">
      <alignment horizontal="right" vertical="center"/>
    </xf>
    <xf numFmtId="182" fontId="7" fillId="0" borderId="10" xfId="0" applyNumberFormat="1" applyFont="1" applyFill="1" applyBorder="1" applyAlignment="1">
      <alignment horizontal="right" vertical="center"/>
    </xf>
    <xf numFmtId="182" fontId="7" fillId="0" borderId="10" xfId="0" applyNumberFormat="1" applyFont="1" applyBorder="1" applyAlignment="1">
      <alignment horizontal="right" vertical="center"/>
    </xf>
    <xf numFmtId="0" fontId="14" fillId="0" borderId="15" xfId="0" applyFont="1" applyBorder="1" applyAlignment="1">
      <alignment horizontal="left" vertical="top"/>
    </xf>
    <xf numFmtId="0" fontId="14" fillId="0" borderId="15" xfId="0" applyFont="1" applyBorder="1" applyAlignment="1">
      <alignment horizontal="left" vertical="top" wrapText="1"/>
    </xf>
    <xf numFmtId="0" fontId="8" fillId="0" borderId="0" xfId="0" applyFont="1" applyFill="1" applyAlignment="1">
      <alignment horizontal="center"/>
    </xf>
    <xf numFmtId="0" fontId="20" fillId="0" borderId="0" xfId="0" applyFont="1" applyFill="1" applyAlignment="1">
      <alignment horizontal="center"/>
    </xf>
    <xf numFmtId="0" fontId="5" fillId="0" borderId="0" xfId="0" applyFont="1" applyFill="1" applyAlignment="1">
      <alignment horizontal="center"/>
    </xf>
    <xf numFmtId="0" fontId="21" fillId="0" borderId="0" xfId="0" applyFont="1" applyFill="1" applyAlignment="1">
      <alignment horizontal="center"/>
    </xf>
    <xf numFmtId="0" fontId="11" fillId="0" borderId="21" xfId="0" applyFont="1" applyFill="1" applyBorder="1" applyAlignment="1">
      <alignment horizontal="center" vertical="top" wrapText="1"/>
    </xf>
    <xf numFmtId="180" fontId="13" fillId="0" borderId="15" xfId="0" applyNumberFormat="1" applyFont="1" applyFill="1" applyBorder="1" applyAlignment="1">
      <alignment/>
    </xf>
    <xf numFmtId="180" fontId="14" fillId="0" borderId="10" xfId="0" applyNumberFormat="1" applyFont="1" applyFill="1" applyBorder="1" applyAlignment="1">
      <alignment/>
    </xf>
    <xf numFmtId="180" fontId="19" fillId="0" borderId="10" xfId="0" applyNumberFormat="1" applyFont="1" applyFill="1" applyBorder="1" applyAlignment="1">
      <alignment/>
    </xf>
    <xf numFmtId="180" fontId="7" fillId="0" borderId="10" xfId="0" applyNumberFormat="1" applyFont="1" applyFill="1" applyBorder="1" applyAlignment="1">
      <alignment/>
    </xf>
    <xf numFmtId="180" fontId="11" fillId="0" borderId="10" xfId="0" applyNumberFormat="1" applyFont="1" applyFill="1" applyBorder="1" applyAlignment="1">
      <alignment/>
    </xf>
    <xf numFmtId="180" fontId="10" fillId="0" borderId="14" xfId="0" applyNumberFormat="1" applyFont="1" applyFill="1" applyBorder="1" applyAlignment="1">
      <alignment/>
    </xf>
    <xf numFmtId="180" fontId="7" fillId="0" borderId="23" xfId="0" applyNumberFormat="1" applyFont="1" applyFill="1" applyBorder="1" applyAlignment="1">
      <alignment/>
    </xf>
    <xf numFmtId="0" fontId="5" fillId="0" borderId="15" xfId="0" applyFont="1" applyFill="1" applyBorder="1" applyAlignment="1">
      <alignment/>
    </xf>
    <xf numFmtId="0" fontId="21" fillId="0" borderId="15" xfId="0" applyFont="1" applyFill="1" applyBorder="1" applyAlignment="1">
      <alignment/>
    </xf>
    <xf numFmtId="185" fontId="10" fillId="0" borderId="14" xfId="0" applyNumberFormat="1" applyFont="1" applyFill="1" applyBorder="1" applyAlignment="1">
      <alignment horizontal="right" vertical="center"/>
    </xf>
    <xf numFmtId="185" fontId="10" fillId="0" borderId="15" xfId="0" applyNumberFormat="1" applyFont="1" applyFill="1" applyBorder="1" applyAlignment="1">
      <alignment horizontal="right" vertical="center"/>
    </xf>
    <xf numFmtId="185" fontId="29" fillId="0" borderId="10" xfId="0" applyNumberFormat="1" applyFont="1" applyFill="1" applyBorder="1" applyAlignment="1">
      <alignment horizontal="right" vertical="center"/>
    </xf>
    <xf numFmtId="185" fontId="7" fillId="0" borderId="23" xfId="0" applyNumberFormat="1" applyFont="1" applyFill="1" applyBorder="1" applyAlignment="1">
      <alignment horizontal="right" vertical="center"/>
    </xf>
    <xf numFmtId="185" fontId="7" fillId="0" borderId="10" xfId="0" applyNumberFormat="1" applyFont="1" applyFill="1" applyBorder="1" applyAlignment="1">
      <alignment horizontal="right" vertical="center"/>
    </xf>
    <xf numFmtId="185" fontId="7" fillId="0" borderId="0" xfId="0" applyNumberFormat="1" applyFont="1" applyFill="1" applyBorder="1" applyAlignment="1">
      <alignment horizontal="right" vertical="center"/>
    </xf>
    <xf numFmtId="0" fontId="5" fillId="0" borderId="0" xfId="0" applyFont="1" applyFill="1" applyAlignment="1">
      <alignment/>
    </xf>
    <xf numFmtId="0" fontId="21" fillId="0" borderId="0" xfId="0" applyFont="1" applyFill="1" applyAlignment="1">
      <alignment/>
    </xf>
    <xf numFmtId="0" fontId="9" fillId="0" borderId="0" xfId="0" applyFont="1" applyAlignment="1">
      <alignment horizontal="right"/>
    </xf>
    <xf numFmtId="0" fontId="5" fillId="0" borderId="0" xfId="0" applyFont="1" applyAlignment="1">
      <alignment horizontal="right"/>
    </xf>
    <xf numFmtId="9" fontId="11" fillId="0" borderId="18" xfId="58" applyFont="1" applyBorder="1" applyAlignment="1">
      <alignment horizontal="right" vertical="top" wrapText="1"/>
    </xf>
    <xf numFmtId="0" fontId="11" fillId="0" borderId="21" xfId="0" applyFont="1" applyBorder="1" applyAlignment="1">
      <alignment horizontal="right" vertical="top" wrapText="1"/>
    </xf>
    <xf numFmtId="0" fontId="5" fillId="0" borderId="15" xfId="0" applyFont="1" applyBorder="1" applyAlignment="1">
      <alignment horizontal="right"/>
    </xf>
    <xf numFmtId="0" fontId="10" fillId="0" borderId="13" xfId="0" applyFont="1" applyFill="1" applyBorder="1" applyAlignment="1">
      <alignment horizontal="left" vertical="top" wrapText="1"/>
    </xf>
    <xf numFmtId="0" fontId="10" fillId="0" borderId="13" xfId="53" applyFont="1" applyFill="1" applyBorder="1" applyAlignment="1" applyProtection="1">
      <alignment horizontal="left" vertical="top" wrapText="1"/>
      <protection/>
    </xf>
    <xf numFmtId="0" fontId="5" fillId="0" borderId="0" xfId="0" applyFont="1" applyBorder="1" applyAlignment="1">
      <alignment/>
    </xf>
    <xf numFmtId="0" fontId="5" fillId="0" borderId="0" xfId="0" applyFont="1" applyFill="1" applyBorder="1" applyAlignment="1">
      <alignment/>
    </xf>
    <xf numFmtId="0" fontId="21" fillId="0" borderId="0" xfId="0" applyFont="1" applyFill="1" applyBorder="1" applyAlignment="1">
      <alignment/>
    </xf>
    <xf numFmtId="0" fontId="5" fillId="0" borderId="0" xfId="0" applyFont="1" applyBorder="1" applyAlignment="1">
      <alignment horizontal="right"/>
    </xf>
    <xf numFmtId="0" fontId="24" fillId="0" borderId="0" xfId="0" applyFont="1" applyBorder="1" applyAlignment="1">
      <alignment/>
    </xf>
    <xf numFmtId="0" fontId="30" fillId="0" borderId="0" xfId="0" applyFont="1" applyFill="1" applyAlignment="1">
      <alignment horizontal="center" wrapText="1"/>
    </xf>
    <xf numFmtId="0" fontId="4"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185" fontId="30" fillId="0" borderId="0" xfId="0" applyNumberFormat="1" applyFont="1" applyFill="1" applyAlignment="1">
      <alignment/>
    </xf>
    <xf numFmtId="185" fontId="30" fillId="0" borderId="0" xfId="0" applyNumberFormat="1" applyFont="1" applyFill="1" applyBorder="1" applyAlignment="1">
      <alignment/>
    </xf>
    <xf numFmtId="0" fontId="10" fillId="0" borderId="10" xfId="0" applyFont="1" applyFill="1" applyBorder="1" applyAlignment="1">
      <alignment vertical="top" wrapText="1"/>
    </xf>
    <xf numFmtId="0" fontId="10" fillId="0" borderId="14" xfId="0" applyFont="1" applyFill="1" applyBorder="1" applyAlignment="1">
      <alignment vertical="top" wrapText="1"/>
    </xf>
    <xf numFmtId="185" fontId="10" fillId="0" borderId="22" xfId="0" applyNumberFormat="1" applyFont="1" applyFill="1" applyBorder="1" applyAlignment="1" applyProtection="1">
      <alignment horizontal="right" vertical="center" wrapText="1"/>
      <protection/>
    </xf>
    <xf numFmtId="185" fontId="14" fillId="0" borderId="22" xfId="0" applyNumberFormat="1" applyFont="1" applyFill="1" applyBorder="1" applyAlignment="1" applyProtection="1">
      <alignment horizontal="right" vertical="center" wrapText="1"/>
      <protection/>
    </xf>
    <xf numFmtId="49" fontId="14" fillId="0" borderId="27" xfId="0" applyNumberFormat="1" applyFont="1" applyFill="1" applyBorder="1" applyAlignment="1" applyProtection="1">
      <alignment horizontal="left" vertical="top"/>
      <protection locked="0"/>
    </xf>
    <xf numFmtId="0" fontId="7" fillId="0" borderId="28" xfId="0" applyFont="1" applyBorder="1" applyAlignment="1">
      <alignment horizontal="left" vertical="top"/>
    </xf>
    <xf numFmtId="0" fontId="10" fillId="0" borderId="10" xfId="0" applyNumberFormat="1" applyFont="1" applyFill="1" applyBorder="1" applyAlignment="1" applyProtection="1">
      <alignment horizontal="left" vertical="top" wrapText="1"/>
      <protection/>
    </xf>
    <xf numFmtId="182" fontId="7" fillId="0" borderId="15" xfId="0" applyNumberFormat="1" applyFont="1" applyFill="1" applyBorder="1" applyAlignment="1">
      <alignment horizontal="right"/>
    </xf>
    <xf numFmtId="0" fontId="68" fillId="0" borderId="0" xfId="0" applyFont="1" applyAlignment="1">
      <alignment horizontal="justify"/>
    </xf>
    <xf numFmtId="180" fontId="7" fillId="0" borderId="22" xfId="0" applyNumberFormat="1" applyFont="1" applyBorder="1" applyAlignment="1">
      <alignment/>
    </xf>
    <xf numFmtId="182" fontId="7" fillId="0" borderId="22" xfId="0" applyNumberFormat="1" applyFont="1" applyBorder="1" applyAlignment="1">
      <alignment horizontal="right"/>
    </xf>
    <xf numFmtId="182" fontId="11" fillId="0" borderId="22" xfId="0" applyNumberFormat="1" applyFont="1" applyBorder="1" applyAlignment="1">
      <alignment horizontal="right"/>
    </xf>
    <xf numFmtId="182" fontId="7" fillId="0" borderId="23" xfId="0" applyNumberFormat="1" applyFont="1" applyBorder="1" applyAlignment="1">
      <alignment horizontal="right"/>
    </xf>
    <xf numFmtId="182" fontId="11" fillId="0" borderId="25" xfId="0" applyNumberFormat="1" applyFont="1" applyBorder="1" applyAlignment="1">
      <alignment horizontal="right"/>
    </xf>
    <xf numFmtId="0" fontId="69" fillId="0" borderId="0" xfId="0" applyFont="1" applyAlignment="1">
      <alignment horizontal="center"/>
    </xf>
    <xf numFmtId="0" fontId="70" fillId="0" borderId="0" xfId="0" applyFont="1" applyAlignment="1">
      <alignment horizontal="left" vertical="center" wrapText="1"/>
    </xf>
    <xf numFmtId="0" fontId="26" fillId="0" borderId="0" xfId="0" applyFont="1" applyBorder="1" applyAlignment="1">
      <alignment horizontal="center" wrapText="1"/>
    </xf>
    <xf numFmtId="0" fontId="27" fillId="0" borderId="0" xfId="0" applyFont="1" applyBorder="1" applyAlignment="1">
      <alignment horizontal="center" wrapText="1"/>
    </xf>
    <xf numFmtId="0" fontId="6" fillId="0" borderId="29" xfId="0" applyFont="1" applyBorder="1" applyAlignment="1">
      <alignment horizontal="center"/>
    </xf>
    <xf numFmtId="0" fontId="6" fillId="0" borderId="24" xfId="0" applyFont="1" applyBorder="1" applyAlignment="1">
      <alignment horizontal="center"/>
    </xf>
    <xf numFmtId="0" fontId="6" fillId="0" borderId="30" xfId="0" applyFont="1" applyBorder="1" applyAlignment="1">
      <alignment horizontal="center"/>
    </xf>
    <xf numFmtId="49" fontId="14" fillId="0" borderId="14" xfId="0" applyNumberFormat="1" applyFont="1" applyFill="1" applyBorder="1" applyAlignment="1" applyProtection="1">
      <alignment horizontal="left" vertical="top"/>
      <protection locked="0"/>
    </xf>
    <xf numFmtId="49" fontId="14" fillId="0" borderId="15" xfId="0" applyNumberFormat="1" applyFont="1" applyFill="1" applyBorder="1" applyAlignment="1" applyProtection="1">
      <alignment horizontal="left" vertical="top"/>
      <protection locked="0"/>
    </xf>
    <xf numFmtId="0" fontId="11" fillId="0" borderId="19" xfId="0" applyFont="1" applyBorder="1" applyAlignment="1">
      <alignment horizontal="center"/>
    </xf>
    <xf numFmtId="0" fontId="11" fillId="0" borderId="31" xfId="0" applyFont="1" applyBorder="1" applyAlignment="1">
      <alignment horizontal="center"/>
    </xf>
    <xf numFmtId="0" fontId="15" fillId="0" borderId="21" xfId="0" applyFont="1" applyBorder="1" applyAlignment="1">
      <alignment horizontal="center" vertical="top" wrapText="1"/>
    </xf>
    <xf numFmtId="0" fontId="15" fillId="0" borderId="28" xfId="0" applyFont="1" applyBorder="1" applyAlignment="1">
      <alignment horizontal="center" vertical="top" wrapText="1"/>
    </xf>
    <xf numFmtId="0" fontId="15" fillId="0" borderId="21" xfId="0" applyFont="1" applyFill="1" applyBorder="1" applyAlignment="1">
      <alignment horizontal="center" vertical="top" wrapText="1"/>
    </xf>
    <xf numFmtId="0" fontId="15" fillId="0" borderId="28" xfId="0" applyFont="1" applyFill="1" applyBorder="1" applyAlignment="1">
      <alignment horizontal="center" vertical="top" wrapText="1"/>
    </xf>
    <xf numFmtId="0" fontId="25" fillId="0" borderId="0" xfId="0" applyFont="1" applyBorder="1" applyAlignment="1">
      <alignment horizontal="justify" wrapText="1"/>
    </xf>
    <xf numFmtId="0" fontId="18" fillId="0" borderId="0" xfId="0" applyFont="1" applyBorder="1" applyAlignment="1">
      <alignment horizontal="justify" wrapText="1"/>
    </xf>
    <xf numFmtId="0" fontId="0" fillId="0" borderId="0" xfId="0" applyBorder="1" applyAlignment="1">
      <alignment horizontal="justify" wrapText="1"/>
    </xf>
    <xf numFmtId="0" fontId="17" fillId="0" borderId="0" xfId="0" applyFont="1" applyAlignment="1">
      <alignment horizontal="center" vertical="center" wrapText="1"/>
    </xf>
    <xf numFmtId="0" fontId="11" fillId="0" borderId="2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0" applyFont="1" applyBorder="1" applyAlignment="1">
      <alignment horizontal="center"/>
    </xf>
    <xf numFmtId="0" fontId="11" fillId="0" borderId="21" xfId="0" applyFont="1" applyFill="1" applyBorder="1" applyAlignment="1">
      <alignment horizontal="center" vertical="top" wrapText="1"/>
    </xf>
    <xf numFmtId="0" fontId="11" fillId="0" borderId="28" xfId="0" applyFont="1" applyFill="1" applyBorder="1" applyAlignment="1">
      <alignment horizontal="center" vertical="top" wrapText="1"/>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L232"/>
  <sheetViews>
    <sheetView tabSelected="1" view="pageBreakPreview" zoomScale="75" zoomScaleNormal="75" zoomScaleSheetLayoutView="75" zoomScalePageLayoutView="0" workbookViewId="0" topLeftCell="A1">
      <pane xSplit="2" ySplit="9" topLeftCell="E195" activePane="bottomRight" state="frozen"/>
      <selection pane="topLeft" activeCell="A1" sqref="A1"/>
      <selection pane="topRight" activeCell="C1" sqref="C1"/>
      <selection pane="bottomLeft" activeCell="A10" sqref="A10"/>
      <selection pane="bottomRight" activeCell="A206" sqref="A206:K206"/>
    </sheetView>
  </sheetViews>
  <sheetFormatPr defaultColWidth="9.00390625" defaultRowHeight="12.75"/>
  <cols>
    <col min="1" max="1" width="14.75390625" style="2" customWidth="1"/>
    <col min="2" max="2" width="83.25390625" style="2" customWidth="1"/>
    <col min="3" max="3" width="20.00390625" style="155" customWidth="1"/>
    <col min="4" max="4" width="21.375" style="156" customWidth="1"/>
    <col min="5" max="5" width="20.375" style="2" customWidth="1"/>
    <col min="6" max="6" width="19.125" style="158" customWidth="1"/>
    <col min="7" max="7" width="18.75390625" style="91" customWidth="1"/>
    <col min="8" max="8" width="18.375" style="91" customWidth="1"/>
    <col min="9" max="9" width="19.00390625" style="2" customWidth="1"/>
    <col min="10" max="10" width="19.125" style="158" customWidth="1"/>
    <col min="11" max="11" width="3.25390625" style="1" customWidth="1"/>
    <col min="12" max="12" width="19.75390625" style="1" bestFit="1" customWidth="1"/>
    <col min="13" max="16384" width="9.125" style="1" customWidth="1"/>
  </cols>
  <sheetData>
    <row r="2" spans="1:10" ht="60" customHeight="1">
      <c r="A2" s="207" t="s">
        <v>305</v>
      </c>
      <c r="B2" s="207"/>
      <c r="C2" s="207"/>
      <c r="D2" s="207"/>
      <c r="E2" s="207"/>
      <c r="F2" s="207"/>
      <c r="G2" s="207"/>
      <c r="H2" s="207"/>
      <c r="I2" s="207"/>
      <c r="J2" s="207"/>
    </row>
    <row r="3" spans="1:10" ht="23.25">
      <c r="A3" s="5"/>
      <c r="B3" s="5"/>
      <c r="C3" s="135"/>
      <c r="D3" s="136"/>
      <c r="E3" s="3"/>
      <c r="F3" s="157"/>
      <c r="G3" s="84"/>
      <c r="H3" s="84"/>
      <c r="I3" s="3"/>
      <c r="J3" s="157"/>
    </row>
    <row r="4" spans="2:9" ht="15.75" thickBot="1">
      <c r="B4" s="4"/>
      <c r="C4" s="137"/>
      <c r="D4" s="138"/>
      <c r="E4" s="4"/>
      <c r="G4" s="85"/>
      <c r="H4" s="85"/>
      <c r="I4" s="4"/>
    </row>
    <row r="5" spans="1:10" ht="21" customHeight="1" thickBot="1">
      <c r="A5" s="208" t="s">
        <v>3</v>
      </c>
      <c r="B5" s="208" t="s">
        <v>4</v>
      </c>
      <c r="C5" s="198" t="s">
        <v>0</v>
      </c>
      <c r="D5" s="211"/>
      <c r="E5" s="211"/>
      <c r="F5" s="199"/>
      <c r="G5" s="198" t="s">
        <v>1</v>
      </c>
      <c r="H5" s="211"/>
      <c r="I5" s="211"/>
      <c r="J5" s="199"/>
    </row>
    <row r="6" spans="1:10" ht="21" customHeight="1" thickBot="1">
      <c r="A6" s="209"/>
      <c r="B6" s="209"/>
      <c r="C6" s="212" t="s">
        <v>299</v>
      </c>
      <c r="D6" s="212" t="s">
        <v>306</v>
      </c>
      <c r="E6" s="198" t="s">
        <v>5</v>
      </c>
      <c r="F6" s="199"/>
      <c r="G6" s="200" t="s">
        <v>307</v>
      </c>
      <c r="H6" s="202" t="s">
        <v>308</v>
      </c>
      <c r="I6" s="198" t="s">
        <v>5</v>
      </c>
      <c r="J6" s="199"/>
    </row>
    <row r="7" spans="1:12" ht="61.5" customHeight="1" thickBot="1">
      <c r="A7" s="210"/>
      <c r="B7" s="210"/>
      <c r="C7" s="213"/>
      <c r="D7" s="213"/>
      <c r="E7" s="43" t="s">
        <v>303</v>
      </c>
      <c r="F7" s="159" t="s">
        <v>304</v>
      </c>
      <c r="G7" s="201"/>
      <c r="H7" s="203"/>
      <c r="I7" s="43" t="s">
        <v>303</v>
      </c>
      <c r="J7" s="44" t="s">
        <v>304</v>
      </c>
      <c r="L7" s="169"/>
    </row>
    <row r="8" spans="1:12" ht="19.5" customHeight="1" thickBot="1">
      <c r="A8" s="41">
        <v>1</v>
      </c>
      <c r="B8" s="41">
        <v>2</v>
      </c>
      <c r="C8" s="139">
        <v>3</v>
      </c>
      <c r="D8" s="139">
        <v>4</v>
      </c>
      <c r="E8" s="42">
        <v>5</v>
      </c>
      <c r="F8" s="160">
        <v>6</v>
      </c>
      <c r="G8" s="86">
        <v>7</v>
      </c>
      <c r="H8" s="86">
        <v>8</v>
      </c>
      <c r="I8" s="42">
        <v>9</v>
      </c>
      <c r="J8" s="160">
        <v>10</v>
      </c>
      <c r="L8" s="170"/>
    </row>
    <row r="9" spans="1:12" ht="29.25" customHeight="1" thickBot="1">
      <c r="A9" s="214" t="s">
        <v>227</v>
      </c>
      <c r="B9" s="215"/>
      <c r="C9" s="215"/>
      <c r="D9" s="215"/>
      <c r="E9" s="215"/>
      <c r="F9" s="215"/>
      <c r="G9" s="215"/>
      <c r="H9" s="215"/>
      <c r="I9" s="215"/>
      <c r="J9" s="216"/>
      <c r="L9" s="170"/>
    </row>
    <row r="10" spans="1:12" s="7" customFormat="1" ht="33.75" customHeight="1">
      <c r="A10" s="101">
        <v>10000000</v>
      </c>
      <c r="B10" s="102" t="s">
        <v>6</v>
      </c>
      <c r="C10" s="140">
        <f>C11+C16+C19+C21+C23+C28</f>
        <v>707180.8870000002</v>
      </c>
      <c r="D10" s="140">
        <f>D11+D16+D19+D21+D23+D28</f>
        <v>737858.016</v>
      </c>
      <c r="E10" s="94">
        <f>SUM(D10-C10)</f>
        <v>30677.128999999724</v>
      </c>
      <c r="F10" s="103">
        <f>SUM(E10/C10*100)</f>
        <v>4.337946565572228</v>
      </c>
      <c r="G10" s="94">
        <v>75048.613</v>
      </c>
      <c r="H10" s="94">
        <f>H16+H23+H28</f>
        <v>98203.90400000001</v>
      </c>
      <c r="I10" s="94">
        <f>SUM(H10-G10)</f>
        <v>23155.291000000012</v>
      </c>
      <c r="J10" s="103">
        <f>I10/G10*100</f>
        <v>30.853722772997834</v>
      </c>
      <c r="L10" s="171"/>
    </row>
    <row r="11" spans="1:12" ht="38.25" customHeight="1">
      <c r="A11" s="64">
        <v>11000000</v>
      </c>
      <c r="B11" s="67" t="s">
        <v>7</v>
      </c>
      <c r="C11" s="141">
        <f>C12+C13</f>
        <v>561855.381</v>
      </c>
      <c r="D11" s="141">
        <f>D12+D13</f>
        <v>593332.808</v>
      </c>
      <c r="E11" s="94">
        <f aca="true" t="shared" si="0" ref="E11:E57">SUM(D11-C11)</f>
        <v>31477.42699999991</v>
      </c>
      <c r="F11" s="103">
        <f aca="true" t="shared" si="1" ref="F11:F57">SUM(E11/C11*100)</f>
        <v>5.6024073212533505</v>
      </c>
      <c r="G11" s="75"/>
      <c r="H11" s="75"/>
      <c r="I11" s="94"/>
      <c r="J11" s="103"/>
      <c r="L11" s="170"/>
    </row>
    <row r="12" spans="1:12" ht="20.25">
      <c r="A12" s="64">
        <v>11010000</v>
      </c>
      <c r="B12" s="67" t="s">
        <v>241</v>
      </c>
      <c r="C12" s="141">
        <v>560394.687</v>
      </c>
      <c r="D12" s="141">
        <v>591948.857</v>
      </c>
      <c r="E12" s="94">
        <f t="shared" si="0"/>
        <v>31554.169999999925</v>
      </c>
      <c r="F12" s="103">
        <f t="shared" si="1"/>
        <v>5.630704703665387</v>
      </c>
      <c r="G12" s="75"/>
      <c r="H12" s="75"/>
      <c r="I12" s="94"/>
      <c r="J12" s="103"/>
      <c r="L12" s="170"/>
    </row>
    <row r="13" spans="1:12" ht="20.25">
      <c r="A13" s="66">
        <v>11020000</v>
      </c>
      <c r="B13" s="68" t="s">
        <v>310</v>
      </c>
      <c r="C13" s="141">
        <f>SUM(C14:C15)</f>
        <v>1460.694</v>
      </c>
      <c r="D13" s="141">
        <f>SUM(D14:D15)</f>
        <v>1383.951</v>
      </c>
      <c r="E13" s="94">
        <f t="shared" si="0"/>
        <v>-76.74299999999994</v>
      </c>
      <c r="F13" s="103">
        <f t="shared" si="1"/>
        <v>-5.253872474316998</v>
      </c>
      <c r="G13" s="75"/>
      <c r="H13" s="75"/>
      <c r="I13" s="94"/>
      <c r="J13" s="103"/>
      <c r="L13" s="170"/>
    </row>
    <row r="14" spans="1:12" ht="37.5">
      <c r="A14" s="66">
        <v>11020200</v>
      </c>
      <c r="B14" s="68" t="s">
        <v>242</v>
      </c>
      <c r="C14" s="141">
        <v>1460.694</v>
      </c>
      <c r="D14" s="141">
        <v>659.135</v>
      </c>
      <c r="E14" s="94">
        <f t="shared" si="0"/>
        <v>-801.559</v>
      </c>
      <c r="F14" s="103">
        <f t="shared" si="1"/>
        <v>-54.875216848977274</v>
      </c>
      <c r="G14" s="75"/>
      <c r="H14" s="75"/>
      <c r="I14" s="94"/>
      <c r="J14" s="103"/>
      <c r="L14" s="170"/>
    </row>
    <row r="15" spans="1:12" ht="37.5">
      <c r="A15" s="133">
        <v>11023200</v>
      </c>
      <c r="B15" s="134" t="s">
        <v>309</v>
      </c>
      <c r="C15" s="141"/>
      <c r="D15" s="141">
        <v>724.816</v>
      </c>
      <c r="E15" s="94">
        <f t="shared" si="0"/>
        <v>724.816</v>
      </c>
      <c r="F15" s="103"/>
      <c r="G15" s="75"/>
      <c r="H15" s="75"/>
      <c r="I15" s="94"/>
      <c r="J15" s="103"/>
      <c r="L15" s="170"/>
    </row>
    <row r="16" spans="1:12" ht="20.25">
      <c r="A16" s="66">
        <v>12000000</v>
      </c>
      <c r="B16" s="68" t="s">
        <v>8</v>
      </c>
      <c r="C16" s="142"/>
      <c r="D16" s="142"/>
      <c r="E16" s="94"/>
      <c r="F16" s="103"/>
      <c r="G16" s="6">
        <f>G17+G18</f>
        <v>2837.159</v>
      </c>
      <c r="H16" s="6">
        <f>H17+H18</f>
        <v>2580.768</v>
      </c>
      <c r="I16" s="94">
        <f aca="true" t="shared" si="2" ref="I16:I57">SUM(H16-G16)</f>
        <v>-256.3910000000001</v>
      </c>
      <c r="J16" s="103">
        <f aca="true" t="shared" si="3" ref="J16:J55">I16/G16*100</f>
        <v>-9.036892186867217</v>
      </c>
      <c r="L16" s="170"/>
    </row>
    <row r="17" spans="1:12" ht="37.5">
      <c r="A17" s="64">
        <v>12020000</v>
      </c>
      <c r="B17" s="67" t="s">
        <v>243</v>
      </c>
      <c r="C17" s="142"/>
      <c r="D17" s="142"/>
      <c r="E17" s="94"/>
      <c r="F17" s="103"/>
      <c r="G17" s="6">
        <v>10.19</v>
      </c>
      <c r="H17" s="6">
        <v>7.665</v>
      </c>
      <c r="I17" s="94">
        <f t="shared" si="2"/>
        <v>-2.5249999999999995</v>
      </c>
      <c r="J17" s="103">
        <f t="shared" si="3"/>
        <v>-24.779195289499505</v>
      </c>
      <c r="L17" s="170"/>
    </row>
    <row r="18" spans="1:12" ht="20.25">
      <c r="A18" s="64">
        <v>12030000</v>
      </c>
      <c r="B18" s="67" t="s">
        <v>244</v>
      </c>
      <c r="C18" s="142"/>
      <c r="D18" s="142"/>
      <c r="E18" s="94"/>
      <c r="F18" s="103"/>
      <c r="G18" s="6">
        <v>2826.969</v>
      </c>
      <c r="H18" s="6">
        <v>2573.103</v>
      </c>
      <c r="I18" s="94">
        <f t="shared" si="2"/>
        <v>-253.86599999999999</v>
      </c>
      <c r="J18" s="103">
        <f t="shared" si="3"/>
        <v>-8.980147995963167</v>
      </c>
      <c r="L18" s="170"/>
    </row>
    <row r="19" spans="1:12" ht="20.25">
      <c r="A19" s="64">
        <v>13000000</v>
      </c>
      <c r="B19" s="67" t="s">
        <v>245</v>
      </c>
      <c r="C19" s="141">
        <v>137478.827</v>
      </c>
      <c r="D19" s="141">
        <v>136589.892</v>
      </c>
      <c r="E19" s="94">
        <f t="shared" si="0"/>
        <v>-888.9349999999977</v>
      </c>
      <c r="F19" s="103">
        <f t="shared" si="1"/>
        <v>-0.6465977484663858</v>
      </c>
      <c r="G19" s="75"/>
      <c r="H19" s="75"/>
      <c r="I19" s="94"/>
      <c r="J19" s="103"/>
      <c r="L19" s="170"/>
    </row>
    <row r="20" spans="1:12" ht="20.25">
      <c r="A20" s="64">
        <v>13050000</v>
      </c>
      <c r="B20" s="67" t="s">
        <v>9</v>
      </c>
      <c r="C20" s="141">
        <v>137471.012</v>
      </c>
      <c r="D20" s="141">
        <v>136577.504</v>
      </c>
      <c r="E20" s="94">
        <f t="shared" si="0"/>
        <v>-893.5080000000016</v>
      </c>
      <c r="F20" s="103">
        <f t="shared" si="1"/>
        <v>-0.6499610259652425</v>
      </c>
      <c r="G20" s="75"/>
      <c r="H20" s="75"/>
      <c r="I20" s="94"/>
      <c r="J20" s="103"/>
      <c r="L20" s="170"/>
    </row>
    <row r="21" spans="1:12" ht="20.25">
      <c r="A21" s="64">
        <v>16000000</v>
      </c>
      <c r="B21" s="67" t="s">
        <v>246</v>
      </c>
      <c r="C21" s="141">
        <v>28.211</v>
      </c>
      <c r="D21" s="141">
        <v>0.251</v>
      </c>
      <c r="E21" s="94">
        <f t="shared" si="0"/>
        <v>-27.959999999999997</v>
      </c>
      <c r="F21" s="103">
        <f t="shared" si="1"/>
        <v>-99.11027613342313</v>
      </c>
      <c r="G21" s="75"/>
      <c r="H21" s="75"/>
      <c r="I21" s="94"/>
      <c r="J21" s="103"/>
      <c r="L21" s="170"/>
    </row>
    <row r="22" spans="1:12" ht="20.25">
      <c r="A22" s="64">
        <v>16010000</v>
      </c>
      <c r="B22" s="67" t="s">
        <v>247</v>
      </c>
      <c r="C22" s="141">
        <v>28.211</v>
      </c>
      <c r="D22" s="141">
        <v>0.251</v>
      </c>
      <c r="E22" s="94">
        <f t="shared" si="0"/>
        <v>-27.959999999999997</v>
      </c>
      <c r="F22" s="103">
        <f t="shared" si="1"/>
        <v>-99.11027613342313</v>
      </c>
      <c r="G22" s="75"/>
      <c r="H22" s="75"/>
      <c r="I22" s="94"/>
      <c r="J22" s="103"/>
      <c r="L22" s="170"/>
    </row>
    <row r="23" spans="1:12" ht="20.25">
      <c r="A23" s="64">
        <v>18000000</v>
      </c>
      <c r="B23" s="67" t="s">
        <v>10</v>
      </c>
      <c r="C23" s="141">
        <v>7817.859</v>
      </c>
      <c r="D23" s="141">
        <v>7934.651</v>
      </c>
      <c r="E23" s="94">
        <f t="shared" si="0"/>
        <v>116.79199999999946</v>
      </c>
      <c r="F23" s="103">
        <f t="shared" si="1"/>
        <v>1.4939128474944285</v>
      </c>
      <c r="G23" s="6">
        <v>71104.177</v>
      </c>
      <c r="H23" s="6">
        <f>H25+H27+H24</f>
        <v>94159.75400000002</v>
      </c>
      <c r="I23" s="94">
        <f t="shared" si="2"/>
        <v>23055.57700000002</v>
      </c>
      <c r="J23" s="103">
        <f t="shared" si="3"/>
        <v>32.4250669549273</v>
      </c>
      <c r="L23" s="170"/>
    </row>
    <row r="24" spans="1:12" ht="20.25">
      <c r="A24" s="64">
        <v>18010000</v>
      </c>
      <c r="B24" s="67" t="s">
        <v>311</v>
      </c>
      <c r="C24" s="141"/>
      <c r="D24" s="141"/>
      <c r="E24" s="94"/>
      <c r="F24" s="103"/>
      <c r="G24" s="6"/>
      <c r="H24" s="6">
        <v>183.604</v>
      </c>
      <c r="I24" s="94">
        <f t="shared" si="2"/>
        <v>183.604</v>
      </c>
      <c r="J24" s="103"/>
      <c r="L24" s="170"/>
    </row>
    <row r="25" spans="1:12" ht="20.25">
      <c r="A25" s="64">
        <v>18040000</v>
      </c>
      <c r="B25" s="67" t="s">
        <v>248</v>
      </c>
      <c r="C25" s="141">
        <v>7716.181</v>
      </c>
      <c r="D25" s="141">
        <v>7764.103</v>
      </c>
      <c r="E25" s="94">
        <f t="shared" si="0"/>
        <v>47.92200000000048</v>
      </c>
      <c r="F25" s="103">
        <f t="shared" si="1"/>
        <v>0.6210585262320891</v>
      </c>
      <c r="G25" s="6">
        <v>468.578</v>
      </c>
      <c r="H25" s="6">
        <f>H26</f>
        <v>528.774</v>
      </c>
      <c r="I25" s="94">
        <f t="shared" si="2"/>
        <v>60.196000000000026</v>
      </c>
      <c r="J25" s="103">
        <f t="shared" si="3"/>
        <v>12.846527152363112</v>
      </c>
      <c r="L25" s="170"/>
    </row>
    <row r="26" spans="1:12" ht="63" customHeight="1">
      <c r="A26" s="64">
        <v>18041500</v>
      </c>
      <c r="B26" s="67" t="s">
        <v>249</v>
      </c>
      <c r="C26" s="142"/>
      <c r="D26" s="142"/>
      <c r="E26" s="94"/>
      <c r="F26" s="103"/>
      <c r="G26" s="6">
        <v>468.578</v>
      </c>
      <c r="H26" s="6">
        <v>528.774</v>
      </c>
      <c r="I26" s="94">
        <f t="shared" si="2"/>
        <v>60.196000000000026</v>
      </c>
      <c r="J26" s="103">
        <f t="shared" si="3"/>
        <v>12.846527152363112</v>
      </c>
      <c r="L26" s="170"/>
    </row>
    <row r="27" spans="1:12" ht="20.25">
      <c r="A27" s="64">
        <v>18050000</v>
      </c>
      <c r="B27" s="67" t="s">
        <v>250</v>
      </c>
      <c r="C27" s="142"/>
      <c r="D27" s="142"/>
      <c r="E27" s="94"/>
      <c r="F27" s="103"/>
      <c r="G27" s="6">
        <v>70635.599</v>
      </c>
      <c r="H27" s="6">
        <v>93447.376</v>
      </c>
      <c r="I27" s="94">
        <f t="shared" si="2"/>
        <v>22811.777000000002</v>
      </c>
      <c r="J27" s="103">
        <f t="shared" si="3"/>
        <v>32.2950145860588</v>
      </c>
      <c r="L27" s="170"/>
    </row>
    <row r="28" spans="1:12" ht="20.25">
      <c r="A28" s="64">
        <v>19000000</v>
      </c>
      <c r="B28" s="67" t="s">
        <v>251</v>
      </c>
      <c r="C28" s="141">
        <v>0.609</v>
      </c>
      <c r="D28" s="141">
        <v>0.414</v>
      </c>
      <c r="E28" s="94">
        <f t="shared" si="0"/>
        <v>-0.195</v>
      </c>
      <c r="F28" s="103">
        <f t="shared" si="1"/>
        <v>-32.01970443349754</v>
      </c>
      <c r="G28" s="6">
        <v>1107.277</v>
      </c>
      <c r="H28" s="6">
        <f>H29+H31</f>
        <v>1463.382</v>
      </c>
      <c r="I28" s="94">
        <f t="shared" si="2"/>
        <v>356.105</v>
      </c>
      <c r="J28" s="103">
        <f t="shared" si="3"/>
        <v>32.160425981935866</v>
      </c>
      <c r="L28" s="170"/>
    </row>
    <row r="29" spans="1:12" ht="20.25">
      <c r="A29" s="64">
        <v>19010000</v>
      </c>
      <c r="B29" s="67" t="s">
        <v>252</v>
      </c>
      <c r="C29" s="142"/>
      <c r="D29" s="142"/>
      <c r="E29" s="94"/>
      <c r="F29" s="103"/>
      <c r="G29" s="6">
        <v>1345.637</v>
      </c>
      <c r="H29" s="6">
        <v>1451.204</v>
      </c>
      <c r="I29" s="94">
        <f t="shared" si="2"/>
        <v>105.56700000000001</v>
      </c>
      <c r="J29" s="103">
        <f t="shared" si="3"/>
        <v>7.8451320824263915</v>
      </c>
      <c r="L29" s="170"/>
    </row>
    <row r="30" spans="1:12" ht="20.25">
      <c r="A30" s="64">
        <v>19040000</v>
      </c>
      <c r="B30" s="67" t="s">
        <v>11</v>
      </c>
      <c r="C30" s="141">
        <v>0.609</v>
      </c>
      <c r="D30" s="141">
        <v>0.414</v>
      </c>
      <c r="E30" s="94">
        <f t="shared" si="0"/>
        <v>-0.195</v>
      </c>
      <c r="F30" s="103">
        <f t="shared" si="1"/>
        <v>-32.01970443349754</v>
      </c>
      <c r="G30" s="75"/>
      <c r="H30" s="75"/>
      <c r="I30" s="94"/>
      <c r="J30" s="103"/>
      <c r="L30" s="170"/>
    </row>
    <row r="31" spans="1:12" ht="20.25">
      <c r="A31" s="64">
        <v>19050000</v>
      </c>
      <c r="B31" s="67" t="s">
        <v>20</v>
      </c>
      <c r="C31" s="142"/>
      <c r="D31" s="142"/>
      <c r="E31" s="94"/>
      <c r="F31" s="103"/>
      <c r="G31" s="6">
        <v>-238.36</v>
      </c>
      <c r="H31" s="6">
        <v>12.178</v>
      </c>
      <c r="I31" s="94">
        <f t="shared" si="2"/>
        <v>250.538</v>
      </c>
      <c r="J31" s="103">
        <f t="shared" si="3"/>
        <v>-105.10907870448061</v>
      </c>
      <c r="L31" s="170"/>
    </row>
    <row r="32" spans="1:12" s="7" customFormat="1" ht="20.25">
      <c r="A32" s="104">
        <v>20000000</v>
      </c>
      <c r="B32" s="105" t="s">
        <v>12</v>
      </c>
      <c r="C32" s="143">
        <f>C33+C39+C43+C49</f>
        <v>21531.428</v>
      </c>
      <c r="D32" s="143">
        <f>D33+D39+D43+D49</f>
        <v>12286.514</v>
      </c>
      <c r="E32" s="94">
        <f t="shared" si="0"/>
        <v>-9244.914</v>
      </c>
      <c r="F32" s="103">
        <f t="shared" si="1"/>
        <v>-42.93683633059545</v>
      </c>
      <c r="G32" s="107">
        <v>47229.167</v>
      </c>
      <c r="H32" s="107">
        <f>H43+H49</f>
        <v>41464.369999999995</v>
      </c>
      <c r="I32" s="94">
        <f t="shared" si="2"/>
        <v>-5764.797000000006</v>
      </c>
      <c r="J32" s="103">
        <f t="shared" si="3"/>
        <v>-12.206010324086398</v>
      </c>
      <c r="K32" s="108"/>
      <c r="L32" s="171"/>
    </row>
    <row r="33" spans="1:12" ht="20.25">
      <c r="A33" s="64">
        <v>21000000</v>
      </c>
      <c r="B33" s="67" t="s">
        <v>13</v>
      </c>
      <c r="C33" s="141">
        <v>1637.902</v>
      </c>
      <c r="D33" s="141">
        <v>-2045.696</v>
      </c>
      <c r="E33" s="94">
        <f t="shared" si="0"/>
        <v>-3683.598</v>
      </c>
      <c r="F33" s="182" t="s">
        <v>313</v>
      </c>
      <c r="G33" s="6">
        <v>179.093</v>
      </c>
      <c r="H33" s="6">
        <v>0</v>
      </c>
      <c r="I33" s="94">
        <f t="shared" si="2"/>
        <v>-179.093</v>
      </c>
      <c r="J33" s="103">
        <f t="shared" si="3"/>
        <v>-100</v>
      </c>
      <c r="L33" s="170"/>
    </row>
    <row r="34" spans="1:12" ht="42" customHeight="1">
      <c r="A34" s="64">
        <v>21010300</v>
      </c>
      <c r="B34" s="67" t="s">
        <v>317</v>
      </c>
      <c r="C34" s="141">
        <v>133.193</v>
      </c>
      <c r="D34" s="141">
        <v>-23.018</v>
      </c>
      <c r="E34" s="94">
        <f t="shared" si="0"/>
        <v>-156.211</v>
      </c>
      <c r="F34" s="103">
        <f t="shared" si="1"/>
        <v>-117.28168897764897</v>
      </c>
      <c r="G34" s="75"/>
      <c r="H34" s="75"/>
      <c r="I34" s="94"/>
      <c r="J34" s="103"/>
      <c r="L34" s="170"/>
    </row>
    <row r="35" spans="1:12" ht="20.25">
      <c r="A35" s="64">
        <v>21080000</v>
      </c>
      <c r="B35" s="67" t="s">
        <v>14</v>
      </c>
      <c r="C35" s="141">
        <v>1504.709</v>
      </c>
      <c r="D35" s="141">
        <v>-2022.677</v>
      </c>
      <c r="E35" s="94">
        <f t="shared" si="0"/>
        <v>-3527.386</v>
      </c>
      <c r="F35" s="182" t="s">
        <v>314</v>
      </c>
      <c r="G35" s="75"/>
      <c r="H35" s="75"/>
      <c r="I35" s="94"/>
      <c r="J35" s="103"/>
      <c r="L35" s="170"/>
    </row>
    <row r="36" spans="1:12" ht="20.25">
      <c r="A36" s="64">
        <v>201080500</v>
      </c>
      <c r="B36" s="67" t="s">
        <v>14</v>
      </c>
      <c r="C36" s="141">
        <v>16.834</v>
      </c>
      <c r="D36" s="141">
        <v>238.947</v>
      </c>
      <c r="E36" s="94">
        <f t="shared" si="0"/>
        <v>222.113</v>
      </c>
      <c r="F36" s="103" t="s">
        <v>316</v>
      </c>
      <c r="G36" s="75"/>
      <c r="H36" s="75"/>
      <c r="I36" s="94"/>
      <c r="J36" s="103"/>
      <c r="L36" s="170"/>
    </row>
    <row r="37" spans="1:12" ht="20.25">
      <c r="A37" s="64">
        <v>21081100</v>
      </c>
      <c r="B37" s="67" t="s">
        <v>15</v>
      </c>
      <c r="C37" s="141">
        <v>1407.392</v>
      </c>
      <c r="D37" s="141">
        <v>-2291.741</v>
      </c>
      <c r="E37" s="94">
        <f t="shared" si="0"/>
        <v>-3699.133</v>
      </c>
      <c r="F37" s="182" t="s">
        <v>315</v>
      </c>
      <c r="G37" s="75"/>
      <c r="H37" s="75"/>
      <c r="I37" s="94"/>
      <c r="J37" s="103"/>
      <c r="L37" s="170"/>
    </row>
    <row r="38" spans="1:12" ht="20.25">
      <c r="A38" s="64">
        <v>21110000</v>
      </c>
      <c r="B38" s="67" t="s">
        <v>22</v>
      </c>
      <c r="C38" s="142"/>
      <c r="D38" s="142"/>
      <c r="E38" s="94"/>
      <c r="F38" s="103"/>
      <c r="G38" s="6">
        <v>179.093</v>
      </c>
      <c r="H38" s="6">
        <v>0</v>
      </c>
      <c r="I38" s="94">
        <f t="shared" si="2"/>
        <v>-179.093</v>
      </c>
      <c r="J38" s="103">
        <f t="shared" si="3"/>
        <v>-100</v>
      </c>
      <c r="L38" s="170"/>
    </row>
    <row r="39" spans="1:12" ht="37.5">
      <c r="A39" s="64">
        <v>22000000</v>
      </c>
      <c r="B39" s="67" t="s">
        <v>312</v>
      </c>
      <c r="C39" s="141">
        <f>C40+C41+C42</f>
        <v>13039.428</v>
      </c>
      <c r="D39" s="141">
        <f>D40+D41+D42</f>
        <v>8953.491</v>
      </c>
      <c r="E39" s="94">
        <f t="shared" si="0"/>
        <v>-4085.937</v>
      </c>
      <c r="F39" s="103">
        <f t="shared" si="1"/>
        <v>-31.335247220967055</v>
      </c>
      <c r="G39" s="75"/>
      <c r="H39" s="75"/>
      <c r="I39" s="94"/>
      <c r="J39" s="103"/>
      <c r="L39" s="170"/>
    </row>
    <row r="40" spans="1:12" ht="37.5">
      <c r="A40" s="64">
        <v>22010300</v>
      </c>
      <c r="B40" s="67" t="s">
        <v>318</v>
      </c>
      <c r="C40" s="141">
        <v>263.426</v>
      </c>
      <c r="D40" s="141">
        <v>120.896</v>
      </c>
      <c r="E40" s="94">
        <f t="shared" si="0"/>
        <v>-142.52999999999997</v>
      </c>
      <c r="F40" s="103">
        <f t="shared" si="1"/>
        <v>-54.106276525475835</v>
      </c>
      <c r="G40" s="75"/>
      <c r="H40" s="75"/>
      <c r="I40" s="94"/>
      <c r="J40" s="103"/>
      <c r="L40" s="170"/>
    </row>
    <row r="41" spans="1:12" ht="56.25">
      <c r="A41" s="64">
        <v>22080400</v>
      </c>
      <c r="B41" s="67" t="s">
        <v>319</v>
      </c>
      <c r="C41" s="141">
        <v>12261.583</v>
      </c>
      <c r="D41" s="141">
        <v>8410.464</v>
      </c>
      <c r="E41" s="94">
        <f t="shared" si="0"/>
        <v>-3851.1190000000006</v>
      </c>
      <c r="F41" s="103">
        <f t="shared" si="1"/>
        <v>-31.408008248200908</v>
      </c>
      <c r="G41" s="75"/>
      <c r="H41" s="75"/>
      <c r="I41" s="94"/>
      <c r="J41" s="103"/>
      <c r="L41" s="170"/>
    </row>
    <row r="42" spans="1:12" ht="20.25">
      <c r="A42" s="64">
        <v>22090000</v>
      </c>
      <c r="B42" s="67" t="s">
        <v>16</v>
      </c>
      <c r="C42" s="141">
        <v>514.419</v>
      </c>
      <c r="D42" s="141">
        <v>422.131</v>
      </c>
      <c r="E42" s="94">
        <f t="shared" si="0"/>
        <v>-92.28800000000001</v>
      </c>
      <c r="F42" s="103">
        <f t="shared" si="1"/>
        <v>-17.940239376850393</v>
      </c>
      <c r="G42" s="75"/>
      <c r="H42" s="75"/>
      <c r="I42" s="94"/>
      <c r="J42" s="103"/>
      <c r="L42" s="170"/>
    </row>
    <row r="43" spans="1:12" ht="20.25">
      <c r="A43" s="64">
        <v>24000000</v>
      </c>
      <c r="B43" s="67" t="s">
        <v>17</v>
      </c>
      <c r="C43" s="141">
        <v>6854.098</v>
      </c>
      <c r="D43" s="141">
        <v>5378.719</v>
      </c>
      <c r="E43" s="94">
        <f t="shared" si="0"/>
        <v>-1475.379</v>
      </c>
      <c r="F43" s="103">
        <f t="shared" si="1"/>
        <v>-21.52550196977049</v>
      </c>
      <c r="G43" s="6">
        <f>G44+G47+G48</f>
        <v>1643.142</v>
      </c>
      <c r="H43" s="6">
        <f>H44+H47+H48</f>
        <v>237.21499999999997</v>
      </c>
      <c r="I43" s="94">
        <f t="shared" si="2"/>
        <v>-1405.9270000000001</v>
      </c>
      <c r="J43" s="103">
        <f t="shared" si="3"/>
        <v>-85.56332928012309</v>
      </c>
      <c r="L43" s="170"/>
    </row>
    <row r="44" spans="1:12" ht="20.25">
      <c r="A44" s="64">
        <v>24060000</v>
      </c>
      <c r="B44" s="67" t="s">
        <v>14</v>
      </c>
      <c r="C44" s="141">
        <v>6157.8</v>
      </c>
      <c r="D44" s="141">
        <v>5375.405</v>
      </c>
      <c r="E44" s="94">
        <f t="shared" si="0"/>
        <v>-782.3950000000004</v>
      </c>
      <c r="F44" s="103">
        <f t="shared" si="1"/>
        <v>-12.705755302218332</v>
      </c>
      <c r="G44" s="6">
        <v>867.181</v>
      </c>
      <c r="H44" s="6">
        <f>H46</f>
        <v>41.336</v>
      </c>
      <c r="I44" s="94">
        <f t="shared" si="2"/>
        <v>-825.845</v>
      </c>
      <c r="J44" s="103">
        <f t="shared" si="3"/>
        <v>-95.23329039727577</v>
      </c>
      <c r="L44" s="170"/>
    </row>
    <row r="45" spans="1:12" ht="20.25">
      <c r="A45" s="64">
        <v>24060300</v>
      </c>
      <c r="B45" s="67" t="s">
        <v>14</v>
      </c>
      <c r="C45" s="141">
        <v>6150.165</v>
      </c>
      <c r="D45" s="141">
        <v>5320.766</v>
      </c>
      <c r="E45" s="94">
        <f t="shared" si="0"/>
        <v>-829.3990000000003</v>
      </c>
      <c r="F45" s="103">
        <f t="shared" si="1"/>
        <v>-13.485800787458555</v>
      </c>
      <c r="G45" s="75"/>
      <c r="H45" s="75"/>
      <c r="I45" s="94"/>
      <c r="J45" s="103"/>
      <c r="L45" s="170"/>
    </row>
    <row r="46" spans="1:12" ht="56.25">
      <c r="A46" s="64">
        <v>24062100</v>
      </c>
      <c r="B46" s="67" t="s">
        <v>253</v>
      </c>
      <c r="C46" s="142"/>
      <c r="D46" s="142"/>
      <c r="E46" s="94"/>
      <c r="F46" s="103"/>
      <c r="G46" s="6">
        <v>867.181</v>
      </c>
      <c r="H46" s="6">
        <v>41.336</v>
      </c>
      <c r="I46" s="94">
        <f t="shared" si="2"/>
        <v>-825.845</v>
      </c>
      <c r="J46" s="103">
        <f t="shared" si="3"/>
        <v>-95.23329039727577</v>
      </c>
      <c r="L46" s="170"/>
    </row>
    <row r="47" spans="1:12" ht="56.25">
      <c r="A47" s="64">
        <v>24110900</v>
      </c>
      <c r="B47" s="67" t="s">
        <v>320</v>
      </c>
      <c r="C47" s="142"/>
      <c r="D47" s="142"/>
      <c r="E47" s="94"/>
      <c r="F47" s="103"/>
      <c r="G47" s="6">
        <v>26.975</v>
      </c>
      <c r="H47" s="6">
        <v>29.065</v>
      </c>
      <c r="I47" s="94">
        <f t="shared" si="2"/>
        <v>2.09</v>
      </c>
      <c r="J47" s="103">
        <f t="shared" si="3"/>
        <v>7.747914735866542</v>
      </c>
      <c r="L47" s="170"/>
    </row>
    <row r="48" spans="1:12" ht="39" customHeight="1">
      <c r="A48" s="64">
        <v>24170000</v>
      </c>
      <c r="B48" s="67" t="s">
        <v>321</v>
      </c>
      <c r="C48" s="142"/>
      <c r="D48" s="142"/>
      <c r="E48" s="94"/>
      <c r="F48" s="103"/>
      <c r="G48" s="6">
        <v>748.986</v>
      </c>
      <c r="H48" s="6">
        <v>166.814</v>
      </c>
      <c r="I48" s="94">
        <f t="shared" si="2"/>
        <v>-582.172</v>
      </c>
      <c r="J48" s="103">
        <f t="shared" si="3"/>
        <v>-77.72802161856164</v>
      </c>
      <c r="L48" s="170"/>
    </row>
    <row r="49" spans="1:12" ht="20.25">
      <c r="A49" s="64">
        <v>25000000</v>
      </c>
      <c r="B49" s="67" t="s">
        <v>18</v>
      </c>
      <c r="C49" s="142"/>
      <c r="D49" s="142"/>
      <c r="E49" s="94"/>
      <c r="F49" s="103"/>
      <c r="G49" s="6">
        <v>45406.931</v>
      </c>
      <c r="H49" s="6">
        <v>41227.155</v>
      </c>
      <c r="I49" s="94">
        <f t="shared" si="2"/>
        <v>-4179.775999999998</v>
      </c>
      <c r="J49" s="103">
        <f t="shared" si="3"/>
        <v>-9.20514976006636</v>
      </c>
      <c r="L49" s="170"/>
    </row>
    <row r="50" spans="1:12" s="7" customFormat="1" ht="20.25">
      <c r="A50" s="104">
        <v>30000000</v>
      </c>
      <c r="B50" s="105" t="s">
        <v>19</v>
      </c>
      <c r="C50" s="143">
        <f>C51+C52</f>
        <v>82.207</v>
      </c>
      <c r="D50" s="143">
        <f>D51+D52</f>
        <v>63.366</v>
      </c>
      <c r="E50" s="94">
        <f t="shared" si="0"/>
        <v>-18.840999999999994</v>
      </c>
      <c r="F50" s="103">
        <f t="shared" si="1"/>
        <v>-22.918972836863034</v>
      </c>
      <c r="G50" s="107">
        <v>13538.414</v>
      </c>
      <c r="H50" s="107">
        <f>H53+H54</f>
        <v>24301.163</v>
      </c>
      <c r="I50" s="94">
        <f t="shared" si="2"/>
        <v>10762.749</v>
      </c>
      <c r="J50" s="103">
        <f t="shared" si="3"/>
        <v>79.49785698679328</v>
      </c>
      <c r="L50" s="171"/>
    </row>
    <row r="51" spans="1:12" s="7" customFormat="1" ht="102.75" customHeight="1">
      <c r="A51" s="64">
        <v>31010200</v>
      </c>
      <c r="B51" s="67" t="s">
        <v>254</v>
      </c>
      <c r="C51" s="144">
        <v>79.64</v>
      </c>
      <c r="D51" s="144">
        <v>60.677</v>
      </c>
      <c r="E51" s="94">
        <f t="shared" si="0"/>
        <v>-18.963</v>
      </c>
      <c r="F51" s="103">
        <f t="shared" si="1"/>
        <v>-23.81089904570568</v>
      </c>
      <c r="G51" s="76"/>
      <c r="H51" s="76"/>
      <c r="I51" s="94"/>
      <c r="J51" s="103"/>
      <c r="L51" s="171"/>
    </row>
    <row r="52" spans="1:12" s="7" customFormat="1" ht="39" customHeight="1">
      <c r="A52" s="64">
        <v>31020000</v>
      </c>
      <c r="B52" s="67" t="s">
        <v>300</v>
      </c>
      <c r="C52" s="144">
        <v>2.567</v>
      </c>
      <c r="D52" s="144">
        <v>2.689</v>
      </c>
      <c r="E52" s="94">
        <f t="shared" si="0"/>
        <v>0.12199999999999989</v>
      </c>
      <c r="F52" s="103">
        <f t="shared" si="1"/>
        <v>4.7526295286326405</v>
      </c>
      <c r="G52" s="76"/>
      <c r="H52" s="76"/>
      <c r="I52" s="94"/>
      <c r="J52" s="103"/>
      <c r="L52" s="171"/>
    </row>
    <row r="53" spans="1:12" ht="37.5">
      <c r="A53" s="64">
        <v>31030000</v>
      </c>
      <c r="B53" s="67" t="s">
        <v>256</v>
      </c>
      <c r="C53" s="142"/>
      <c r="D53" s="142"/>
      <c r="E53" s="94"/>
      <c r="F53" s="103"/>
      <c r="G53" s="6">
        <v>3460</v>
      </c>
      <c r="H53" s="6">
        <v>4785</v>
      </c>
      <c r="I53" s="94">
        <f t="shared" si="2"/>
        <v>1325</v>
      </c>
      <c r="J53" s="103">
        <f t="shared" si="3"/>
        <v>38.29479768786127</v>
      </c>
      <c r="L53" s="170"/>
    </row>
    <row r="54" spans="1:12" ht="20.25">
      <c r="A54" s="64">
        <v>33010000</v>
      </c>
      <c r="B54" s="67" t="s">
        <v>255</v>
      </c>
      <c r="C54" s="142"/>
      <c r="D54" s="142"/>
      <c r="E54" s="94"/>
      <c r="F54" s="103"/>
      <c r="G54" s="6">
        <v>10078.414</v>
      </c>
      <c r="H54" s="6">
        <v>19516.163</v>
      </c>
      <c r="I54" s="94">
        <f t="shared" si="2"/>
        <v>9437.749</v>
      </c>
      <c r="J54" s="103">
        <f t="shared" si="3"/>
        <v>93.64319624099585</v>
      </c>
      <c r="L54" s="170"/>
    </row>
    <row r="55" spans="1:12" s="7" customFormat="1" ht="20.25">
      <c r="A55" s="65"/>
      <c r="B55" s="105" t="s">
        <v>294</v>
      </c>
      <c r="C55" s="143">
        <f>C10+C32+C50</f>
        <v>728794.5220000002</v>
      </c>
      <c r="D55" s="143">
        <f>D10+D32+D50</f>
        <v>750207.896</v>
      </c>
      <c r="E55" s="94">
        <f t="shared" si="0"/>
        <v>21413.37399999972</v>
      </c>
      <c r="F55" s="103">
        <f t="shared" si="1"/>
        <v>2.938190855391708</v>
      </c>
      <c r="G55" s="106">
        <v>135816.194</v>
      </c>
      <c r="H55" s="106">
        <f>H10+H32+H50</f>
        <v>163969.437</v>
      </c>
      <c r="I55" s="94">
        <f t="shared" si="2"/>
        <v>28153.243000000017</v>
      </c>
      <c r="J55" s="103">
        <f t="shared" si="3"/>
        <v>20.728929423541363</v>
      </c>
      <c r="L55" s="171"/>
    </row>
    <row r="56" spans="1:12" ht="21" thickBot="1">
      <c r="A56" s="71">
        <v>40000000</v>
      </c>
      <c r="B56" s="72" t="s">
        <v>21</v>
      </c>
      <c r="C56" s="145">
        <v>722964.457</v>
      </c>
      <c r="D56" s="145">
        <v>635710.701</v>
      </c>
      <c r="E56" s="184">
        <f t="shared" si="0"/>
        <v>-87253.75600000005</v>
      </c>
      <c r="F56" s="185">
        <f t="shared" si="1"/>
        <v>-12.068885981209453</v>
      </c>
      <c r="G56" s="73">
        <v>30596.699</v>
      </c>
      <c r="H56" s="73">
        <v>24949.374</v>
      </c>
      <c r="I56" s="184">
        <f t="shared" si="2"/>
        <v>-5647.325000000001</v>
      </c>
      <c r="J56" s="186">
        <f>I56/G56*100</f>
        <v>-18.457301554000974</v>
      </c>
      <c r="L56" s="170"/>
    </row>
    <row r="57" spans="1:12" s="95" customFormat="1" ht="26.25" thickBot="1">
      <c r="A57" s="122"/>
      <c r="B57" s="74" t="s">
        <v>295</v>
      </c>
      <c r="C57" s="146">
        <f>C55+C56</f>
        <v>1451758.9790000003</v>
      </c>
      <c r="D57" s="146">
        <f>D55+D56</f>
        <v>1385918.597</v>
      </c>
      <c r="E57" s="93">
        <f t="shared" si="0"/>
        <v>-65840.38200000022</v>
      </c>
      <c r="F57" s="187">
        <f t="shared" si="1"/>
        <v>-4.535214381477588</v>
      </c>
      <c r="G57" s="93">
        <f>G55+G56</f>
        <v>166412.89299999998</v>
      </c>
      <c r="H57" s="93">
        <f>H55+H56</f>
        <v>188918.81100000002</v>
      </c>
      <c r="I57" s="93">
        <f t="shared" si="2"/>
        <v>22505.918000000034</v>
      </c>
      <c r="J57" s="188">
        <f>I57/G57*100</f>
        <v>13.524143228493744</v>
      </c>
      <c r="L57" s="172"/>
    </row>
    <row r="58" spans="1:12" ht="33.75" customHeight="1" thickBot="1">
      <c r="A58" s="193" t="s">
        <v>232</v>
      </c>
      <c r="B58" s="194"/>
      <c r="C58" s="194"/>
      <c r="D58" s="194"/>
      <c r="E58" s="194"/>
      <c r="F58" s="194"/>
      <c r="G58" s="194"/>
      <c r="H58" s="194"/>
      <c r="I58" s="194"/>
      <c r="J58" s="195"/>
      <c r="L58" s="170"/>
    </row>
    <row r="59" spans="1:12" ht="15">
      <c r="A59" s="39"/>
      <c r="B59" s="39"/>
      <c r="C59" s="147"/>
      <c r="D59" s="148"/>
      <c r="E59" s="39"/>
      <c r="F59" s="161"/>
      <c r="G59" s="87"/>
      <c r="H59" s="87"/>
      <c r="I59" s="39"/>
      <c r="J59" s="161"/>
      <c r="L59" s="170"/>
    </row>
    <row r="60" spans="1:12" ht="20.25">
      <c r="A60" s="8" t="s">
        <v>23</v>
      </c>
      <c r="B60" s="9" t="s">
        <v>24</v>
      </c>
      <c r="C60" s="77">
        <f>C61</f>
        <v>54523.526</v>
      </c>
      <c r="D60" s="77">
        <f>D61</f>
        <v>57430.858</v>
      </c>
      <c r="E60" s="45">
        <f>SUM(D60-C60)</f>
        <v>2907.332000000002</v>
      </c>
      <c r="F60" s="46">
        <f>(E60/C60)*100</f>
        <v>5.3322523565332185</v>
      </c>
      <c r="G60" s="45">
        <f>G61</f>
        <v>1379.264</v>
      </c>
      <c r="H60" s="45">
        <f>H61</f>
        <v>1433.872</v>
      </c>
      <c r="I60" s="45">
        <f>SUM(H60-G60)</f>
        <v>54.608000000000175</v>
      </c>
      <c r="J60" s="46">
        <f>(I60/G60)*100</f>
        <v>3.9592130295578056</v>
      </c>
      <c r="L60" s="173"/>
    </row>
    <row r="61" spans="1:12" ht="20.25">
      <c r="A61" s="10" t="s">
        <v>25</v>
      </c>
      <c r="B61" s="11" t="s">
        <v>26</v>
      </c>
      <c r="C61" s="123">
        <v>54523.526</v>
      </c>
      <c r="D61" s="123">
        <v>57430.858</v>
      </c>
      <c r="E61" s="47">
        <f aca="true" t="shared" si="4" ref="E61:E129">SUM(D61-C61)</f>
        <v>2907.332000000002</v>
      </c>
      <c r="F61" s="48">
        <f aca="true" t="shared" si="5" ref="F61:F129">(E61/C61)*100</f>
        <v>5.3322523565332185</v>
      </c>
      <c r="G61" s="88">
        <v>1379.264</v>
      </c>
      <c r="H61" s="88">
        <v>1433.872</v>
      </c>
      <c r="I61" s="47">
        <f>SUM(H61-G61)</f>
        <v>54.608000000000175</v>
      </c>
      <c r="J61" s="46">
        <f>(I61/G61)*100</f>
        <v>3.9592130295578056</v>
      </c>
      <c r="L61" s="173"/>
    </row>
    <row r="62" spans="1:12" ht="40.5">
      <c r="A62" s="12" t="s">
        <v>27</v>
      </c>
      <c r="B62" s="13" t="s">
        <v>28</v>
      </c>
      <c r="C62" s="78">
        <f>C63</f>
        <v>637.991</v>
      </c>
      <c r="D62" s="78">
        <f>D63</f>
        <v>689.75</v>
      </c>
      <c r="E62" s="45">
        <f t="shared" si="4"/>
        <v>51.759000000000015</v>
      </c>
      <c r="F62" s="46">
        <f t="shared" si="5"/>
        <v>8.112810368798309</v>
      </c>
      <c r="G62" s="49"/>
      <c r="H62" s="49"/>
      <c r="I62" s="45"/>
      <c r="J62" s="46"/>
      <c r="L62" s="173"/>
    </row>
    <row r="63" spans="1:12" ht="18.75">
      <c r="A63" s="14" t="s">
        <v>29</v>
      </c>
      <c r="B63" s="15" t="s">
        <v>30</v>
      </c>
      <c r="C63" s="123">
        <v>637.991</v>
      </c>
      <c r="D63" s="123">
        <v>689.75</v>
      </c>
      <c r="E63" s="47">
        <f t="shared" si="4"/>
        <v>51.759000000000015</v>
      </c>
      <c r="F63" s="48">
        <f t="shared" si="5"/>
        <v>8.112810368798309</v>
      </c>
      <c r="G63" s="88"/>
      <c r="H63" s="88"/>
      <c r="I63" s="47"/>
      <c r="J63" s="48"/>
      <c r="L63" s="173"/>
    </row>
    <row r="64" spans="1:12" ht="20.25">
      <c r="A64" s="12" t="s">
        <v>31</v>
      </c>
      <c r="B64" s="16" t="s">
        <v>32</v>
      </c>
      <c r="C64" s="78">
        <f>SUM(C65:C76)</f>
        <v>408855.3140000001</v>
      </c>
      <c r="D64" s="78">
        <f>SUM(D65:D76)</f>
        <v>441810.488</v>
      </c>
      <c r="E64" s="45">
        <f t="shared" si="4"/>
        <v>32955.17399999994</v>
      </c>
      <c r="F64" s="46">
        <f t="shared" si="5"/>
        <v>8.060351149061972</v>
      </c>
      <c r="G64" s="49">
        <f>SUM(G65:G76)</f>
        <v>25708.493999999995</v>
      </c>
      <c r="H64" s="49">
        <f>SUM(H65:H76)</f>
        <v>32922.82000000001</v>
      </c>
      <c r="I64" s="45">
        <f>SUM(H64-G64)</f>
        <v>7214.326000000012</v>
      </c>
      <c r="J64" s="46">
        <f>(I64/G64)*100</f>
        <v>28.06203272739357</v>
      </c>
      <c r="L64" s="173"/>
    </row>
    <row r="65" spans="1:12" ht="18.75">
      <c r="A65" s="14" t="s">
        <v>33</v>
      </c>
      <c r="B65" s="11" t="s">
        <v>34</v>
      </c>
      <c r="C65" s="123">
        <v>143512.835</v>
      </c>
      <c r="D65" s="123">
        <v>155919.634</v>
      </c>
      <c r="E65" s="47">
        <f t="shared" si="4"/>
        <v>12406.798999999999</v>
      </c>
      <c r="F65" s="48">
        <f t="shared" si="5"/>
        <v>8.64507972405395</v>
      </c>
      <c r="G65" s="88">
        <v>16039.584</v>
      </c>
      <c r="H65" s="88">
        <v>23929.447</v>
      </c>
      <c r="I65" s="47">
        <f>SUM(H65-G65)</f>
        <v>7889.862999999999</v>
      </c>
      <c r="J65" s="48">
        <f>(I65/G65)*100</f>
        <v>49.18994781909555</v>
      </c>
      <c r="L65" s="173"/>
    </row>
    <row r="66" spans="1:12" ht="37.5">
      <c r="A66" s="14" t="s">
        <v>35</v>
      </c>
      <c r="B66" s="11" t="s">
        <v>36</v>
      </c>
      <c r="C66" s="123">
        <v>230116.842</v>
      </c>
      <c r="D66" s="123">
        <v>247666.017</v>
      </c>
      <c r="E66" s="47">
        <f t="shared" si="4"/>
        <v>17549.17499999999</v>
      </c>
      <c r="F66" s="48">
        <f t="shared" si="5"/>
        <v>7.6262019100714005</v>
      </c>
      <c r="G66" s="88">
        <v>8727.071</v>
      </c>
      <c r="H66" s="124">
        <v>8017.529</v>
      </c>
      <c r="I66" s="47">
        <f>SUM(H66-G66)</f>
        <v>-709.5419999999995</v>
      </c>
      <c r="J66" s="48">
        <f>(I66/G66)*100</f>
        <v>-8.130356679806999</v>
      </c>
      <c r="L66" s="173"/>
    </row>
    <row r="67" spans="1:12" ht="20.25">
      <c r="A67" s="14" t="s">
        <v>37</v>
      </c>
      <c r="B67" s="11" t="s">
        <v>38</v>
      </c>
      <c r="C67" s="123">
        <v>4252.326</v>
      </c>
      <c r="D67" s="123">
        <v>4431.289</v>
      </c>
      <c r="E67" s="47">
        <f t="shared" si="4"/>
        <v>178.96299999999974</v>
      </c>
      <c r="F67" s="48">
        <f t="shared" si="5"/>
        <v>4.208590780669208</v>
      </c>
      <c r="G67" s="88">
        <v>100.351</v>
      </c>
      <c r="H67" s="88">
        <v>66.258</v>
      </c>
      <c r="I67" s="47">
        <f>SUM(H67-G67)</f>
        <v>-34.093</v>
      </c>
      <c r="J67" s="46">
        <f>(I67/G67)*100</f>
        <v>-33.97375213002362</v>
      </c>
      <c r="L67" s="173"/>
    </row>
    <row r="68" spans="1:12" ht="18.75">
      <c r="A68" s="14" t="s">
        <v>39</v>
      </c>
      <c r="B68" s="11" t="s">
        <v>40</v>
      </c>
      <c r="C68" s="123">
        <v>1026.101</v>
      </c>
      <c r="D68" s="123">
        <v>1297.275</v>
      </c>
      <c r="E68" s="47">
        <f t="shared" si="4"/>
        <v>271.174</v>
      </c>
      <c r="F68" s="48">
        <f t="shared" si="5"/>
        <v>26.427612876315287</v>
      </c>
      <c r="G68" s="88"/>
      <c r="H68" s="88"/>
      <c r="I68" s="47"/>
      <c r="J68" s="48"/>
      <c r="L68" s="173"/>
    </row>
    <row r="69" spans="1:12" ht="37.5">
      <c r="A69" s="14" t="s">
        <v>41</v>
      </c>
      <c r="B69" s="11" t="s">
        <v>42</v>
      </c>
      <c r="C69" s="123">
        <v>6153.656</v>
      </c>
      <c r="D69" s="123">
        <v>6617.695</v>
      </c>
      <c r="E69" s="47">
        <f t="shared" si="4"/>
        <v>464.03899999999976</v>
      </c>
      <c r="F69" s="48">
        <f t="shared" si="5"/>
        <v>7.540866762782966</v>
      </c>
      <c r="G69" s="88">
        <v>41.995</v>
      </c>
      <c r="H69" s="88">
        <v>149.975</v>
      </c>
      <c r="I69" s="47">
        <f aca="true" t="shared" si="6" ref="I69:I74">SUM(H69-G69)</f>
        <v>107.97999999999999</v>
      </c>
      <c r="J69" s="46" t="s">
        <v>330</v>
      </c>
      <c r="L69" s="173"/>
    </row>
    <row r="70" spans="1:12" ht="20.25">
      <c r="A70" s="14" t="s">
        <v>43</v>
      </c>
      <c r="B70" s="11" t="s">
        <v>44</v>
      </c>
      <c r="C70" s="123">
        <v>13701.863</v>
      </c>
      <c r="D70" s="123">
        <v>14738.917</v>
      </c>
      <c r="E70" s="47">
        <f t="shared" si="4"/>
        <v>1037.054</v>
      </c>
      <c r="F70" s="48">
        <f t="shared" si="5"/>
        <v>7.568707992482484</v>
      </c>
      <c r="G70" s="88">
        <v>259.604</v>
      </c>
      <c r="H70" s="88">
        <v>277.325</v>
      </c>
      <c r="I70" s="47">
        <f t="shared" si="6"/>
        <v>17.721000000000004</v>
      </c>
      <c r="J70" s="46">
        <f>(I70/G70)*100</f>
        <v>6.826166006687109</v>
      </c>
      <c r="L70" s="173"/>
    </row>
    <row r="71" spans="1:12" ht="20.25">
      <c r="A71" s="14" t="s">
        <v>301</v>
      </c>
      <c r="B71" s="11" t="s">
        <v>302</v>
      </c>
      <c r="C71" s="123">
        <v>276.025</v>
      </c>
      <c r="D71" s="123">
        <v>847.321</v>
      </c>
      <c r="E71" s="47">
        <f>SUM(D71-C71)</f>
        <v>571.296</v>
      </c>
      <c r="F71" s="48"/>
      <c r="G71" s="88"/>
      <c r="H71" s="88"/>
      <c r="I71" s="47"/>
      <c r="J71" s="46"/>
      <c r="L71" s="173"/>
    </row>
    <row r="72" spans="1:12" ht="18.75">
      <c r="A72" s="14" t="s">
        <v>45</v>
      </c>
      <c r="B72" s="11" t="s">
        <v>46</v>
      </c>
      <c r="C72" s="123">
        <v>4499.85</v>
      </c>
      <c r="D72" s="123">
        <v>4627.923</v>
      </c>
      <c r="E72" s="47">
        <f t="shared" si="4"/>
        <v>128.0729999999994</v>
      </c>
      <c r="F72" s="48">
        <f t="shared" si="5"/>
        <v>2.846161538717944</v>
      </c>
      <c r="G72" s="88">
        <v>402.102</v>
      </c>
      <c r="H72" s="88">
        <v>370.867</v>
      </c>
      <c r="I72" s="47">
        <f t="shared" si="6"/>
        <v>-31.234999999999957</v>
      </c>
      <c r="J72" s="48">
        <f>(I72/G72)*100</f>
        <v>-7.767929530318169</v>
      </c>
      <c r="L72" s="173"/>
    </row>
    <row r="73" spans="1:12" ht="37.5">
      <c r="A73" s="14" t="s">
        <v>47</v>
      </c>
      <c r="B73" s="11" t="s">
        <v>48</v>
      </c>
      <c r="C73" s="123">
        <v>4297.621</v>
      </c>
      <c r="D73" s="123">
        <v>4629.791</v>
      </c>
      <c r="E73" s="47">
        <f t="shared" si="4"/>
        <v>332.1700000000001</v>
      </c>
      <c r="F73" s="48">
        <f t="shared" si="5"/>
        <v>7.729159923594938</v>
      </c>
      <c r="G73" s="88">
        <v>125.455</v>
      </c>
      <c r="H73" s="88">
        <v>108.173</v>
      </c>
      <c r="I73" s="47">
        <f t="shared" si="6"/>
        <v>-17.281999999999996</v>
      </c>
      <c r="J73" s="46">
        <f>(I73/G73)*100</f>
        <v>-13.775457335299507</v>
      </c>
      <c r="L73" s="173"/>
    </row>
    <row r="74" spans="1:12" ht="20.25">
      <c r="A74" s="14" t="s">
        <v>49</v>
      </c>
      <c r="B74" s="11" t="s">
        <v>50</v>
      </c>
      <c r="C74" s="123">
        <v>644.405</v>
      </c>
      <c r="D74" s="123">
        <v>660.486</v>
      </c>
      <c r="E74" s="47">
        <f t="shared" si="4"/>
        <v>16.081000000000017</v>
      </c>
      <c r="F74" s="48">
        <f t="shared" si="5"/>
        <v>2.4954803268131096</v>
      </c>
      <c r="G74" s="88">
        <v>12.332</v>
      </c>
      <c r="H74" s="88">
        <v>3.246</v>
      </c>
      <c r="I74" s="47">
        <f t="shared" si="6"/>
        <v>-9.086</v>
      </c>
      <c r="J74" s="46">
        <f>(I74/G74)*100</f>
        <v>-73.67823548491728</v>
      </c>
      <c r="L74" s="173"/>
    </row>
    <row r="75" spans="1:12" ht="18.75">
      <c r="A75" s="14" t="s">
        <v>271</v>
      </c>
      <c r="B75" s="11" t="s">
        <v>288</v>
      </c>
      <c r="C75" s="123">
        <v>47.99</v>
      </c>
      <c r="D75" s="123">
        <v>91.78</v>
      </c>
      <c r="E75" s="47">
        <f>SUM(D75-C75)</f>
        <v>43.79</v>
      </c>
      <c r="F75" s="48">
        <f>(E75/C75)*100</f>
        <v>91.24817670347988</v>
      </c>
      <c r="G75" s="88"/>
      <c r="H75" s="88"/>
      <c r="I75" s="47"/>
      <c r="J75" s="48"/>
      <c r="L75" s="173"/>
    </row>
    <row r="76" spans="1:12" ht="37.5">
      <c r="A76" s="14" t="s">
        <v>51</v>
      </c>
      <c r="B76" s="17" t="s">
        <v>52</v>
      </c>
      <c r="C76" s="123">
        <v>325.8</v>
      </c>
      <c r="D76" s="123">
        <v>282.36</v>
      </c>
      <c r="E76" s="47">
        <f t="shared" si="4"/>
        <v>-43.44</v>
      </c>
      <c r="F76" s="48">
        <f>(E76/C76)*100</f>
        <v>-13.333333333333334</v>
      </c>
      <c r="G76" s="88"/>
      <c r="H76" s="88"/>
      <c r="I76" s="47"/>
      <c r="J76" s="48"/>
      <c r="L76" s="173"/>
    </row>
    <row r="77" spans="1:12" ht="18.75">
      <c r="A77" s="14"/>
      <c r="B77" s="17"/>
      <c r="C77" s="123"/>
      <c r="D77" s="123"/>
      <c r="E77" s="47"/>
      <c r="F77" s="48"/>
      <c r="G77" s="88"/>
      <c r="H77" s="88"/>
      <c r="I77" s="47"/>
      <c r="J77" s="48"/>
      <c r="L77" s="173"/>
    </row>
    <row r="78" spans="1:12" ht="20.25">
      <c r="A78" s="18" t="s">
        <v>53</v>
      </c>
      <c r="B78" s="13" t="s">
        <v>54</v>
      </c>
      <c r="C78" s="78">
        <f>SUM(C79:C87)</f>
        <v>268519.48000000004</v>
      </c>
      <c r="D78" s="78">
        <f>SUM(D79:D87)</f>
        <v>266321.99199999997</v>
      </c>
      <c r="E78" s="45">
        <f t="shared" si="4"/>
        <v>-2197.4880000000703</v>
      </c>
      <c r="F78" s="46">
        <f t="shared" si="5"/>
        <v>-0.8183719110435004</v>
      </c>
      <c r="G78" s="49">
        <f>SUM(G79:G87)</f>
        <v>97313.959</v>
      </c>
      <c r="H78" s="49">
        <f>SUM(H79:H87)</f>
        <v>17326.613</v>
      </c>
      <c r="I78" s="47">
        <f aca="true" t="shared" si="7" ref="I78:I85">SUM(H78-G78)</f>
        <v>-79987.346</v>
      </c>
      <c r="J78" s="48">
        <f aca="true" t="shared" si="8" ref="J78:J83">(I78/G78)*100</f>
        <v>-82.19514119243674</v>
      </c>
      <c r="L78" s="173"/>
    </row>
    <row r="79" spans="1:12" ht="18.75">
      <c r="A79" s="14" t="s">
        <v>55</v>
      </c>
      <c r="B79" s="11" t="s">
        <v>56</v>
      </c>
      <c r="C79" s="123">
        <v>111682.87</v>
      </c>
      <c r="D79" s="123">
        <v>130350.495</v>
      </c>
      <c r="E79" s="47">
        <f t="shared" si="4"/>
        <v>18667.625</v>
      </c>
      <c r="F79" s="48">
        <f t="shared" si="5"/>
        <v>16.71485071972094</v>
      </c>
      <c r="G79" s="88">
        <v>11261.829</v>
      </c>
      <c r="H79" s="88">
        <v>9902.51</v>
      </c>
      <c r="I79" s="47">
        <f t="shared" si="7"/>
        <v>-1359.3189999999995</v>
      </c>
      <c r="J79" s="48">
        <f t="shared" si="8"/>
        <v>-12.07014420126606</v>
      </c>
      <c r="L79" s="173"/>
    </row>
    <row r="80" spans="1:12" ht="18.75">
      <c r="A80" s="14" t="s">
        <v>57</v>
      </c>
      <c r="B80" s="11" t="s">
        <v>58</v>
      </c>
      <c r="C80" s="123">
        <v>34119.118</v>
      </c>
      <c r="D80" s="123">
        <v>35340.091</v>
      </c>
      <c r="E80" s="47">
        <f t="shared" si="4"/>
        <v>1220.9729999999981</v>
      </c>
      <c r="F80" s="48">
        <f t="shared" si="5"/>
        <v>3.5785596802355735</v>
      </c>
      <c r="G80" s="88">
        <v>1941.724</v>
      </c>
      <c r="H80" s="88">
        <v>2209.853</v>
      </c>
      <c r="I80" s="47">
        <f t="shared" si="7"/>
        <v>268.12900000000013</v>
      </c>
      <c r="J80" s="48">
        <f t="shared" si="8"/>
        <v>13.808811138967233</v>
      </c>
      <c r="L80" s="173"/>
    </row>
    <row r="81" spans="1:12" ht="20.25">
      <c r="A81" s="14" t="s">
        <v>59</v>
      </c>
      <c r="B81" s="11" t="s">
        <v>60</v>
      </c>
      <c r="C81" s="123">
        <v>34548.123</v>
      </c>
      <c r="D81" s="123">
        <v>11509.01</v>
      </c>
      <c r="E81" s="47">
        <f t="shared" si="4"/>
        <v>-23039.112999999998</v>
      </c>
      <c r="F81" s="48">
        <f t="shared" si="5"/>
        <v>-66.68701798937093</v>
      </c>
      <c r="G81" s="88">
        <v>708.394</v>
      </c>
      <c r="H81" s="88">
        <v>47.446</v>
      </c>
      <c r="I81" s="47">
        <f t="shared" si="7"/>
        <v>-660.948</v>
      </c>
      <c r="J81" s="46">
        <f t="shared" si="8"/>
        <v>-93.30231481350773</v>
      </c>
      <c r="L81" s="173"/>
    </row>
    <row r="82" spans="1:12" ht="37.5">
      <c r="A82" s="14" t="s">
        <v>61</v>
      </c>
      <c r="B82" s="11" t="s">
        <v>62</v>
      </c>
      <c r="C82" s="123">
        <v>82823.17</v>
      </c>
      <c r="D82" s="123">
        <v>28315.474</v>
      </c>
      <c r="E82" s="47">
        <f t="shared" si="4"/>
        <v>-54507.695999999996</v>
      </c>
      <c r="F82" s="48">
        <f t="shared" si="5"/>
        <v>-65.81213445464597</v>
      </c>
      <c r="G82" s="88">
        <v>3333.269</v>
      </c>
      <c r="H82" s="88">
        <v>768.446</v>
      </c>
      <c r="I82" s="47">
        <f t="shared" si="7"/>
        <v>-2564.823</v>
      </c>
      <c r="J82" s="48">
        <f t="shared" si="8"/>
        <v>-76.94617506117868</v>
      </c>
      <c r="L82" s="173"/>
    </row>
    <row r="83" spans="1:12" ht="18.75">
      <c r="A83" s="14" t="s">
        <v>63</v>
      </c>
      <c r="B83" s="11" t="s">
        <v>64</v>
      </c>
      <c r="C83" s="123">
        <v>3269.482</v>
      </c>
      <c r="D83" s="123">
        <v>5362.631</v>
      </c>
      <c r="E83" s="47">
        <f t="shared" si="4"/>
        <v>2093.1490000000003</v>
      </c>
      <c r="F83" s="48">
        <f t="shared" si="5"/>
        <v>64.02081430636414</v>
      </c>
      <c r="G83" s="88">
        <v>58.921</v>
      </c>
      <c r="H83" s="88">
        <v>65.748</v>
      </c>
      <c r="I83" s="47">
        <f t="shared" si="7"/>
        <v>6.827000000000005</v>
      </c>
      <c r="J83" s="48">
        <f t="shared" si="8"/>
        <v>11.586700836713575</v>
      </c>
      <c r="L83" s="173"/>
    </row>
    <row r="84" spans="1:12" ht="18.75">
      <c r="A84" s="14" t="s">
        <v>322</v>
      </c>
      <c r="B84" s="11" t="s">
        <v>327</v>
      </c>
      <c r="C84" s="123"/>
      <c r="D84" s="123">
        <v>53092.196</v>
      </c>
      <c r="E84" s="47">
        <f>SUM(D84-C84)</f>
        <v>53092.196</v>
      </c>
      <c r="F84" s="48"/>
      <c r="G84" s="88"/>
      <c r="H84" s="88">
        <v>4257.341</v>
      </c>
      <c r="I84" s="47">
        <f t="shared" si="7"/>
        <v>4257.341</v>
      </c>
      <c r="J84" s="48"/>
      <c r="L84" s="173"/>
    </row>
    <row r="85" spans="1:12" ht="18.75">
      <c r="A85" s="14" t="s">
        <v>65</v>
      </c>
      <c r="B85" s="11" t="s">
        <v>66</v>
      </c>
      <c r="C85" s="123">
        <v>2076.717</v>
      </c>
      <c r="D85" s="123">
        <v>2352.095</v>
      </c>
      <c r="E85" s="47">
        <f t="shared" si="4"/>
        <v>275.3779999999997</v>
      </c>
      <c r="F85" s="48">
        <f t="shared" si="5"/>
        <v>13.260256452853215</v>
      </c>
      <c r="G85" s="88">
        <v>80009.822</v>
      </c>
      <c r="H85" s="88">
        <v>75.269</v>
      </c>
      <c r="I85" s="47">
        <f t="shared" si="7"/>
        <v>-79934.553</v>
      </c>
      <c r="J85" s="48">
        <f>(I85/G85)*100</f>
        <v>-99.9059253000213</v>
      </c>
      <c r="L85" s="173"/>
    </row>
    <row r="86" spans="1:12" ht="18.75">
      <c r="A86" s="14" t="s">
        <v>67</v>
      </c>
      <c r="B86" s="11" t="s">
        <v>68</v>
      </c>
      <c r="C86" s="123"/>
      <c r="D86" s="123"/>
      <c r="E86" s="47"/>
      <c r="F86" s="48"/>
      <c r="G86" s="88"/>
      <c r="H86" s="88"/>
      <c r="I86" s="47"/>
      <c r="J86" s="48"/>
      <c r="L86" s="173"/>
    </row>
    <row r="87" spans="1:12" ht="18.75">
      <c r="A87" s="14"/>
      <c r="B87" s="19"/>
      <c r="C87" s="123"/>
      <c r="D87" s="123"/>
      <c r="E87" s="47"/>
      <c r="F87" s="48"/>
      <c r="G87" s="88"/>
      <c r="H87" s="88"/>
      <c r="I87" s="47"/>
      <c r="J87" s="48"/>
      <c r="L87" s="173"/>
    </row>
    <row r="88" spans="1:12" ht="20.25">
      <c r="A88" s="12" t="s">
        <v>69</v>
      </c>
      <c r="B88" s="13" t="s">
        <v>70</v>
      </c>
      <c r="C88" s="78">
        <f>SUM(C89:C132)</f>
        <v>386182.3559999999</v>
      </c>
      <c r="D88" s="78">
        <f>SUM(D89:D132)</f>
        <v>448158.3489999999</v>
      </c>
      <c r="E88" s="45">
        <f t="shared" si="4"/>
        <v>61975.99299999996</v>
      </c>
      <c r="F88" s="46">
        <f t="shared" si="5"/>
        <v>16.048375084230926</v>
      </c>
      <c r="G88" s="49">
        <f>SUM(G89:G132)</f>
        <v>1671.191</v>
      </c>
      <c r="H88" s="49">
        <f>SUM(H89:H132)</f>
        <v>1277.487</v>
      </c>
      <c r="I88" s="45">
        <f>SUM(H88-G88)</f>
        <v>-393.70399999999995</v>
      </c>
      <c r="J88" s="46">
        <f>(I88/G88)*100</f>
        <v>-23.55828866957756</v>
      </c>
      <c r="L88" s="173"/>
    </row>
    <row r="89" spans="1:12" ht="198" customHeight="1">
      <c r="A89" s="14" t="s">
        <v>71</v>
      </c>
      <c r="B89" s="11" t="s">
        <v>72</v>
      </c>
      <c r="C89" s="123">
        <v>38948.584</v>
      </c>
      <c r="D89" s="123">
        <v>40486.184</v>
      </c>
      <c r="E89" s="47">
        <f t="shared" si="4"/>
        <v>1537.5999999999985</v>
      </c>
      <c r="F89" s="46">
        <f t="shared" si="5"/>
        <v>3.947768678830528</v>
      </c>
      <c r="G89" s="88"/>
      <c r="H89" s="88"/>
      <c r="I89" s="47"/>
      <c r="J89" s="48"/>
      <c r="L89" s="173"/>
    </row>
    <row r="90" spans="1:12" ht="177.75" customHeight="1">
      <c r="A90" s="14" t="s">
        <v>73</v>
      </c>
      <c r="B90" s="15" t="s">
        <v>74</v>
      </c>
      <c r="C90" s="123">
        <v>79.982</v>
      </c>
      <c r="D90" s="123">
        <v>60.494</v>
      </c>
      <c r="E90" s="47">
        <f t="shared" si="4"/>
        <v>-19.488</v>
      </c>
      <c r="F90" s="46">
        <f t="shared" si="5"/>
        <v>-24.36548223350254</v>
      </c>
      <c r="G90" s="88"/>
      <c r="H90" s="88"/>
      <c r="I90" s="47"/>
      <c r="J90" s="48"/>
      <c r="L90" s="173"/>
    </row>
    <row r="91" spans="1:12" ht="195" customHeight="1">
      <c r="A91" s="20" t="s">
        <v>75</v>
      </c>
      <c r="B91" s="21" t="s">
        <v>76</v>
      </c>
      <c r="C91" s="149">
        <v>530.493</v>
      </c>
      <c r="D91" s="149">
        <v>670.181</v>
      </c>
      <c r="E91" s="50">
        <f t="shared" si="4"/>
        <v>139.688</v>
      </c>
      <c r="F91" s="132">
        <f t="shared" si="5"/>
        <v>26.331732935213086</v>
      </c>
      <c r="G91" s="89">
        <v>296.639</v>
      </c>
      <c r="H91" s="89">
        <v>1.242</v>
      </c>
      <c r="I91" s="45">
        <f>SUM(H91-G91)</f>
        <v>-295.397</v>
      </c>
      <c r="J91" s="46">
        <f>(I91/G91)*100</f>
        <v>-99.5813092681677</v>
      </c>
      <c r="L91" s="173"/>
    </row>
    <row r="92" spans="1:12" ht="292.5" customHeight="1">
      <c r="A92" s="196" t="s">
        <v>77</v>
      </c>
      <c r="B92" s="22" t="s">
        <v>78</v>
      </c>
      <c r="C92" s="149">
        <v>7378.827</v>
      </c>
      <c r="D92" s="149">
        <v>8271.848</v>
      </c>
      <c r="E92" s="98">
        <f t="shared" si="4"/>
        <v>893.0209999999997</v>
      </c>
      <c r="F92" s="99">
        <f t="shared" si="5"/>
        <v>12.10247916098317</v>
      </c>
      <c r="G92" s="89"/>
      <c r="H92" s="89"/>
      <c r="I92" s="52"/>
      <c r="J92" s="53"/>
      <c r="L92" s="173"/>
    </row>
    <row r="93" spans="1:12" ht="262.5">
      <c r="A93" s="197"/>
      <c r="B93" s="24" t="s">
        <v>238</v>
      </c>
      <c r="C93" s="150"/>
      <c r="D93" s="150"/>
      <c r="E93" s="100"/>
      <c r="F93" s="48"/>
      <c r="G93" s="90"/>
      <c r="H93" s="90"/>
      <c r="I93" s="47"/>
      <c r="J93" s="48"/>
      <c r="L93" s="173"/>
    </row>
    <row r="94" spans="1:12" ht="381" customHeight="1">
      <c r="A94" s="23" t="s">
        <v>272</v>
      </c>
      <c r="B94" s="69" t="s">
        <v>285</v>
      </c>
      <c r="C94" s="150">
        <v>0.475</v>
      </c>
      <c r="D94" s="150">
        <v>0.415</v>
      </c>
      <c r="E94" s="100">
        <f>SUM(D94-C94)</f>
        <v>-0.06</v>
      </c>
      <c r="F94" s="48">
        <f t="shared" si="5"/>
        <v>-12.631578947368421</v>
      </c>
      <c r="G94" s="90"/>
      <c r="H94" s="90"/>
      <c r="I94" s="47"/>
      <c r="J94" s="48"/>
      <c r="L94" s="173"/>
    </row>
    <row r="95" spans="1:12" ht="80.25" customHeight="1">
      <c r="A95" s="14" t="s">
        <v>79</v>
      </c>
      <c r="B95" s="15" t="s">
        <v>80</v>
      </c>
      <c r="C95" s="123">
        <v>1449.232</v>
      </c>
      <c r="D95" s="123">
        <v>1650.391</v>
      </c>
      <c r="E95" s="47">
        <f t="shared" si="4"/>
        <v>201.1590000000001</v>
      </c>
      <c r="F95" s="48">
        <f t="shared" si="5"/>
        <v>13.880386301158138</v>
      </c>
      <c r="G95" s="88"/>
      <c r="H95" s="88"/>
      <c r="I95" s="47"/>
      <c r="J95" s="48"/>
      <c r="L95" s="173"/>
    </row>
    <row r="96" spans="1:12" ht="77.25" customHeight="1">
      <c r="A96" s="20" t="s">
        <v>273</v>
      </c>
      <c r="B96" s="70" t="s">
        <v>280</v>
      </c>
      <c r="C96" s="123">
        <v>2.375</v>
      </c>
      <c r="D96" s="123">
        <v>1.991</v>
      </c>
      <c r="E96" s="47">
        <f>SUM(D96-C96)</f>
        <v>-0.3839999999999999</v>
      </c>
      <c r="F96" s="48">
        <f t="shared" si="5"/>
        <v>-16.168421052631572</v>
      </c>
      <c r="G96" s="88"/>
      <c r="H96" s="88"/>
      <c r="I96" s="47"/>
      <c r="J96" s="48"/>
      <c r="L96" s="173"/>
    </row>
    <row r="97" spans="1:12" ht="80.25" customHeight="1">
      <c r="A97" s="20" t="s">
        <v>81</v>
      </c>
      <c r="B97" s="25" t="s">
        <v>261</v>
      </c>
      <c r="C97" s="123">
        <v>37.993</v>
      </c>
      <c r="D97" s="123">
        <v>41.296</v>
      </c>
      <c r="E97" s="47">
        <f t="shared" si="4"/>
        <v>3.3029999999999973</v>
      </c>
      <c r="F97" s="48">
        <f t="shared" si="5"/>
        <v>8.69370673545126</v>
      </c>
      <c r="G97" s="88"/>
      <c r="H97" s="88"/>
      <c r="I97" s="47"/>
      <c r="J97" s="48"/>
      <c r="L97" s="173"/>
    </row>
    <row r="98" spans="1:12" ht="39" customHeight="1">
      <c r="A98" s="14" t="s">
        <v>82</v>
      </c>
      <c r="B98" s="11" t="s">
        <v>262</v>
      </c>
      <c r="C98" s="123">
        <v>462.68</v>
      </c>
      <c r="D98" s="123">
        <v>427.4</v>
      </c>
      <c r="E98" s="47">
        <f t="shared" si="4"/>
        <v>-35.28000000000003</v>
      </c>
      <c r="F98" s="48">
        <f t="shared" si="5"/>
        <v>-7.625140485864968</v>
      </c>
      <c r="G98" s="88"/>
      <c r="H98" s="88"/>
      <c r="I98" s="47"/>
      <c r="J98" s="48"/>
      <c r="L98" s="173"/>
    </row>
    <row r="99" spans="1:12" ht="18.75">
      <c r="A99" s="14" t="s">
        <v>83</v>
      </c>
      <c r="B99" s="11" t="s">
        <v>263</v>
      </c>
      <c r="C99" s="123">
        <v>2908.091</v>
      </c>
      <c r="D99" s="123">
        <v>2946.444</v>
      </c>
      <c r="E99" s="47">
        <f t="shared" si="4"/>
        <v>38.353000000000065</v>
      </c>
      <c r="F99" s="48">
        <f t="shared" si="5"/>
        <v>1.3188376842402822</v>
      </c>
      <c r="G99" s="88"/>
      <c r="H99" s="88"/>
      <c r="I99" s="47"/>
      <c r="J99" s="48"/>
      <c r="L99" s="173"/>
    </row>
    <row r="100" spans="1:12" ht="21.75" customHeight="1">
      <c r="A100" s="23" t="s">
        <v>84</v>
      </c>
      <c r="B100" s="26" t="s">
        <v>85</v>
      </c>
      <c r="C100" s="123">
        <v>1362.051</v>
      </c>
      <c r="D100" s="123">
        <v>1836.009</v>
      </c>
      <c r="E100" s="47">
        <f>SUM(D100-C100)</f>
        <v>473.9580000000001</v>
      </c>
      <c r="F100" s="48">
        <f t="shared" si="5"/>
        <v>34.797375428673384</v>
      </c>
      <c r="G100" s="88"/>
      <c r="H100" s="88"/>
      <c r="I100" s="47"/>
      <c r="J100" s="48"/>
      <c r="L100" s="173"/>
    </row>
    <row r="101" spans="1:12" ht="37.5">
      <c r="A101" s="23" t="s">
        <v>86</v>
      </c>
      <c r="B101" s="26" t="s">
        <v>87</v>
      </c>
      <c r="C101" s="123">
        <v>9.562</v>
      </c>
      <c r="D101" s="123">
        <v>8.4</v>
      </c>
      <c r="E101" s="47">
        <f>SUM(D101-C101)</f>
        <v>-1.161999999999999</v>
      </c>
      <c r="F101" s="48">
        <f t="shared" si="5"/>
        <v>-12.152269399707166</v>
      </c>
      <c r="G101" s="88"/>
      <c r="H101" s="88"/>
      <c r="I101" s="47"/>
      <c r="J101" s="48"/>
      <c r="L101" s="173"/>
    </row>
    <row r="102" spans="1:12" ht="18.75">
      <c r="A102" s="23" t="s">
        <v>88</v>
      </c>
      <c r="B102" s="27" t="s">
        <v>89</v>
      </c>
      <c r="C102" s="123">
        <v>3281.391</v>
      </c>
      <c r="D102" s="123">
        <v>3404.381</v>
      </c>
      <c r="E102" s="47">
        <f t="shared" si="4"/>
        <v>122.98999999999978</v>
      </c>
      <c r="F102" s="48">
        <f t="shared" si="5"/>
        <v>3.748105605214367</v>
      </c>
      <c r="G102" s="88"/>
      <c r="H102" s="88"/>
      <c r="I102" s="47"/>
      <c r="J102" s="48"/>
      <c r="L102" s="173"/>
    </row>
    <row r="103" spans="1:12" ht="24" customHeight="1">
      <c r="A103" s="14" t="s">
        <v>90</v>
      </c>
      <c r="B103" s="15" t="s">
        <v>91</v>
      </c>
      <c r="C103" s="123">
        <v>56944.62</v>
      </c>
      <c r="D103" s="123">
        <v>58528.442</v>
      </c>
      <c r="E103" s="47">
        <f t="shared" si="4"/>
        <v>1583.8220000000001</v>
      </c>
      <c r="F103" s="48">
        <f t="shared" si="5"/>
        <v>2.7813373765598928</v>
      </c>
      <c r="G103" s="88"/>
      <c r="H103" s="88"/>
      <c r="I103" s="47"/>
      <c r="J103" s="48"/>
      <c r="L103" s="173"/>
    </row>
    <row r="104" spans="1:12" ht="18.75">
      <c r="A104" s="14" t="s">
        <v>92</v>
      </c>
      <c r="B104" s="15" t="s">
        <v>233</v>
      </c>
      <c r="C104" s="123">
        <v>133322.089</v>
      </c>
      <c r="D104" s="123">
        <v>166375.748</v>
      </c>
      <c r="E104" s="47">
        <f t="shared" si="4"/>
        <v>33053.658999999985</v>
      </c>
      <c r="F104" s="48">
        <f t="shared" si="5"/>
        <v>24.792335049595557</v>
      </c>
      <c r="G104" s="88"/>
      <c r="H104" s="88"/>
      <c r="I104" s="47"/>
      <c r="J104" s="48"/>
      <c r="L104" s="173"/>
    </row>
    <row r="105" spans="1:12" ht="25.5" customHeight="1">
      <c r="A105" s="14" t="s">
        <v>93</v>
      </c>
      <c r="B105" s="11" t="s">
        <v>234</v>
      </c>
      <c r="C105" s="123">
        <v>14706.246</v>
      </c>
      <c r="D105" s="123">
        <v>15391.138</v>
      </c>
      <c r="E105" s="47">
        <f t="shared" si="4"/>
        <v>684.8920000000016</v>
      </c>
      <c r="F105" s="48">
        <f t="shared" si="5"/>
        <v>4.657150437983981</v>
      </c>
      <c r="G105" s="88"/>
      <c r="H105" s="88"/>
      <c r="I105" s="47"/>
      <c r="J105" s="48"/>
      <c r="L105" s="173"/>
    </row>
    <row r="106" spans="1:12" ht="18.75">
      <c r="A106" s="14" t="s">
        <v>94</v>
      </c>
      <c r="B106" s="15" t="s">
        <v>95</v>
      </c>
      <c r="C106" s="123">
        <v>30998.174</v>
      </c>
      <c r="D106" s="123">
        <v>34765.317</v>
      </c>
      <c r="E106" s="47">
        <f t="shared" si="4"/>
        <v>3767.1430000000037</v>
      </c>
      <c r="F106" s="48">
        <f t="shared" si="5"/>
        <v>12.152790032083837</v>
      </c>
      <c r="G106" s="88"/>
      <c r="H106" s="88"/>
      <c r="I106" s="47"/>
      <c r="J106" s="48"/>
      <c r="L106" s="173"/>
    </row>
    <row r="107" spans="1:12" ht="18.75">
      <c r="A107" s="14" t="s">
        <v>96</v>
      </c>
      <c r="B107" s="11" t="s">
        <v>97</v>
      </c>
      <c r="C107" s="123">
        <v>5720.295</v>
      </c>
      <c r="D107" s="123">
        <v>6455.422</v>
      </c>
      <c r="E107" s="47">
        <f t="shared" si="4"/>
        <v>735.1269999999995</v>
      </c>
      <c r="F107" s="48">
        <f t="shared" si="5"/>
        <v>12.851207848546265</v>
      </c>
      <c r="G107" s="88"/>
      <c r="H107" s="88"/>
      <c r="I107" s="47"/>
      <c r="J107" s="48"/>
      <c r="L107" s="173"/>
    </row>
    <row r="108" spans="1:12" ht="18.75">
      <c r="A108" s="14" t="s">
        <v>98</v>
      </c>
      <c r="B108" s="11" t="s">
        <v>99</v>
      </c>
      <c r="C108" s="123">
        <v>737.956</v>
      </c>
      <c r="D108" s="123">
        <v>601.705</v>
      </c>
      <c r="E108" s="47">
        <f t="shared" si="4"/>
        <v>-136.25099999999998</v>
      </c>
      <c r="F108" s="48">
        <f t="shared" si="5"/>
        <v>-18.463295914661575</v>
      </c>
      <c r="G108" s="88"/>
      <c r="H108" s="88"/>
      <c r="I108" s="47"/>
      <c r="J108" s="48"/>
      <c r="L108" s="173"/>
    </row>
    <row r="109" spans="1:12" ht="25.5" customHeight="1">
      <c r="A109" s="14" t="s">
        <v>100</v>
      </c>
      <c r="B109" s="11" t="s">
        <v>101</v>
      </c>
      <c r="C109" s="123">
        <v>8456.582</v>
      </c>
      <c r="D109" s="123">
        <v>17818.53</v>
      </c>
      <c r="E109" s="47">
        <f t="shared" si="4"/>
        <v>9361.947999999999</v>
      </c>
      <c r="F109" s="48">
        <f t="shared" si="5"/>
        <v>110.70605121549106</v>
      </c>
      <c r="G109" s="88"/>
      <c r="H109" s="88"/>
      <c r="I109" s="47"/>
      <c r="J109" s="48"/>
      <c r="L109" s="173"/>
    </row>
    <row r="110" spans="1:12" ht="37.5">
      <c r="A110" s="14" t="s">
        <v>102</v>
      </c>
      <c r="B110" s="15" t="s">
        <v>103</v>
      </c>
      <c r="C110" s="123">
        <v>7510.73</v>
      </c>
      <c r="D110" s="123">
        <v>7217.826</v>
      </c>
      <c r="E110" s="47">
        <f t="shared" si="4"/>
        <v>-292.90399999999954</v>
      </c>
      <c r="F110" s="48">
        <f t="shared" si="5"/>
        <v>-3.8998073422956163</v>
      </c>
      <c r="G110" s="88"/>
      <c r="H110" s="88"/>
      <c r="I110" s="47"/>
      <c r="J110" s="48"/>
      <c r="L110" s="173"/>
    </row>
    <row r="111" spans="1:12" ht="39.75" customHeight="1">
      <c r="A111" s="14" t="s">
        <v>104</v>
      </c>
      <c r="B111" s="15" t="s">
        <v>105</v>
      </c>
      <c r="C111" s="123">
        <v>94.908</v>
      </c>
      <c r="D111" s="123">
        <v>77.4</v>
      </c>
      <c r="E111" s="47">
        <f t="shared" si="4"/>
        <v>-17.507999999999996</v>
      </c>
      <c r="F111" s="48">
        <f t="shared" si="5"/>
        <v>-18.447338475154883</v>
      </c>
      <c r="G111" s="88"/>
      <c r="H111" s="88"/>
      <c r="I111" s="47"/>
      <c r="J111" s="48"/>
      <c r="L111" s="173"/>
    </row>
    <row r="112" spans="1:12" ht="18.75">
      <c r="A112" s="28" t="s">
        <v>106</v>
      </c>
      <c r="B112" s="15" t="s">
        <v>107</v>
      </c>
      <c r="C112" s="123">
        <v>2020.907</v>
      </c>
      <c r="D112" s="123">
        <v>2089.647</v>
      </c>
      <c r="E112" s="47">
        <f t="shared" si="4"/>
        <v>68.74000000000001</v>
      </c>
      <c r="F112" s="48">
        <f>(E112/C112)*100</f>
        <v>3.401443015438118</v>
      </c>
      <c r="G112" s="88">
        <v>25.92</v>
      </c>
      <c r="H112" s="88"/>
      <c r="I112" s="47">
        <f>SUM(H112-G112)</f>
        <v>-25.92</v>
      </c>
      <c r="J112" s="48">
        <f>(I112/G112)*100</f>
        <v>-100</v>
      </c>
      <c r="L112" s="173"/>
    </row>
    <row r="113" spans="1:12" ht="37.5">
      <c r="A113" s="28" t="s">
        <v>108</v>
      </c>
      <c r="B113" s="15" t="s">
        <v>109</v>
      </c>
      <c r="C113" s="123">
        <v>2901.002</v>
      </c>
      <c r="D113" s="123">
        <v>9125.473</v>
      </c>
      <c r="E113" s="47">
        <f t="shared" si="4"/>
        <v>6224.471</v>
      </c>
      <c r="F113" s="48">
        <f>(E113/C113)*100</f>
        <v>214.5627958891445</v>
      </c>
      <c r="G113" s="88"/>
      <c r="H113" s="88"/>
      <c r="I113" s="47"/>
      <c r="J113" s="48"/>
      <c r="L113" s="173"/>
    </row>
    <row r="114" spans="1:12" ht="18.75">
      <c r="A114" s="28" t="s">
        <v>110</v>
      </c>
      <c r="B114" s="15" t="s">
        <v>111</v>
      </c>
      <c r="C114" s="123">
        <v>1582.3</v>
      </c>
      <c r="D114" s="123">
        <v>1417.24</v>
      </c>
      <c r="E114" s="47">
        <f t="shared" si="4"/>
        <v>-165.05999999999995</v>
      </c>
      <c r="F114" s="48">
        <f t="shared" si="5"/>
        <v>-10.431650129558234</v>
      </c>
      <c r="G114" s="88"/>
      <c r="H114" s="88"/>
      <c r="I114" s="47"/>
      <c r="J114" s="48"/>
      <c r="L114" s="173"/>
    </row>
    <row r="115" spans="1:12" ht="18.75">
      <c r="A115" s="28" t="s">
        <v>112</v>
      </c>
      <c r="B115" s="17" t="s">
        <v>235</v>
      </c>
      <c r="C115" s="123">
        <v>346.219</v>
      </c>
      <c r="D115" s="123">
        <v>339.762</v>
      </c>
      <c r="E115" s="47">
        <f t="shared" si="4"/>
        <v>-6.456999999999994</v>
      </c>
      <c r="F115" s="48">
        <f t="shared" si="5"/>
        <v>-1.8650045202602958</v>
      </c>
      <c r="G115" s="88"/>
      <c r="H115" s="88"/>
      <c r="I115" s="47"/>
      <c r="J115" s="48"/>
      <c r="L115" s="173"/>
    </row>
    <row r="116" spans="1:12" ht="42" customHeight="1">
      <c r="A116" s="28" t="s">
        <v>113</v>
      </c>
      <c r="B116" s="11" t="s">
        <v>266</v>
      </c>
      <c r="C116" s="123">
        <v>3613.883</v>
      </c>
      <c r="D116" s="123"/>
      <c r="E116" s="47">
        <f t="shared" si="4"/>
        <v>-3613.883</v>
      </c>
      <c r="F116" s="48">
        <f t="shared" si="5"/>
        <v>-100</v>
      </c>
      <c r="G116" s="88">
        <v>76.876</v>
      </c>
      <c r="H116" s="88"/>
      <c r="I116" s="47">
        <f>SUM(H116-G116)</f>
        <v>-76.876</v>
      </c>
      <c r="J116" s="48">
        <f>(I116/G116)*100</f>
        <v>-100</v>
      </c>
      <c r="L116" s="173"/>
    </row>
    <row r="117" spans="1:12" ht="18.75">
      <c r="A117" s="14" t="s">
        <v>114</v>
      </c>
      <c r="B117" s="17" t="s">
        <v>115</v>
      </c>
      <c r="C117" s="123">
        <v>1464.585</v>
      </c>
      <c r="D117" s="123">
        <v>3262.39</v>
      </c>
      <c r="E117" s="47">
        <f t="shared" si="4"/>
        <v>1797.8049999999998</v>
      </c>
      <c r="F117" s="48">
        <f t="shared" si="5"/>
        <v>122.7518375512517</v>
      </c>
      <c r="G117" s="88">
        <v>30.517</v>
      </c>
      <c r="H117" s="88">
        <v>105.839</v>
      </c>
      <c r="I117" s="47">
        <f>SUM(H117-G117)</f>
        <v>75.322</v>
      </c>
      <c r="J117" s="48">
        <f>(I117/G117)*100</f>
        <v>246.81980535439263</v>
      </c>
      <c r="L117" s="173"/>
    </row>
    <row r="118" spans="1:12" ht="37.5">
      <c r="A118" s="14" t="s">
        <v>116</v>
      </c>
      <c r="B118" s="17" t="s">
        <v>236</v>
      </c>
      <c r="C118" s="123"/>
      <c r="D118" s="123"/>
      <c r="E118" s="47"/>
      <c r="F118" s="48"/>
      <c r="G118" s="88"/>
      <c r="H118" s="88"/>
      <c r="I118" s="47"/>
      <c r="J118" s="48"/>
      <c r="L118" s="173"/>
    </row>
    <row r="119" spans="1:12" ht="18.75">
      <c r="A119" s="28" t="s">
        <v>117</v>
      </c>
      <c r="B119" s="11" t="s">
        <v>118</v>
      </c>
      <c r="C119" s="123">
        <v>520.399</v>
      </c>
      <c r="D119" s="123">
        <v>515.198</v>
      </c>
      <c r="E119" s="47">
        <f t="shared" si="4"/>
        <v>-5.201000000000022</v>
      </c>
      <c r="F119" s="48">
        <f t="shared" si="5"/>
        <v>-0.9994254408636492</v>
      </c>
      <c r="G119" s="88">
        <v>21.932</v>
      </c>
      <c r="H119" s="88">
        <v>39.465</v>
      </c>
      <c r="I119" s="47">
        <f>SUM(H119-G119)</f>
        <v>17.533000000000005</v>
      </c>
      <c r="J119" s="48">
        <f>(I119/G119)*100</f>
        <v>79.94254969906987</v>
      </c>
      <c r="L119" s="173"/>
    </row>
    <row r="120" spans="1:12" ht="37.5">
      <c r="A120" s="14" t="s">
        <v>119</v>
      </c>
      <c r="B120" s="11" t="s">
        <v>120</v>
      </c>
      <c r="C120" s="123">
        <v>22.1</v>
      </c>
      <c r="D120" s="123">
        <v>19.8</v>
      </c>
      <c r="E120" s="47">
        <f t="shared" si="4"/>
        <v>-2.3000000000000007</v>
      </c>
      <c r="F120" s="48">
        <f t="shared" si="5"/>
        <v>-10.407239819004527</v>
      </c>
      <c r="G120" s="88"/>
      <c r="H120" s="88"/>
      <c r="I120" s="47"/>
      <c r="J120" s="48"/>
      <c r="L120" s="173"/>
    </row>
    <row r="121" spans="1:12" ht="18.75">
      <c r="A121" s="14" t="s">
        <v>289</v>
      </c>
      <c r="B121" s="11" t="s">
        <v>121</v>
      </c>
      <c r="C121" s="123">
        <v>133.756</v>
      </c>
      <c r="D121" s="123">
        <v>101.348</v>
      </c>
      <c r="E121" s="47">
        <f>SUM(D121-C121)</f>
        <v>-32.408</v>
      </c>
      <c r="F121" s="48">
        <f>(E121/C121)*100</f>
        <v>-24.22919345674213</v>
      </c>
      <c r="G121" s="88"/>
      <c r="H121" s="88"/>
      <c r="I121" s="47"/>
      <c r="J121" s="48"/>
      <c r="L121" s="173"/>
    </row>
    <row r="122" spans="1:12" ht="18.75">
      <c r="A122" s="14" t="s">
        <v>122</v>
      </c>
      <c r="B122" s="11" t="s">
        <v>123</v>
      </c>
      <c r="C122" s="123">
        <v>165.42</v>
      </c>
      <c r="D122" s="123">
        <v>141.03</v>
      </c>
      <c r="E122" s="47">
        <f t="shared" si="4"/>
        <v>-24.389999999999986</v>
      </c>
      <c r="F122" s="48">
        <f t="shared" si="5"/>
        <v>-14.744287268770396</v>
      </c>
      <c r="G122" s="88"/>
      <c r="H122" s="88"/>
      <c r="I122" s="47"/>
      <c r="J122" s="48"/>
      <c r="L122" s="173"/>
    </row>
    <row r="123" spans="1:12" ht="58.5" customHeight="1">
      <c r="A123" s="14" t="s">
        <v>274</v>
      </c>
      <c r="B123" s="11" t="s">
        <v>278</v>
      </c>
      <c r="C123" s="123">
        <v>1494.578</v>
      </c>
      <c r="D123" s="123">
        <v>1694.785</v>
      </c>
      <c r="E123" s="47">
        <f>SUM(D123-C123)</f>
        <v>200.2070000000001</v>
      </c>
      <c r="F123" s="48">
        <f>(E123/C123)*100</f>
        <v>13.395553795118095</v>
      </c>
      <c r="G123" s="88"/>
      <c r="H123" s="88"/>
      <c r="I123" s="47"/>
      <c r="J123" s="48"/>
      <c r="L123" s="173"/>
    </row>
    <row r="124" spans="1:12" ht="36.75" customHeight="1">
      <c r="A124" s="28" t="s">
        <v>124</v>
      </c>
      <c r="B124" s="15" t="s">
        <v>267</v>
      </c>
      <c r="C124" s="123">
        <v>9284.385</v>
      </c>
      <c r="D124" s="123">
        <v>8950.352</v>
      </c>
      <c r="E124" s="47">
        <f t="shared" si="4"/>
        <v>-334.03299999999945</v>
      </c>
      <c r="F124" s="48">
        <f t="shared" si="5"/>
        <v>-3.597793499515579</v>
      </c>
      <c r="G124" s="88">
        <v>413.928</v>
      </c>
      <c r="H124" s="88">
        <v>555.403</v>
      </c>
      <c r="I124" s="47">
        <f>SUM(H124-G124)</f>
        <v>141.47500000000002</v>
      </c>
      <c r="J124" s="48">
        <f>(I124/G124)*100</f>
        <v>34.178649426953484</v>
      </c>
      <c r="L124" s="173"/>
    </row>
    <row r="125" spans="1:12" ht="62.25" customHeight="1">
      <c r="A125" s="28" t="s">
        <v>264</v>
      </c>
      <c r="B125" s="15" t="s">
        <v>268</v>
      </c>
      <c r="C125" s="123">
        <v>1035.417</v>
      </c>
      <c r="D125" s="123">
        <v>1135.192</v>
      </c>
      <c r="E125" s="47">
        <f t="shared" si="4"/>
        <v>99.77500000000009</v>
      </c>
      <c r="F125" s="48">
        <f t="shared" si="5"/>
        <v>9.636214201621192</v>
      </c>
      <c r="G125" s="88"/>
      <c r="H125" s="88"/>
      <c r="I125" s="47"/>
      <c r="J125" s="48"/>
      <c r="L125" s="173"/>
    </row>
    <row r="126" spans="1:12" ht="48.75" customHeight="1">
      <c r="A126" s="28" t="s">
        <v>265</v>
      </c>
      <c r="B126" s="15" t="s">
        <v>269</v>
      </c>
      <c r="C126" s="123">
        <v>1045.369</v>
      </c>
      <c r="D126" s="123">
        <v>1212.446</v>
      </c>
      <c r="E126" s="47">
        <f t="shared" si="4"/>
        <v>167.077</v>
      </c>
      <c r="F126" s="48">
        <f t="shared" si="5"/>
        <v>15.982586053345758</v>
      </c>
      <c r="G126" s="88">
        <v>265.81</v>
      </c>
      <c r="H126" s="88">
        <v>89.533</v>
      </c>
      <c r="I126" s="47">
        <f>SUM(H126-G126)</f>
        <v>-176.277</v>
      </c>
      <c r="J126" s="48">
        <f>(I126/G126)*100</f>
        <v>-66.3169180993943</v>
      </c>
      <c r="L126" s="173"/>
    </row>
    <row r="127" spans="1:12" ht="83.25" customHeight="1">
      <c r="A127" s="28" t="s">
        <v>125</v>
      </c>
      <c r="B127" s="11" t="s">
        <v>270</v>
      </c>
      <c r="C127" s="123">
        <v>11.524</v>
      </c>
      <c r="D127" s="123">
        <v>12.605</v>
      </c>
      <c r="E127" s="47">
        <f t="shared" si="4"/>
        <v>1.0810000000000013</v>
      </c>
      <c r="F127" s="48">
        <f t="shared" si="5"/>
        <v>9.380423464074985</v>
      </c>
      <c r="G127" s="88"/>
      <c r="H127" s="88"/>
      <c r="I127" s="47"/>
      <c r="J127" s="48"/>
      <c r="L127" s="173"/>
    </row>
    <row r="128" spans="1:12" ht="29.25" customHeight="1">
      <c r="A128" s="28" t="s">
        <v>126</v>
      </c>
      <c r="B128" s="15" t="s">
        <v>127</v>
      </c>
      <c r="C128" s="123">
        <v>457.9</v>
      </c>
      <c r="D128" s="123">
        <v>478.154</v>
      </c>
      <c r="E128" s="47">
        <f t="shared" si="4"/>
        <v>20.25400000000002</v>
      </c>
      <c r="F128" s="48">
        <f t="shared" si="5"/>
        <v>4.423236514522826</v>
      </c>
      <c r="G128" s="88">
        <v>15</v>
      </c>
      <c r="H128" s="88"/>
      <c r="I128" s="47">
        <f>SUM(H128-G128)</f>
        <v>-15</v>
      </c>
      <c r="J128" s="48">
        <f>(I128/G128)*100</f>
        <v>-100</v>
      </c>
      <c r="L128" s="173"/>
    </row>
    <row r="129" spans="1:12" ht="18.75">
      <c r="A129" s="28" t="s">
        <v>128</v>
      </c>
      <c r="B129" s="15" t="s">
        <v>129</v>
      </c>
      <c r="C129" s="123">
        <v>2750.639</v>
      </c>
      <c r="D129" s="123">
        <v>2893.741</v>
      </c>
      <c r="E129" s="47">
        <f t="shared" si="4"/>
        <v>143.10199999999986</v>
      </c>
      <c r="F129" s="48">
        <f t="shared" si="5"/>
        <v>5.202500219040007</v>
      </c>
      <c r="G129" s="88">
        <v>524.569</v>
      </c>
      <c r="H129" s="124">
        <v>486.005</v>
      </c>
      <c r="I129" s="47">
        <f>SUM(H129-G129)</f>
        <v>-38.563999999999965</v>
      </c>
      <c r="J129" s="48">
        <f>(I129/G129)*100</f>
        <v>-7.351559089462009</v>
      </c>
      <c r="L129" s="173"/>
    </row>
    <row r="130" spans="1:12" ht="30.75" customHeight="1">
      <c r="A130" s="28" t="s">
        <v>130</v>
      </c>
      <c r="B130" s="15" t="s">
        <v>131</v>
      </c>
      <c r="C130" s="123">
        <v>42276.38</v>
      </c>
      <c r="D130" s="123">
        <v>47620.138</v>
      </c>
      <c r="E130" s="47">
        <f aca="true" t="shared" si="9" ref="E130:E193">SUM(D130-C130)</f>
        <v>5343.758000000002</v>
      </c>
      <c r="F130" s="48">
        <f aca="true" t="shared" si="10" ref="F130:F193">(E130/C130)*100</f>
        <v>12.640055747441012</v>
      </c>
      <c r="G130" s="88"/>
      <c r="H130" s="88"/>
      <c r="I130" s="47"/>
      <c r="J130" s="48"/>
      <c r="L130" s="173"/>
    </row>
    <row r="131" spans="1:12" ht="45.75" customHeight="1">
      <c r="A131" s="28" t="s">
        <v>132</v>
      </c>
      <c r="B131" s="15" t="s">
        <v>133</v>
      </c>
      <c r="C131" s="123">
        <v>109.041</v>
      </c>
      <c r="D131" s="123">
        <v>109.062</v>
      </c>
      <c r="E131" s="47">
        <f t="shared" si="9"/>
        <v>0.021000000000000796</v>
      </c>
      <c r="F131" s="48">
        <f t="shared" si="10"/>
        <v>0.01925881090599022</v>
      </c>
      <c r="G131" s="88"/>
      <c r="H131" s="88"/>
      <c r="I131" s="47"/>
      <c r="J131" s="48"/>
      <c r="L131" s="173"/>
    </row>
    <row r="132" spans="1:12" ht="18.75">
      <c r="A132" s="28" t="s">
        <v>134</v>
      </c>
      <c r="B132" s="15" t="s">
        <v>135</v>
      </c>
      <c r="C132" s="123">
        <v>3.216</v>
      </c>
      <c r="D132" s="123">
        <v>3.024</v>
      </c>
      <c r="E132" s="47">
        <f t="shared" si="9"/>
        <v>-0.19200000000000017</v>
      </c>
      <c r="F132" s="48">
        <f t="shared" si="10"/>
        <v>-5.970149253731348</v>
      </c>
      <c r="G132" s="88"/>
      <c r="H132" s="88"/>
      <c r="I132" s="47"/>
      <c r="J132" s="48"/>
      <c r="L132" s="173"/>
    </row>
    <row r="133" spans="1:12" ht="20.25">
      <c r="A133" s="18" t="s">
        <v>136</v>
      </c>
      <c r="B133" s="13" t="s">
        <v>137</v>
      </c>
      <c r="C133" s="78">
        <f>SUM(C134:C144)</f>
        <v>117466.61</v>
      </c>
      <c r="D133" s="78">
        <f>SUM(D134:D144)</f>
        <v>59785.066000000006</v>
      </c>
      <c r="E133" s="45">
        <f t="shared" si="9"/>
        <v>-57681.543999999994</v>
      </c>
      <c r="F133" s="46">
        <f t="shared" si="10"/>
        <v>-49.10462981778396</v>
      </c>
      <c r="G133" s="78">
        <f>SUM(G134:G144)</f>
        <v>23255.228000000003</v>
      </c>
      <c r="H133" s="78">
        <f>SUM(H134:H144)</f>
        <v>23747.059999999998</v>
      </c>
      <c r="I133" s="45">
        <f>SUM(H133-G133)</f>
        <v>491.8319999999949</v>
      </c>
      <c r="J133" s="46">
        <f>(I133/G133)*100</f>
        <v>2.1149308877986264</v>
      </c>
      <c r="L133" s="173"/>
    </row>
    <row r="134" spans="1:12" ht="20.25">
      <c r="A134" s="28" t="s">
        <v>138</v>
      </c>
      <c r="B134" s="15" t="s">
        <v>139</v>
      </c>
      <c r="C134" s="79">
        <v>2327.271</v>
      </c>
      <c r="D134" s="79">
        <v>2886.993</v>
      </c>
      <c r="E134" s="47">
        <f t="shared" si="9"/>
        <v>559.7219999999998</v>
      </c>
      <c r="F134" s="48">
        <f t="shared" si="10"/>
        <v>24.050572537534293</v>
      </c>
      <c r="G134" s="54">
        <v>212.938</v>
      </c>
      <c r="H134" s="54">
        <v>173.792</v>
      </c>
      <c r="I134" s="47">
        <f>SUM(H134-G134)</f>
        <v>-39.14599999999999</v>
      </c>
      <c r="J134" s="46">
        <f>(I134/G134)*100</f>
        <v>-18.383754895791256</v>
      </c>
      <c r="L134" s="173"/>
    </row>
    <row r="135" spans="1:12" ht="28.5" customHeight="1">
      <c r="A135" s="14" t="s">
        <v>140</v>
      </c>
      <c r="B135" s="17" t="s">
        <v>141</v>
      </c>
      <c r="C135" s="123"/>
      <c r="D135" s="123"/>
      <c r="E135" s="47"/>
      <c r="F135" s="48"/>
      <c r="G135" s="88">
        <v>12330.413</v>
      </c>
      <c r="H135" s="88">
        <v>9939.607</v>
      </c>
      <c r="I135" s="47">
        <f>SUM(H135-G135)</f>
        <v>-2390.8060000000005</v>
      </c>
      <c r="J135" s="46">
        <f>(I135/G135)*100</f>
        <v>-19.389504633786398</v>
      </c>
      <c r="L135" s="173"/>
    </row>
    <row r="136" spans="1:12" ht="20.25">
      <c r="A136" s="14" t="s">
        <v>142</v>
      </c>
      <c r="B136" s="11" t="s">
        <v>143</v>
      </c>
      <c r="C136" s="123">
        <v>1613.87</v>
      </c>
      <c r="D136" s="123">
        <v>3836.726</v>
      </c>
      <c r="E136" s="47">
        <f t="shared" si="9"/>
        <v>2222.856</v>
      </c>
      <c r="F136" s="48">
        <f t="shared" si="10"/>
        <v>137.73451393234896</v>
      </c>
      <c r="G136" s="88"/>
      <c r="H136" s="88"/>
      <c r="I136" s="47"/>
      <c r="J136" s="46"/>
      <c r="L136" s="173"/>
    </row>
    <row r="137" spans="1:12" ht="42" customHeight="1">
      <c r="A137" s="14" t="s">
        <v>144</v>
      </c>
      <c r="B137" s="11" t="s">
        <v>145</v>
      </c>
      <c r="C137" s="123"/>
      <c r="D137" s="123"/>
      <c r="E137" s="47"/>
      <c r="F137" s="48"/>
      <c r="G137" s="88">
        <v>817.104</v>
      </c>
      <c r="H137" s="88">
        <v>583.031</v>
      </c>
      <c r="I137" s="47">
        <f>SUM(H137-G137)</f>
        <v>-234.0730000000001</v>
      </c>
      <c r="J137" s="46">
        <f>(I137/G137)*100</f>
        <v>-28.646659421566913</v>
      </c>
      <c r="L137" s="173"/>
    </row>
    <row r="138" spans="1:12" ht="18.75">
      <c r="A138" s="14" t="s">
        <v>146</v>
      </c>
      <c r="B138" s="11" t="s">
        <v>147</v>
      </c>
      <c r="C138" s="123">
        <v>19.1</v>
      </c>
      <c r="D138" s="123"/>
      <c r="E138" s="47">
        <f t="shared" si="9"/>
        <v>-19.1</v>
      </c>
      <c r="F138" s="48">
        <f t="shared" si="10"/>
        <v>-100</v>
      </c>
      <c r="G138" s="88"/>
      <c r="H138" s="88"/>
      <c r="I138" s="47"/>
      <c r="J138" s="48"/>
      <c r="L138" s="173"/>
    </row>
    <row r="139" spans="1:12" ht="18.75">
      <c r="A139" s="14" t="s">
        <v>148</v>
      </c>
      <c r="B139" s="11" t="s">
        <v>237</v>
      </c>
      <c r="C139" s="123"/>
      <c r="D139" s="123">
        <v>2.164</v>
      </c>
      <c r="E139" s="47"/>
      <c r="F139" s="48"/>
      <c r="G139" s="88"/>
      <c r="H139" s="88"/>
      <c r="I139" s="47"/>
      <c r="J139" s="48"/>
      <c r="L139" s="173"/>
    </row>
    <row r="140" spans="1:12" ht="20.25">
      <c r="A140" s="14" t="s">
        <v>149</v>
      </c>
      <c r="B140" s="15" t="s">
        <v>150</v>
      </c>
      <c r="C140" s="123">
        <v>47245.159</v>
      </c>
      <c r="D140" s="123">
        <v>46720.256</v>
      </c>
      <c r="E140" s="47">
        <f t="shared" si="9"/>
        <v>-524.9029999999984</v>
      </c>
      <c r="F140" s="48">
        <f t="shared" si="10"/>
        <v>-1.1110196496534142</v>
      </c>
      <c r="G140" s="124">
        <v>1398.448</v>
      </c>
      <c r="H140" s="124">
        <v>5593.438</v>
      </c>
      <c r="I140" s="47">
        <f>SUM(H140-G140)</f>
        <v>4194.99</v>
      </c>
      <c r="J140" s="46" t="s">
        <v>329</v>
      </c>
      <c r="L140" s="173"/>
    </row>
    <row r="141" spans="1:12" ht="37.5">
      <c r="A141" s="14" t="s">
        <v>151</v>
      </c>
      <c r="B141" s="19" t="s">
        <v>152</v>
      </c>
      <c r="C141" s="123">
        <v>549.398</v>
      </c>
      <c r="D141" s="123">
        <v>536.795</v>
      </c>
      <c r="E141" s="47">
        <f t="shared" si="9"/>
        <v>-12.603000000000065</v>
      </c>
      <c r="F141" s="48">
        <f t="shared" si="10"/>
        <v>-2.293965394850375</v>
      </c>
      <c r="G141" s="88">
        <v>254.554</v>
      </c>
      <c r="H141" s="88">
        <v>611.484</v>
      </c>
      <c r="I141" s="47">
        <f>SUM(H141-G141)</f>
        <v>356.93000000000006</v>
      </c>
      <c r="J141" s="46">
        <f>(I141/G141)*100</f>
        <v>140.21779268838833</v>
      </c>
      <c r="L141" s="173"/>
    </row>
    <row r="142" spans="1:12" ht="37.5">
      <c r="A142" s="14" t="s">
        <v>153</v>
      </c>
      <c r="B142" s="17" t="s">
        <v>154</v>
      </c>
      <c r="C142" s="123">
        <v>149.981</v>
      </c>
      <c r="D142" s="123">
        <v>112.951</v>
      </c>
      <c r="E142" s="47">
        <f t="shared" si="9"/>
        <v>-37.03</v>
      </c>
      <c r="F142" s="48">
        <f t="shared" si="10"/>
        <v>-24.689794040578477</v>
      </c>
      <c r="G142" s="88"/>
      <c r="H142" s="88"/>
      <c r="I142" s="47"/>
      <c r="J142" s="48"/>
      <c r="L142" s="173"/>
    </row>
    <row r="143" spans="1:12" ht="56.25">
      <c r="A143" s="14" t="s">
        <v>155</v>
      </c>
      <c r="B143" s="15" t="s">
        <v>156</v>
      </c>
      <c r="C143" s="123">
        <v>1431.922</v>
      </c>
      <c r="D143" s="123">
        <v>1504.055</v>
      </c>
      <c r="E143" s="47">
        <f t="shared" si="9"/>
        <v>72.13300000000004</v>
      </c>
      <c r="F143" s="48">
        <f t="shared" si="10"/>
        <v>5.037495059088417</v>
      </c>
      <c r="G143" s="88"/>
      <c r="H143" s="88"/>
      <c r="I143" s="47"/>
      <c r="J143" s="48"/>
      <c r="L143" s="173"/>
    </row>
    <row r="144" spans="1:12" ht="105" customHeight="1">
      <c r="A144" s="14" t="s">
        <v>277</v>
      </c>
      <c r="B144" s="15" t="s">
        <v>286</v>
      </c>
      <c r="C144" s="123">
        <v>64129.909</v>
      </c>
      <c r="D144" s="123">
        <v>4185.126</v>
      </c>
      <c r="E144" s="47">
        <f>SUM(D144-C144)</f>
        <v>-59944.782999999996</v>
      </c>
      <c r="F144" s="48">
        <f>(E144/C144)*100</f>
        <v>-93.47398730910407</v>
      </c>
      <c r="G144" s="88">
        <v>8241.771</v>
      </c>
      <c r="H144" s="88">
        <v>6845.708</v>
      </c>
      <c r="I144" s="47">
        <f aca="true" t="shared" si="11" ref="I144:I149">SUM(H144-G144)</f>
        <v>-1396.063000000001</v>
      </c>
      <c r="J144" s="46">
        <f aca="true" t="shared" si="12" ref="J144:J149">(I144/G144)*100</f>
        <v>-16.938871511960244</v>
      </c>
      <c r="L144" s="173"/>
    </row>
    <row r="145" spans="1:12" ht="20.25">
      <c r="A145" s="18" t="s">
        <v>157</v>
      </c>
      <c r="B145" s="13" t="s">
        <v>158</v>
      </c>
      <c r="C145" s="78">
        <f>SUM(C146:C149)</f>
        <v>52009.503000000004</v>
      </c>
      <c r="D145" s="78">
        <f>SUM(D146:D149)</f>
        <v>56552.527</v>
      </c>
      <c r="E145" s="45">
        <f t="shared" si="9"/>
        <v>4543.023999999998</v>
      </c>
      <c r="F145" s="46">
        <f t="shared" si="10"/>
        <v>8.734988296273466</v>
      </c>
      <c r="G145" s="49">
        <f>SUM(G146:G149)</f>
        <v>4968.646000000001</v>
      </c>
      <c r="H145" s="49">
        <f>SUM(H146:H149)</f>
        <v>3963.45</v>
      </c>
      <c r="I145" s="45">
        <f t="shared" si="11"/>
        <v>-1005.1960000000008</v>
      </c>
      <c r="J145" s="46">
        <f t="shared" si="12"/>
        <v>-20.230783195260855</v>
      </c>
      <c r="L145" s="173"/>
    </row>
    <row r="146" spans="1:12" ht="20.25">
      <c r="A146" s="14" t="s">
        <v>159</v>
      </c>
      <c r="B146" s="11" t="s">
        <v>160</v>
      </c>
      <c r="C146" s="123">
        <v>16186.669</v>
      </c>
      <c r="D146" s="123">
        <v>16936.091</v>
      </c>
      <c r="E146" s="47">
        <f t="shared" si="9"/>
        <v>749.4220000000005</v>
      </c>
      <c r="F146" s="48">
        <f t="shared" si="10"/>
        <v>4.629871655496263</v>
      </c>
      <c r="G146" s="88">
        <v>1163.25</v>
      </c>
      <c r="H146" s="88">
        <v>705.657</v>
      </c>
      <c r="I146" s="47">
        <f t="shared" si="11"/>
        <v>-457.59299999999996</v>
      </c>
      <c r="J146" s="46">
        <f t="shared" si="12"/>
        <v>-39.337459703417146</v>
      </c>
      <c r="L146" s="173"/>
    </row>
    <row r="147" spans="1:12" ht="30" customHeight="1">
      <c r="A147" s="14" t="s">
        <v>161</v>
      </c>
      <c r="B147" s="11" t="s">
        <v>162</v>
      </c>
      <c r="C147" s="123">
        <v>3961.945</v>
      </c>
      <c r="D147" s="123">
        <v>5452.361</v>
      </c>
      <c r="E147" s="47">
        <f t="shared" si="9"/>
        <v>1490.4159999999997</v>
      </c>
      <c r="F147" s="48">
        <f t="shared" si="10"/>
        <v>37.618291016154934</v>
      </c>
      <c r="G147" s="88">
        <v>1279.77</v>
      </c>
      <c r="H147" s="88">
        <v>724.55</v>
      </c>
      <c r="I147" s="47">
        <f t="shared" si="11"/>
        <v>-555.22</v>
      </c>
      <c r="J147" s="48">
        <f t="shared" si="12"/>
        <v>-43.38435812685092</v>
      </c>
      <c r="L147" s="173"/>
    </row>
    <row r="148" spans="1:12" ht="18.75">
      <c r="A148" s="14" t="s">
        <v>163</v>
      </c>
      <c r="B148" s="11" t="s">
        <v>164</v>
      </c>
      <c r="C148" s="123">
        <v>16630.012</v>
      </c>
      <c r="D148" s="123">
        <v>17958.522</v>
      </c>
      <c r="E148" s="47">
        <f t="shared" si="9"/>
        <v>1328.510000000002</v>
      </c>
      <c r="F148" s="48">
        <f t="shared" si="10"/>
        <v>7.988629232498462</v>
      </c>
      <c r="G148" s="88">
        <v>1622.646</v>
      </c>
      <c r="H148" s="88">
        <v>1471.693</v>
      </c>
      <c r="I148" s="47">
        <f t="shared" si="11"/>
        <v>-150.95299999999997</v>
      </c>
      <c r="J148" s="48">
        <f t="shared" si="12"/>
        <v>-9.302891696648558</v>
      </c>
      <c r="L148" s="173"/>
    </row>
    <row r="149" spans="1:12" ht="20.25">
      <c r="A149" s="14" t="s">
        <v>165</v>
      </c>
      <c r="B149" s="17" t="s">
        <v>166</v>
      </c>
      <c r="C149" s="123">
        <v>15230.877</v>
      </c>
      <c r="D149" s="123">
        <v>16205.553</v>
      </c>
      <c r="E149" s="47">
        <f t="shared" si="9"/>
        <v>974.6759999999995</v>
      </c>
      <c r="F149" s="48">
        <f t="shared" si="10"/>
        <v>6.399342598591002</v>
      </c>
      <c r="G149" s="88">
        <v>902.98</v>
      </c>
      <c r="H149" s="88">
        <v>1061.55</v>
      </c>
      <c r="I149" s="47">
        <f t="shared" si="11"/>
        <v>158.56999999999994</v>
      </c>
      <c r="J149" s="46">
        <f t="shared" si="12"/>
        <v>17.560743316574005</v>
      </c>
      <c r="L149" s="173"/>
    </row>
    <row r="150" spans="1:12" ht="18.75">
      <c r="A150" s="14"/>
      <c r="B150" s="17"/>
      <c r="C150" s="123"/>
      <c r="D150" s="123"/>
      <c r="E150" s="47"/>
      <c r="F150" s="48"/>
      <c r="G150" s="88"/>
      <c r="H150" s="88"/>
      <c r="I150" s="47"/>
      <c r="J150" s="48"/>
      <c r="L150" s="173"/>
    </row>
    <row r="151" spans="1:12" ht="20.25">
      <c r="A151" s="18" t="s">
        <v>167</v>
      </c>
      <c r="B151" s="29" t="s">
        <v>168</v>
      </c>
      <c r="C151" s="78">
        <f>SUM(C152:C158)</f>
        <v>26027.943000000003</v>
      </c>
      <c r="D151" s="78">
        <f>SUM(D152:D158)</f>
        <v>28001.853000000003</v>
      </c>
      <c r="E151" s="45">
        <f t="shared" si="9"/>
        <v>1973.9099999999999</v>
      </c>
      <c r="F151" s="46">
        <f t="shared" si="10"/>
        <v>7.5838109834495935</v>
      </c>
      <c r="G151" s="49">
        <f>SUM(G152:G158)</f>
        <v>2842.0769999999998</v>
      </c>
      <c r="H151" s="49">
        <f>SUM(H152:H158)</f>
        <v>1424.021</v>
      </c>
      <c r="I151" s="45">
        <f>SUM(H151-G151)</f>
        <v>-1418.0559999999998</v>
      </c>
      <c r="J151" s="46">
        <f>(I151/G151)*100</f>
        <v>-49.895059141606644</v>
      </c>
      <c r="L151" s="173"/>
    </row>
    <row r="152" spans="1:12" ht="20.25">
      <c r="A152" s="28" t="s">
        <v>257</v>
      </c>
      <c r="B152" s="11" t="s">
        <v>259</v>
      </c>
      <c r="C152" s="79">
        <v>669.228</v>
      </c>
      <c r="D152" s="79">
        <v>1236.412</v>
      </c>
      <c r="E152" s="47">
        <f>SUM(D152-C152)</f>
        <v>567.1840000000001</v>
      </c>
      <c r="F152" s="48">
        <f>(E152/C152)*100</f>
        <v>84.75198288176826</v>
      </c>
      <c r="G152" s="49"/>
      <c r="H152" s="49"/>
      <c r="I152" s="45"/>
      <c r="J152" s="46"/>
      <c r="L152" s="173"/>
    </row>
    <row r="153" spans="1:12" ht="37.5">
      <c r="A153" s="14" t="s">
        <v>169</v>
      </c>
      <c r="B153" s="11" t="s">
        <v>170</v>
      </c>
      <c r="C153" s="123">
        <v>64.737</v>
      </c>
      <c r="D153" s="123">
        <v>58.014</v>
      </c>
      <c r="E153" s="47">
        <f t="shared" si="9"/>
        <v>-6.722999999999992</v>
      </c>
      <c r="F153" s="48">
        <f t="shared" si="10"/>
        <v>-10.385096621715546</v>
      </c>
      <c r="G153" s="88">
        <v>0.443</v>
      </c>
      <c r="H153" s="88">
        <v>0.231</v>
      </c>
      <c r="I153" s="47">
        <f>SUM(H153-G153)</f>
        <v>-0.212</v>
      </c>
      <c r="J153" s="48">
        <f>(I153/G153)*100</f>
        <v>-47.855530474040634</v>
      </c>
      <c r="L153" s="173"/>
    </row>
    <row r="154" spans="1:12" ht="37.5">
      <c r="A154" s="14" t="s">
        <v>171</v>
      </c>
      <c r="B154" s="11" t="s">
        <v>172</v>
      </c>
      <c r="C154" s="123">
        <v>17465.337</v>
      </c>
      <c r="D154" s="123">
        <v>17628.523</v>
      </c>
      <c r="E154" s="47">
        <f t="shared" si="9"/>
        <v>163.1860000000015</v>
      </c>
      <c r="F154" s="48">
        <f t="shared" si="10"/>
        <v>0.9343421200518577</v>
      </c>
      <c r="G154" s="88">
        <v>945.844</v>
      </c>
      <c r="H154" s="88">
        <v>564.751</v>
      </c>
      <c r="I154" s="47">
        <f>SUM(H154-G154)</f>
        <v>-381.0930000000001</v>
      </c>
      <c r="J154" s="48">
        <f>(I154/G154)*100</f>
        <v>-40.29131653845666</v>
      </c>
      <c r="L154" s="173"/>
    </row>
    <row r="155" spans="1:12" ht="18.75">
      <c r="A155" s="14" t="s">
        <v>173</v>
      </c>
      <c r="B155" s="11" t="s">
        <v>174</v>
      </c>
      <c r="C155" s="123">
        <v>4274.886</v>
      </c>
      <c r="D155" s="123">
        <v>4526.249</v>
      </c>
      <c r="E155" s="47">
        <f t="shared" si="9"/>
        <v>251.36299999999937</v>
      </c>
      <c r="F155" s="48">
        <f t="shared" si="10"/>
        <v>5.879993057124783</v>
      </c>
      <c r="G155" s="88">
        <v>1775.31</v>
      </c>
      <c r="H155" s="88">
        <v>552.267</v>
      </c>
      <c r="I155" s="47">
        <f>SUM(H155-G155)</f>
        <v>-1223.043</v>
      </c>
      <c r="J155" s="48">
        <f>(I155/G155)*100</f>
        <v>-68.89179917873498</v>
      </c>
      <c r="L155" s="173"/>
    </row>
    <row r="156" spans="1:12" ht="18.75">
      <c r="A156" s="14" t="s">
        <v>175</v>
      </c>
      <c r="B156" s="17" t="s">
        <v>176</v>
      </c>
      <c r="C156" s="123">
        <v>405.23</v>
      </c>
      <c r="D156" s="123">
        <v>475.997</v>
      </c>
      <c r="E156" s="47">
        <f t="shared" si="9"/>
        <v>70.767</v>
      </c>
      <c r="F156" s="48">
        <f t="shared" si="10"/>
        <v>17.463415837919204</v>
      </c>
      <c r="G156" s="88"/>
      <c r="H156" s="88"/>
      <c r="I156" s="47"/>
      <c r="J156" s="48"/>
      <c r="L156" s="173"/>
    </row>
    <row r="157" spans="1:12" ht="18.75">
      <c r="A157" s="14" t="s">
        <v>323</v>
      </c>
      <c r="B157" s="162" t="s">
        <v>325</v>
      </c>
      <c r="C157" s="123"/>
      <c r="D157" s="123">
        <v>913.239</v>
      </c>
      <c r="E157" s="47">
        <f>SUM(D157-C157)</f>
        <v>913.239</v>
      </c>
      <c r="F157" s="48"/>
      <c r="G157" s="88"/>
      <c r="H157" s="88">
        <v>105.714</v>
      </c>
      <c r="I157" s="47">
        <f aca="true" t="shared" si="13" ref="I157:I166">SUM(H157-G157)</f>
        <v>105.714</v>
      </c>
      <c r="J157" s="48"/>
      <c r="L157" s="173"/>
    </row>
    <row r="158" spans="1:12" ht="46.5" customHeight="1">
      <c r="A158" s="14" t="s">
        <v>258</v>
      </c>
      <c r="B158" s="17" t="s">
        <v>260</v>
      </c>
      <c r="C158" s="123">
        <v>3148.525</v>
      </c>
      <c r="D158" s="123">
        <v>3163.419</v>
      </c>
      <c r="E158" s="47">
        <f t="shared" si="9"/>
        <v>14.893999999999778</v>
      </c>
      <c r="F158" s="48">
        <f t="shared" si="10"/>
        <v>0.4730469029148499</v>
      </c>
      <c r="G158" s="88">
        <v>120.48</v>
      </c>
      <c r="H158" s="88">
        <v>201.058</v>
      </c>
      <c r="I158" s="47">
        <f t="shared" si="13"/>
        <v>80.57799999999999</v>
      </c>
      <c r="J158" s="46">
        <f>(I158/G158)*100</f>
        <v>66.88081009296147</v>
      </c>
      <c r="L158" s="173"/>
    </row>
    <row r="159" spans="1:12" ht="20.25">
      <c r="A159" s="12" t="s">
        <v>177</v>
      </c>
      <c r="B159" s="13" t="s">
        <v>178</v>
      </c>
      <c r="C159" s="78"/>
      <c r="D159" s="78"/>
      <c r="E159" s="45"/>
      <c r="F159" s="46"/>
      <c r="G159" s="49">
        <f>SUM(G160:G163)</f>
        <v>10167.143</v>
      </c>
      <c r="H159" s="49">
        <f>SUM(H160:H163)</f>
        <v>18702.146</v>
      </c>
      <c r="I159" s="45">
        <f t="shared" si="13"/>
        <v>8535.003</v>
      </c>
      <c r="J159" s="46">
        <f>(I159/G159)*100</f>
        <v>83.94691606088358</v>
      </c>
      <c r="L159" s="173"/>
    </row>
    <row r="160" spans="1:12" ht="18.75">
      <c r="A160" s="14" t="s">
        <v>179</v>
      </c>
      <c r="B160" s="15" t="s">
        <v>180</v>
      </c>
      <c r="C160" s="123"/>
      <c r="D160" s="123"/>
      <c r="E160" s="47"/>
      <c r="F160" s="48"/>
      <c r="G160" s="88">
        <v>8557.528</v>
      </c>
      <c r="H160" s="88">
        <v>17309.937</v>
      </c>
      <c r="I160" s="47">
        <f t="shared" si="13"/>
        <v>8752.409000000001</v>
      </c>
      <c r="J160" s="48">
        <f>(I160/G160)*100</f>
        <v>102.2773048478486</v>
      </c>
      <c r="L160" s="173"/>
    </row>
    <row r="161" spans="1:12" ht="37.5">
      <c r="A161" s="14" t="s">
        <v>181</v>
      </c>
      <c r="B161" s="30" t="s">
        <v>182</v>
      </c>
      <c r="C161" s="123"/>
      <c r="D161" s="123"/>
      <c r="E161" s="47"/>
      <c r="F161" s="48"/>
      <c r="G161" s="88">
        <v>1269.615</v>
      </c>
      <c r="H161" s="88">
        <v>1372.209</v>
      </c>
      <c r="I161" s="47">
        <f t="shared" si="13"/>
        <v>102.59400000000005</v>
      </c>
      <c r="J161" s="48">
        <f>(I161/G161)*100</f>
        <v>8.080717382828658</v>
      </c>
      <c r="L161" s="173"/>
    </row>
    <row r="162" spans="1:12" ht="37.5">
      <c r="A162" s="14" t="s">
        <v>292</v>
      </c>
      <c r="B162" s="30" t="s">
        <v>293</v>
      </c>
      <c r="C162" s="123"/>
      <c r="D162" s="123"/>
      <c r="E162" s="47"/>
      <c r="F162" s="48"/>
      <c r="G162" s="88">
        <v>340</v>
      </c>
      <c r="H162" s="88"/>
      <c r="I162" s="47">
        <f t="shared" si="13"/>
        <v>-340</v>
      </c>
      <c r="J162" s="48">
        <f>(I162/G162)*100</f>
        <v>-100</v>
      </c>
      <c r="L162" s="173"/>
    </row>
    <row r="163" spans="1:12" ht="18.75">
      <c r="A163" s="14" t="s">
        <v>324</v>
      </c>
      <c r="B163" s="163" t="s">
        <v>326</v>
      </c>
      <c r="C163" s="123"/>
      <c r="D163" s="123"/>
      <c r="E163" s="47"/>
      <c r="F163" s="48"/>
      <c r="G163" s="88"/>
      <c r="H163" s="88">
        <v>20</v>
      </c>
      <c r="I163" s="47">
        <f t="shared" si="13"/>
        <v>20</v>
      </c>
      <c r="J163" s="48"/>
      <c r="L163" s="173"/>
    </row>
    <row r="164" spans="1:12" ht="40.5">
      <c r="A164" s="12" t="s">
        <v>183</v>
      </c>
      <c r="B164" s="13" t="s">
        <v>184</v>
      </c>
      <c r="C164" s="78">
        <f>C165</f>
        <v>50.517</v>
      </c>
      <c r="D164" s="78">
        <f>D165</f>
        <v>103.912</v>
      </c>
      <c r="E164" s="45">
        <f t="shared" si="9"/>
        <v>53.395</v>
      </c>
      <c r="F164" s="48">
        <f>(E164/C164)*100</f>
        <v>105.69709206801672</v>
      </c>
      <c r="G164" s="49">
        <f>G165</f>
        <v>13.785</v>
      </c>
      <c r="H164" s="49">
        <f>H165</f>
        <v>20.892</v>
      </c>
      <c r="I164" s="47">
        <f t="shared" si="13"/>
        <v>7.106999999999999</v>
      </c>
      <c r="J164" s="48">
        <f>(I164/G164)*100</f>
        <v>51.55603917301414</v>
      </c>
      <c r="L164" s="173"/>
    </row>
    <row r="165" spans="1:12" ht="18.75">
      <c r="A165" s="14" t="s">
        <v>185</v>
      </c>
      <c r="B165" s="11" t="s">
        <v>186</v>
      </c>
      <c r="C165" s="123">
        <v>50.517</v>
      </c>
      <c r="D165" s="123">
        <v>103.912</v>
      </c>
      <c r="E165" s="47">
        <f t="shared" si="9"/>
        <v>53.395</v>
      </c>
      <c r="F165" s="48">
        <f>(E165/C165)*100</f>
        <v>105.69709206801672</v>
      </c>
      <c r="G165" s="88">
        <v>13.785</v>
      </c>
      <c r="H165" s="88">
        <v>20.892</v>
      </c>
      <c r="I165" s="47">
        <f t="shared" si="13"/>
        <v>7.106999999999999</v>
      </c>
      <c r="J165" s="48">
        <f>(I165/G165)*100</f>
        <v>51.55603917301414</v>
      </c>
      <c r="L165" s="173"/>
    </row>
    <row r="166" spans="1:12" ht="40.5">
      <c r="A166" s="18" t="s">
        <v>187</v>
      </c>
      <c r="B166" s="29" t="s">
        <v>188</v>
      </c>
      <c r="C166" s="78">
        <f>SUM(C167:C172)</f>
        <v>26693.378</v>
      </c>
      <c r="D166" s="78">
        <f>SUM(D167:D172)</f>
        <v>27758.92</v>
      </c>
      <c r="E166" s="45">
        <f t="shared" si="9"/>
        <v>1065.5419999999976</v>
      </c>
      <c r="F166" s="46">
        <f t="shared" si="10"/>
        <v>3.9917840297320097</v>
      </c>
      <c r="G166" s="49">
        <f>SUM(G167:G172)</f>
        <v>20880.293</v>
      </c>
      <c r="H166" s="49">
        <f>SUM(H167:H172)</f>
        <v>16906.074</v>
      </c>
      <c r="I166" s="47">
        <f t="shared" si="13"/>
        <v>-3974.219000000001</v>
      </c>
      <c r="J166" s="48">
        <f>(I166/G166)*100</f>
        <v>-19.033348813639737</v>
      </c>
      <c r="L166" s="173"/>
    </row>
    <row r="167" spans="1:12" ht="37.5">
      <c r="A167" s="28" t="s">
        <v>189</v>
      </c>
      <c r="B167" s="11" t="s">
        <v>190</v>
      </c>
      <c r="C167" s="123">
        <v>980.029</v>
      </c>
      <c r="D167" s="123">
        <v>2564.396</v>
      </c>
      <c r="E167" s="47">
        <f t="shared" si="9"/>
        <v>1584.3670000000002</v>
      </c>
      <c r="F167" s="48">
        <f>(E167/C167)*100</f>
        <v>161.66531806711845</v>
      </c>
      <c r="G167" s="88"/>
      <c r="H167" s="88"/>
      <c r="I167" s="47"/>
      <c r="J167" s="48"/>
      <c r="L167" s="173"/>
    </row>
    <row r="168" spans="1:12" ht="37.5">
      <c r="A168" s="28" t="s">
        <v>191</v>
      </c>
      <c r="B168" s="17" t="s">
        <v>192</v>
      </c>
      <c r="C168" s="123">
        <v>518.081</v>
      </c>
      <c r="D168" s="123">
        <v>820.118</v>
      </c>
      <c r="E168" s="47">
        <f t="shared" si="9"/>
        <v>302.03700000000003</v>
      </c>
      <c r="F168" s="48">
        <f>(E168/C168)*100</f>
        <v>58.29918487649615</v>
      </c>
      <c r="G168" s="88"/>
      <c r="H168" s="88"/>
      <c r="I168" s="47"/>
      <c r="J168" s="48"/>
      <c r="L168" s="173"/>
    </row>
    <row r="169" spans="1:12" ht="37.5">
      <c r="A169" s="28" t="s">
        <v>193</v>
      </c>
      <c r="B169" s="17" t="s">
        <v>194</v>
      </c>
      <c r="C169" s="123">
        <v>765.825</v>
      </c>
      <c r="D169" s="123">
        <v>364.375</v>
      </c>
      <c r="E169" s="47">
        <f t="shared" si="9"/>
        <v>-401.45000000000005</v>
      </c>
      <c r="F169" s="48">
        <f>(E169/C169)*100</f>
        <v>-52.42059217184083</v>
      </c>
      <c r="G169" s="88"/>
      <c r="H169" s="88"/>
      <c r="I169" s="47"/>
      <c r="J169" s="48"/>
      <c r="L169" s="173"/>
    </row>
    <row r="170" spans="1:12" ht="37.5">
      <c r="A170" s="28" t="s">
        <v>195</v>
      </c>
      <c r="B170" s="11" t="s">
        <v>196</v>
      </c>
      <c r="C170" s="123">
        <v>23179.443</v>
      </c>
      <c r="D170" s="123">
        <v>22999.564</v>
      </c>
      <c r="E170" s="47">
        <f t="shared" si="9"/>
        <v>-179.87900000000081</v>
      </c>
      <c r="F170" s="48">
        <f>(E170/C170)*100</f>
        <v>-0.7760281383810682</v>
      </c>
      <c r="G170" s="88"/>
      <c r="H170" s="88"/>
      <c r="I170" s="47"/>
      <c r="J170" s="48"/>
      <c r="L170" s="173"/>
    </row>
    <row r="171" spans="1:12" ht="18.75">
      <c r="A171" s="28" t="s">
        <v>197</v>
      </c>
      <c r="B171" s="11" t="s">
        <v>198</v>
      </c>
      <c r="C171" s="123">
        <v>1250</v>
      </c>
      <c r="D171" s="123">
        <v>1010.467</v>
      </c>
      <c r="E171" s="47">
        <f t="shared" si="9"/>
        <v>-239.53300000000002</v>
      </c>
      <c r="F171" s="48">
        <f t="shared" si="10"/>
        <v>-19.16264</v>
      </c>
      <c r="G171" s="88"/>
      <c r="H171" s="88"/>
      <c r="I171" s="47"/>
      <c r="J171" s="48"/>
      <c r="L171" s="173"/>
    </row>
    <row r="172" spans="1:12" ht="37.5">
      <c r="A172" s="14" t="s">
        <v>199</v>
      </c>
      <c r="B172" s="11" t="s">
        <v>200</v>
      </c>
      <c r="C172" s="123"/>
      <c r="D172" s="123"/>
      <c r="E172" s="47"/>
      <c r="F172" s="48"/>
      <c r="G172" s="88">
        <v>20880.293</v>
      </c>
      <c r="H172" s="88">
        <v>16906.074</v>
      </c>
      <c r="I172" s="47">
        <f>SUM(H172-G172)</f>
        <v>-3974.219000000001</v>
      </c>
      <c r="J172" s="48">
        <f>(I172/G172)*100</f>
        <v>-19.033348813639737</v>
      </c>
      <c r="L172" s="173"/>
    </row>
    <row r="173" spans="1:12" ht="20.25">
      <c r="A173" s="18" t="s">
        <v>201</v>
      </c>
      <c r="B173" s="13" t="s">
        <v>202</v>
      </c>
      <c r="C173" s="78">
        <f>SUM(C174:C177)</f>
        <v>41.855000000000004</v>
      </c>
      <c r="D173" s="78">
        <f>SUM(D174:D177)</f>
        <v>237.58499999999998</v>
      </c>
      <c r="E173" s="45">
        <f t="shared" si="9"/>
        <v>195.72999999999996</v>
      </c>
      <c r="F173" s="46">
        <f t="shared" si="10"/>
        <v>467.63827499701335</v>
      </c>
      <c r="G173" s="49">
        <f>SUM(G174:G177)</f>
        <v>20337.571</v>
      </c>
      <c r="H173" s="49">
        <f>SUM(H174:H177)</f>
        <v>21496.003</v>
      </c>
      <c r="I173" s="45">
        <f>SUM(H173-G173)</f>
        <v>1158.4320000000007</v>
      </c>
      <c r="J173" s="46">
        <f>(I173/G173)*100</f>
        <v>5.696019450897065</v>
      </c>
      <c r="L173" s="173"/>
    </row>
    <row r="174" spans="1:12" ht="37.5">
      <c r="A174" s="28" t="s">
        <v>203</v>
      </c>
      <c r="B174" s="15" t="s">
        <v>204</v>
      </c>
      <c r="C174" s="79">
        <v>9.855</v>
      </c>
      <c r="D174" s="79">
        <v>206.41</v>
      </c>
      <c r="E174" s="47">
        <f>SUM(D174-C174)</f>
        <v>196.555</v>
      </c>
      <c r="F174" s="48" t="s">
        <v>328</v>
      </c>
      <c r="G174" s="55">
        <v>2276</v>
      </c>
      <c r="H174" s="55">
        <v>34.256</v>
      </c>
      <c r="I174" s="45">
        <f>SUM(H174-G174)</f>
        <v>-2241.744</v>
      </c>
      <c r="J174" s="46">
        <f>(I174/G174)*100</f>
        <v>-98.49490333919158</v>
      </c>
      <c r="L174" s="173"/>
    </row>
    <row r="175" spans="1:12" ht="18.75">
      <c r="A175" s="14" t="s">
        <v>205</v>
      </c>
      <c r="B175" s="11" t="s">
        <v>206</v>
      </c>
      <c r="C175" s="123">
        <v>32</v>
      </c>
      <c r="D175" s="123">
        <v>23.2</v>
      </c>
      <c r="E175" s="47">
        <f t="shared" si="9"/>
        <v>-8.8</v>
      </c>
      <c r="F175" s="48">
        <f t="shared" si="10"/>
        <v>-27.500000000000004</v>
      </c>
      <c r="G175" s="88"/>
      <c r="H175" s="88"/>
      <c r="I175" s="47"/>
      <c r="J175" s="48"/>
      <c r="L175" s="173"/>
    </row>
    <row r="176" spans="1:12" ht="56.25">
      <c r="A176" s="14" t="s">
        <v>207</v>
      </c>
      <c r="B176" s="11" t="s">
        <v>208</v>
      </c>
      <c r="C176" s="123"/>
      <c r="D176" s="123"/>
      <c r="E176" s="47"/>
      <c r="F176" s="48"/>
      <c r="G176" s="88">
        <v>18061.571</v>
      </c>
      <c r="H176" s="88">
        <v>21461.747</v>
      </c>
      <c r="I176" s="47">
        <f>SUM(H176-G176)</f>
        <v>3400.1759999999995</v>
      </c>
      <c r="J176" s="46">
        <f>(I176/G176)*100</f>
        <v>18.82547204780802</v>
      </c>
      <c r="L176" s="173"/>
    </row>
    <row r="177" spans="1:12" ht="22.5" customHeight="1">
      <c r="A177" s="14" t="s">
        <v>275</v>
      </c>
      <c r="B177" s="11" t="s">
        <v>287</v>
      </c>
      <c r="C177" s="123"/>
      <c r="D177" s="123">
        <v>7.975</v>
      </c>
      <c r="E177" s="47">
        <f>SUM(D177-C177)</f>
        <v>7.975</v>
      </c>
      <c r="F177" s="48"/>
      <c r="G177" s="88"/>
      <c r="H177" s="88"/>
      <c r="I177" s="47"/>
      <c r="J177" s="48"/>
      <c r="L177" s="173"/>
    </row>
    <row r="178" spans="1:12" ht="40.5">
      <c r="A178" s="12" t="s">
        <v>281</v>
      </c>
      <c r="B178" s="29" t="s">
        <v>282</v>
      </c>
      <c r="C178" s="151"/>
      <c r="D178" s="151"/>
      <c r="E178" s="45"/>
      <c r="F178" s="46"/>
      <c r="G178" s="109"/>
      <c r="H178" s="109"/>
      <c r="I178" s="45"/>
      <c r="J178" s="46"/>
      <c r="L178" s="173"/>
    </row>
    <row r="179" spans="1:12" ht="20.25">
      <c r="A179" s="14" t="s">
        <v>283</v>
      </c>
      <c r="B179" s="11" t="s">
        <v>284</v>
      </c>
      <c r="C179" s="123"/>
      <c r="D179" s="123"/>
      <c r="E179" s="47"/>
      <c r="F179" s="48"/>
      <c r="G179" s="88"/>
      <c r="H179" s="88"/>
      <c r="I179" s="47"/>
      <c r="J179" s="46"/>
      <c r="L179" s="173"/>
    </row>
    <row r="180" spans="1:12" ht="37.5">
      <c r="A180" s="31" t="s">
        <v>209</v>
      </c>
      <c r="B180" s="32" t="s">
        <v>210</v>
      </c>
      <c r="C180" s="80">
        <f>C181+C182</f>
        <v>2539.824</v>
      </c>
      <c r="D180" s="80">
        <f>D181+D182</f>
        <v>2081.882</v>
      </c>
      <c r="E180" s="47">
        <f t="shared" si="9"/>
        <v>-457.942</v>
      </c>
      <c r="F180" s="48">
        <f t="shared" si="10"/>
        <v>-18.030461953269203</v>
      </c>
      <c r="G180" s="80">
        <f>G181+G182</f>
        <v>52.32</v>
      </c>
      <c r="H180" s="80">
        <f>H181+H182</f>
        <v>54.857</v>
      </c>
      <c r="I180" s="47">
        <f>SUM(H180-G180)</f>
        <v>2.536999999999999</v>
      </c>
      <c r="J180" s="46">
        <f>(I180/G180)*100</f>
        <v>4.849006116207949</v>
      </c>
      <c r="L180" s="173"/>
    </row>
    <row r="181" spans="1:12" ht="37.5">
      <c r="A181" s="14" t="s">
        <v>211</v>
      </c>
      <c r="B181" s="11" t="s">
        <v>212</v>
      </c>
      <c r="C181" s="79">
        <v>2439.224</v>
      </c>
      <c r="D181" s="79">
        <v>1982.372</v>
      </c>
      <c r="E181" s="47">
        <f t="shared" si="9"/>
        <v>-456.8520000000001</v>
      </c>
      <c r="F181" s="48">
        <f t="shared" si="10"/>
        <v>-18.72939918597062</v>
      </c>
      <c r="G181" s="54">
        <v>18.5</v>
      </c>
      <c r="H181" s="54">
        <v>54.857</v>
      </c>
      <c r="I181" s="47">
        <f>SUM(H181-G181)</f>
        <v>36.357</v>
      </c>
      <c r="J181" s="46">
        <f>(I181/G181)*100</f>
        <v>196.5243243243243</v>
      </c>
      <c r="L181" s="173"/>
    </row>
    <row r="182" spans="1:12" ht="20.25">
      <c r="A182" s="14" t="s">
        <v>213</v>
      </c>
      <c r="B182" s="11" t="s">
        <v>214</v>
      </c>
      <c r="C182" s="79">
        <v>100.6</v>
      </c>
      <c r="D182" s="79">
        <v>99.51</v>
      </c>
      <c r="E182" s="47">
        <f t="shared" si="9"/>
        <v>-1.0899999999999892</v>
      </c>
      <c r="F182" s="48">
        <f t="shared" si="10"/>
        <v>-1.083499005964204</v>
      </c>
      <c r="G182" s="54">
        <v>33.82</v>
      </c>
      <c r="H182" s="54"/>
      <c r="I182" s="47">
        <f>SUM(H182-G182)</f>
        <v>-33.82</v>
      </c>
      <c r="J182" s="46">
        <f>(I182/G182)*100</f>
        <v>-100</v>
      </c>
      <c r="L182" s="173"/>
    </row>
    <row r="183" spans="1:12" ht="20.25">
      <c r="A183" s="18" t="s">
        <v>215</v>
      </c>
      <c r="B183" s="13" t="s">
        <v>2</v>
      </c>
      <c r="C183" s="78"/>
      <c r="D183" s="78"/>
      <c r="E183" s="45"/>
      <c r="F183" s="46"/>
      <c r="G183" s="49">
        <f>G184</f>
        <v>3011.078</v>
      </c>
      <c r="H183" s="49">
        <f>H184</f>
        <v>1520.757</v>
      </c>
      <c r="I183" s="45">
        <f>SUM(H183-G183)</f>
        <v>-1490.321</v>
      </c>
      <c r="J183" s="46">
        <f>(I183/G183)*100</f>
        <v>-49.494599608512296</v>
      </c>
      <c r="L183" s="173"/>
    </row>
    <row r="184" spans="1:12" ht="20.25">
      <c r="A184" s="14" t="s">
        <v>216</v>
      </c>
      <c r="B184" s="11" t="s">
        <v>217</v>
      </c>
      <c r="C184" s="79"/>
      <c r="D184" s="79"/>
      <c r="E184" s="47"/>
      <c r="F184" s="48"/>
      <c r="G184" s="54">
        <v>3011.078</v>
      </c>
      <c r="H184" s="54">
        <v>1520.757</v>
      </c>
      <c r="I184" s="47">
        <f>SUM(H184-G184)</f>
        <v>-1490.321</v>
      </c>
      <c r="J184" s="46">
        <f>(I184/G184)*100</f>
        <v>-49.494599608512296</v>
      </c>
      <c r="L184" s="173"/>
    </row>
    <row r="185" spans="1:12" ht="20.25">
      <c r="A185" s="33" t="s">
        <v>218</v>
      </c>
      <c r="B185" s="34" t="s">
        <v>219</v>
      </c>
      <c r="C185" s="49">
        <f>SUM(C186:C190)</f>
        <v>748.105</v>
      </c>
      <c r="D185" s="49">
        <f>SUM(D186:D190)</f>
        <v>837.969</v>
      </c>
      <c r="E185" s="45">
        <f t="shared" si="9"/>
        <v>89.86400000000003</v>
      </c>
      <c r="F185" s="46">
        <f t="shared" si="10"/>
        <v>12.01221753630841</v>
      </c>
      <c r="G185" s="49"/>
      <c r="H185" s="49"/>
      <c r="I185" s="45"/>
      <c r="J185" s="46"/>
      <c r="L185" s="173"/>
    </row>
    <row r="186" spans="1:12" ht="39" customHeight="1">
      <c r="A186" s="92" t="s">
        <v>290</v>
      </c>
      <c r="B186" s="27" t="s">
        <v>291</v>
      </c>
      <c r="C186" s="78"/>
      <c r="D186" s="78"/>
      <c r="E186" s="47"/>
      <c r="F186" s="48"/>
      <c r="G186" s="49"/>
      <c r="H186" s="49"/>
      <c r="I186" s="47"/>
      <c r="J186" s="48"/>
      <c r="L186" s="173"/>
    </row>
    <row r="187" spans="1:12" ht="20.25">
      <c r="A187" s="14" t="s">
        <v>220</v>
      </c>
      <c r="B187" s="11" t="s">
        <v>121</v>
      </c>
      <c r="C187" s="79">
        <v>550.019</v>
      </c>
      <c r="D187" s="79">
        <v>579.899</v>
      </c>
      <c r="E187" s="47">
        <f t="shared" si="9"/>
        <v>29.879999999999995</v>
      </c>
      <c r="F187" s="48">
        <f t="shared" si="10"/>
        <v>5.432539603177344</v>
      </c>
      <c r="G187" s="54"/>
      <c r="H187" s="54"/>
      <c r="I187" s="47"/>
      <c r="J187" s="46"/>
      <c r="L187" s="173"/>
    </row>
    <row r="188" spans="1:12" ht="61.5" customHeight="1">
      <c r="A188" s="14" t="s">
        <v>276</v>
      </c>
      <c r="B188" s="11" t="s">
        <v>279</v>
      </c>
      <c r="C188" s="79">
        <v>16.911</v>
      </c>
      <c r="D188" s="79">
        <v>10.278</v>
      </c>
      <c r="E188" s="55">
        <f>SUM(D188-C188)</f>
        <v>-6.633000000000001</v>
      </c>
      <c r="F188" s="48">
        <f t="shared" si="10"/>
        <v>-39.22299095263438</v>
      </c>
      <c r="G188" s="54"/>
      <c r="H188" s="54"/>
      <c r="I188" s="47"/>
      <c r="J188" s="48"/>
      <c r="L188" s="173"/>
    </row>
    <row r="189" spans="1:12" ht="62.25" customHeight="1">
      <c r="A189" s="14" t="s">
        <v>221</v>
      </c>
      <c r="B189" s="40" t="s">
        <v>222</v>
      </c>
      <c r="C189" s="79">
        <v>181.175</v>
      </c>
      <c r="D189" s="79">
        <v>247.792</v>
      </c>
      <c r="E189" s="55">
        <f>SUM(D189-C189)</f>
        <v>66.61699999999999</v>
      </c>
      <c r="F189" s="56">
        <f>(E189/C189)*100</f>
        <v>36.76942182972264</v>
      </c>
      <c r="G189" s="54"/>
      <c r="H189" s="54"/>
      <c r="I189" s="55"/>
      <c r="J189" s="56"/>
      <c r="L189" s="173"/>
    </row>
    <row r="190" spans="1:12" ht="122.25" customHeight="1" thickBot="1">
      <c r="A190" s="20" t="s">
        <v>223</v>
      </c>
      <c r="B190" s="35" t="s">
        <v>224</v>
      </c>
      <c r="C190" s="81"/>
      <c r="D190" s="81"/>
      <c r="E190" s="52"/>
      <c r="F190" s="53"/>
      <c r="G190" s="57"/>
      <c r="H190" s="57"/>
      <c r="I190" s="50"/>
      <c r="J190" s="51"/>
      <c r="L190" s="173"/>
    </row>
    <row r="191" spans="1:12" ht="21" thickBot="1">
      <c r="A191" s="36"/>
      <c r="B191" s="37" t="s">
        <v>296</v>
      </c>
      <c r="C191" s="82">
        <f>C60+C62+C64+C78+C88+C133+C145+C151+C159+C164+C166+C173+C180+C183+C185</f>
        <v>1344296.402</v>
      </c>
      <c r="D191" s="82">
        <f>D60+D62+D64+D78+D88+D133+D145+D151+D159+D164+D166+D173+D180+D183+D185</f>
        <v>1389771.1509999998</v>
      </c>
      <c r="E191" s="59">
        <f t="shared" si="9"/>
        <v>45474.748999999836</v>
      </c>
      <c r="F191" s="60">
        <f t="shared" si="10"/>
        <v>3.38279184057504</v>
      </c>
      <c r="G191" s="58">
        <f>G60+G62+G64+G78+G88+G133+G145+G151+G159+G164+G166+G173+G180+G183+G185+G178</f>
        <v>211601.04900000003</v>
      </c>
      <c r="H191" s="58">
        <f>H60+H62+H64+H78+H88+H133+H145+H151+H159+H164+H166+H173+H180+H183+H185+H178</f>
        <v>140796.05200000003</v>
      </c>
      <c r="I191" s="59">
        <f>SUM(H191-G191)</f>
        <v>-70804.997</v>
      </c>
      <c r="J191" s="60">
        <f>(I191/G191)*100</f>
        <v>-33.46155292453205</v>
      </c>
      <c r="L191" s="173"/>
    </row>
    <row r="192" spans="1:12" ht="21" thickBot="1">
      <c r="A192" s="38"/>
      <c r="B192" s="97" t="s">
        <v>225</v>
      </c>
      <c r="C192" s="61">
        <f>SUM(C193:C193)</f>
        <v>36866.34</v>
      </c>
      <c r="D192" s="61">
        <f>SUM(D193:D193)</f>
        <v>29662.066</v>
      </c>
      <c r="E192" s="59">
        <f t="shared" si="9"/>
        <v>-7204.273999999998</v>
      </c>
      <c r="F192" s="62">
        <f t="shared" si="10"/>
        <v>-19.541603533195858</v>
      </c>
      <c r="G192" s="61">
        <f>SUM(G193:G193)</f>
        <v>0</v>
      </c>
      <c r="H192" s="61">
        <f>SUM(H193:H194)</f>
        <v>5075</v>
      </c>
      <c r="I192" s="59">
        <f>SUM(H192-G192)</f>
        <v>5075</v>
      </c>
      <c r="J192" s="60"/>
      <c r="L192" s="173"/>
    </row>
    <row r="193" spans="1:12" ht="65.25" customHeight="1" thickBot="1">
      <c r="A193" s="23" t="s">
        <v>226</v>
      </c>
      <c r="B193" s="96" t="s">
        <v>240</v>
      </c>
      <c r="C193" s="83">
        <v>36866.34</v>
      </c>
      <c r="D193" s="83">
        <v>29662.066</v>
      </c>
      <c r="E193" s="47">
        <f t="shared" si="9"/>
        <v>-7204.273999999998</v>
      </c>
      <c r="F193" s="48">
        <f t="shared" si="10"/>
        <v>-19.541603533195858</v>
      </c>
      <c r="G193" s="63"/>
      <c r="H193" s="63"/>
      <c r="I193" s="47"/>
      <c r="J193" s="51"/>
      <c r="L193" s="173"/>
    </row>
    <row r="194" spans="1:12" ht="47.25" customHeight="1" thickBot="1">
      <c r="A194" s="14" t="s">
        <v>331</v>
      </c>
      <c r="B194" s="181" t="s">
        <v>332</v>
      </c>
      <c r="C194" s="177"/>
      <c r="D194" s="177"/>
      <c r="E194" s="50"/>
      <c r="F194" s="51"/>
      <c r="G194" s="178"/>
      <c r="H194" s="178">
        <v>5075</v>
      </c>
      <c r="I194" s="114">
        <f aca="true" t="shared" si="14" ref="I194:I199">SUM(H194-G194)</f>
        <v>5075</v>
      </c>
      <c r="J194" s="115"/>
      <c r="L194" s="173"/>
    </row>
    <row r="195" spans="1:12" ht="25.5" customHeight="1" thickBot="1">
      <c r="A195" s="179"/>
      <c r="B195" s="180" t="s">
        <v>298</v>
      </c>
      <c r="C195" s="152">
        <f>C191+C192</f>
        <v>1381162.742</v>
      </c>
      <c r="D195" s="152">
        <f>D191+D192</f>
        <v>1419433.217</v>
      </c>
      <c r="E195" s="114">
        <f>SUM(D195-C195)</f>
        <v>38270.47499999986</v>
      </c>
      <c r="F195" s="113">
        <f>(E195/C195)*100</f>
        <v>2.7708881680794613</v>
      </c>
      <c r="G195" s="120">
        <f>G191+G192</f>
        <v>211601.04900000003</v>
      </c>
      <c r="H195" s="120">
        <f>H191+H192</f>
        <v>145871.05200000003</v>
      </c>
      <c r="I195" s="114">
        <f t="shared" si="14"/>
        <v>-65729.997</v>
      </c>
      <c r="J195" s="115">
        <f>(I195/G195)*100</f>
        <v>-31.063171619721032</v>
      </c>
      <c r="L195" s="173"/>
    </row>
    <row r="196" spans="1:12" ht="22.5" customHeight="1" thickBot="1">
      <c r="A196" s="110"/>
      <c r="B196" s="111" t="s">
        <v>297</v>
      </c>
      <c r="C196" s="116">
        <f>SUM(C197:C198)</f>
        <v>2490</v>
      </c>
      <c r="D196" s="116">
        <f>SUM(D197:D198)</f>
        <v>1320.156</v>
      </c>
      <c r="E196" s="112">
        <f>SUM(D196-C196)</f>
        <v>-1169.844</v>
      </c>
      <c r="F196" s="117">
        <f>(E196/C196)*100</f>
        <v>-46.981686746987954</v>
      </c>
      <c r="G196" s="114">
        <f>SUM(G197:G198)</f>
        <v>114.20599999999996</v>
      </c>
      <c r="H196" s="114">
        <f>SUM(H197:H198)</f>
        <v>-349.29900000000004</v>
      </c>
      <c r="I196" s="114">
        <f t="shared" si="14"/>
        <v>-463.505</v>
      </c>
      <c r="J196" s="119">
        <f>(I196/G196)*100</f>
        <v>-405.84995534385246</v>
      </c>
      <c r="L196" s="173"/>
    </row>
    <row r="197" spans="1:12" ht="42.75" customHeight="1">
      <c r="A197" s="14" t="s">
        <v>228</v>
      </c>
      <c r="B197" s="175" t="s">
        <v>230</v>
      </c>
      <c r="C197" s="79">
        <v>2490</v>
      </c>
      <c r="D197" s="79">
        <v>1320.156</v>
      </c>
      <c r="E197" s="47">
        <f>SUM(D197-C197)</f>
        <v>-1169.844</v>
      </c>
      <c r="F197" s="118">
        <f>(E197/C197)*100</f>
        <v>-46.981686746987954</v>
      </c>
      <c r="G197" s="63">
        <v>625.063</v>
      </c>
      <c r="H197" s="63">
        <v>291.843</v>
      </c>
      <c r="I197" s="47">
        <f t="shared" si="14"/>
        <v>-333.21999999999997</v>
      </c>
      <c r="J197" s="118">
        <f>(I197/G197)*100</f>
        <v>-53.309826369501955</v>
      </c>
      <c r="L197" s="173"/>
    </row>
    <row r="198" spans="1:12" ht="42.75" customHeight="1">
      <c r="A198" s="20" t="s">
        <v>229</v>
      </c>
      <c r="B198" s="176" t="s">
        <v>231</v>
      </c>
      <c r="C198" s="81"/>
      <c r="D198" s="81"/>
      <c r="E198" s="52"/>
      <c r="F198" s="121"/>
      <c r="G198" s="57">
        <v>-510.857</v>
      </c>
      <c r="H198" s="57">
        <v>-641.142</v>
      </c>
      <c r="I198" s="52">
        <f t="shared" si="14"/>
        <v>-130.28500000000003</v>
      </c>
      <c r="J198" s="121">
        <f>(I198/G198)*100</f>
        <v>25.503223015442682</v>
      </c>
      <c r="L198" s="173"/>
    </row>
    <row r="199" spans="1:12" ht="20.25">
      <c r="A199" s="104"/>
      <c r="B199" s="104" t="s">
        <v>239</v>
      </c>
      <c r="C199" s="153">
        <f>C195+C196</f>
        <v>1383652.742</v>
      </c>
      <c r="D199" s="153">
        <f>D195+D196</f>
        <v>1420753.373</v>
      </c>
      <c r="E199" s="49">
        <f>SUM(D199-C199)</f>
        <v>37100.63099999982</v>
      </c>
      <c r="F199" s="131">
        <f>(E199/C199)*100</f>
        <v>2.681354206429912</v>
      </c>
      <c r="G199" s="130">
        <f>G195+G196</f>
        <v>211715.25500000003</v>
      </c>
      <c r="H199" s="130">
        <f>H195+H196</f>
        <v>145521.75300000003</v>
      </c>
      <c r="I199" s="49">
        <f t="shared" si="14"/>
        <v>-66193.50200000001</v>
      </c>
      <c r="J199" s="131">
        <f>(I199/G199)*100</f>
        <v>-31.265343633362647</v>
      </c>
      <c r="L199" s="173"/>
    </row>
    <row r="200" spans="1:12" ht="20.25">
      <c r="A200" s="125"/>
      <c r="B200" s="125"/>
      <c r="C200" s="154"/>
      <c r="D200" s="154"/>
      <c r="E200" s="127"/>
      <c r="F200" s="128"/>
      <c r="G200" s="126"/>
      <c r="H200" s="126"/>
      <c r="I200" s="127"/>
      <c r="J200" s="128"/>
      <c r="K200" s="129"/>
      <c r="L200" s="174"/>
    </row>
    <row r="201" spans="1:12" ht="20.25">
      <c r="A201" s="125"/>
      <c r="B201" s="125"/>
      <c r="C201" s="154"/>
      <c r="D201" s="154"/>
      <c r="E201" s="127"/>
      <c r="F201" s="128"/>
      <c r="G201" s="126"/>
      <c r="H201" s="126"/>
      <c r="I201" s="127"/>
      <c r="J201" s="128"/>
      <c r="K201" s="129"/>
      <c r="L201" s="174"/>
    </row>
    <row r="202" spans="1:12" ht="28.5" customHeight="1">
      <c r="A202" s="191"/>
      <c r="B202" s="192"/>
      <c r="C202" s="192"/>
      <c r="D202" s="192"/>
      <c r="E202" s="192"/>
      <c r="F202" s="192"/>
      <c r="G202" s="192"/>
      <c r="H202" s="192"/>
      <c r="I202" s="192"/>
      <c r="J202" s="192"/>
      <c r="L202" s="170"/>
    </row>
    <row r="203" spans="1:12" ht="3" customHeight="1">
      <c r="A203" s="204"/>
      <c r="B203" s="205"/>
      <c r="C203" s="205"/>
      <c r="D203" s="205"/>
      <c r="E203" s="205"/>
      <c r="F203" s="205"/>
      <c r="G203" s="205"/>
      <c r="H203" s="205"/>
      <c r="I203" s="205"/>
      <c r="J203" s="206"/>
      <c r="L203" s="170"/>
    </row>
    <row r="204" spans="1:12" ht="41.25" customHeight="1">
      <c r="A204" s="189" t="s">
        <v>333</v>
      </c>
      <c r="B204" s="189"/>
      <c r="C204" s="189"/>
      <c r="D204" s="189"/>
      <c r="E204" s="189"/>
      <c r="F204" s="189"/>
      <c r="G204" s="189"/>
      <c r="H204" s="189"/>
      <c r="I204" s="189"/>
      <c r="J204" s="189"/>
      <c r="K204" s="189"/>
      <c r="L204" s="170"/>
    </row>
    <row r="205" spans="1:12" ht="15">
      <c r="A205" s="164"/>
      <c r="B205" s="183"/>
      <c r="C205" s="165"/>
      <c r="D205" s="166"/>
      <c r="E205" s="164"/>
      <c r="F205" s="167"/>
      <c r="G205" s="168"/>
      <c r="H205" s="168"/>
      <c r="I205" s="164"/>
      <c r="J205" s="167"/>
      <c r="L205" s="170"/>
    </row>
    <row r="206" spans="1:12" ht="92.25" customHeight="1">
      <c r="A206" s="190"/>
      <c r="B206" s="190"/>
      <c r="C206" s="190"/>
      <c r="D206" s="190"/>
      <c r="E206" s="190"/>
      <c r="F206" s="190"/>
      <c r="G206" s="190"/>
      <c r="H206" s="190"/>
      <c r="I206" s="190"/>
      <c r="J206" s="190"/>
      <c r="K206" s="190"/>
      <c r="L206" s="170"/>
    </row>
    <row r="207" ht="15">
      <c r="L207" s="170"/>
    </row>
    <row r="208" ht="15">
      <c r="L208" s="170"/>
    </row>
    <row r="209" ht="15">
      <c r="L209" s="170"/>
    </row>
    <row r="210" ht="15">
      <c r="L210" s="170"/>
    </row>
    <row r="211" ht="15">
      <c r="L211" s="170"/>
    </row>
    <row r="212" ht="15">
      <c r="L212" s="170"/>
    </row>
    <row r="213" ht="15">
      <c r="L213" s="170"/>
    </row>
    <row r="214" ht="15">
      <c r="L214" s="170"/>
    </row>
    <row r="215" ht="15">
      <c r="L215" s="170"/>
    </row>
    <row r="216" ht="15">
      <c r="L216" s="170"/>
    </row>
    <row r="217" ht="15">
      <c r="L217" s="170"/>
    </row>
    <row r="218" ht="15">
      <c r="L218" s="170"/>
    </row>
    <row r="219" ht="15">
      <c r="L219" s="170"/>
    </row>
    <row r="220" ht="15">
      <c r="L220" s="170"/>
    </row>
    <row r="221" ht="15">
      <c r="L221" s="170"/>
    </row>
    <row r="222" ht="15">
      <c r="L222" s="170"/>
    </row>
    <row r="223" ht="15">
      <c r="L223" s="170"/>
    </row>
    <row r="224" ht="15">
      <c r="L224" s="170"/>
    </row>
    <row r="225" ht="15">
      <c r="L225" s="170"/>
    </row>
    <row r="226" ht="15">
      <c r="L226" s="170"/>
    </row>
    <row r="227" ht="15">
      <c r="L227" s="170"/>
    </row>
    <row r="228" ht="15">
      <c r="L228" s="170"/>
    </row>
    <row r="229" ht="15">
      <c r="L229" s="170"/>
    </row>
    <row r="230" ht="15">
      <c r="L230" s="170"/>
    </row>
    <row r="231" ht="15">
      <c r="L231" s="170"/>
    </row>
    <row r="232" ht="15">
      <c r="L232" s="170"/>
    </row>
  </sheetData>
  <sheetProtection/>
  <mergeCells count="18">
    <mergeCell ref="A9:J9"/>
    <mergeCell ref="A2:J2"/>
    <mergeCell ref="A5:A7"/>
    <mergeCell ref="B5:B7"/>
    <mergeCell ref="C5:F5"/>
    <mergeCell ref="G5:J5"/>
    <mergeCell ref="C6:C7"/>
    <mergeCell ref="D6:D7"/>
    <mergeCell ref="A204:K204"/>
    <mergeCell ref="A206:K206"/>
    <mergeCell ref="A202:J202"/>
    <mergeCell ref="A58:J58"/>
    <mergeCell ref="A92:A93"/>
    <mergeCell ref="I6:J6"/>
    <mergeCell ref="G6:G7"/>
    <mergeCell ref="H6:H7"/>
    <mergeCell ref="E6:F6"/>
    <mergeCell ref="A203:J203"/>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2014-02-17T08:54:24Z</cp:lastPrinted>
  <dcterms:created xsi:type="dcterms:W3CDTF">2001-02-08T10:51:36Z</dcterms:created>
  <dcterms:modified xsi:type="dcterms:W3CDTF">2015-04-07T12:21:47Z</dcterms:modified>
  <cp:category/>
  <cp:version/>
  <cp:contentType/>
  <cp:contentStatus/>
</cp:coreProperties>
</file>