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'укр'!$A$5:$M$102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7BDFE88_85A5_49FC_8BAD_03B59971C457_.wvu.FilterData" localSheetId="1" hidden="1">'рус'!$A$3:$M$93</definedName>
    <definedName name="Z_67BDFE88_85A5_49FC_8BAD_03B59971C457_.wvu.FilterData" localSheetId="0" hidden="1">'укр'!$A$5:$M$102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0917448_AD5B_422F_9507_AB4840BF6488_.wvu.FilterData" localSheetId="1" hidden="1">'рус'!$A$3:$M$93</definedName>
    <definedName name="Z_90917448_AD5B_422F_9507_AB4840BF6488_.wvu.FilterData" localSheetId="0" hidden="1">'укр'!$A$5:$M$102</definedName>
    <definedName name="Z_91223233_8503_4F10_8187_1BA1B180DF36_.wvu.FilterData" localSheetId="1" hidden="1">'рус'!$A$3:$M$93</definedName>
    <definedName name="Z_91223233_8503_4F10_8187_1BA1B180DF36_.wvu.FilterData" localSheetId="0" hidden="1">'укр'!$A$5:$M$102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031AF5D_E61D_4949_BC9F_D45A6AE6E6DF_.wvu.FilterData" localSheetId="1" hidden="1">'рус'!$A$3:$M$93</definedName>
    <definedName name="Z_D031AF5D_E61D_4949_BC9F_D45A6AE6E6DF_.wvu.FilterData" localSheetId="0" hidden="1">'укр'!$A$5:$M$102</definedName>
    <definedName name="Z_D104884C_FD01_40AC_AF92_9F7466C1E6B1_.wvu.FilterData" localSheetId="1" hidden="1">'рус'!$A$3:$M$93</definedName>
    <definedName name="Z_D104884C_FD01_40AC_AF92_9F7466C1E6B1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<sst xmlns="http://schemas.openxmlformats.org/spreadsheetml/2006/main" count="190" uniqueCount="77">
  <si>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</si>
  <si>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</si>
  <si>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</si>
  <si>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</si>
  <si>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</si>
  <si>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</si>
  <si>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</si>
  <si>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</si>
  <si>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</si>
  <si>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</si>
  <si>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</si>
  <si>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</si>
  <si>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</si>
  <si>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</si>
  <si>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</si>
  <si>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</si>
  <si>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</si>
  <si>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</si>
  <si>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</si>
  <si>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</si>
  <si>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</si>
  <si>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</si>
  <si>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</si>
  <si>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</si>
  <si>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</si>
  <si>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</si>
  <si>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</si>
  <si>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</si>
  <si>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</si>
  <si>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</si>
  <si>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</si>
  <si>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</si>
  <si>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</si>
  <si>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</si>
  <si>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</si>
  <si>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</si>
  <si>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</si>
  <si>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</si>
  <si>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</si>
  <si>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</si>
  <si>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</si>
  <si>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</si>
  <si>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</si>
  <si>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</si>
  <si>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</si>
  <si>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</si>
  <si>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</si>
  <si>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</si>
  <si>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</si>
  <si>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</si>
  <si>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</si>
  <si>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</si>
  <si>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</si>
  <si>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</si>
  <si>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</si>
  <si>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</si>
  <si>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</si>
  <si>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</si>
  <si>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</si>
  <si>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</si>
  <si>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</si>
  <si>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</si>
  <si>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</si>
  <si>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</si>
  <si>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</si>
  <si>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</si>
  <si>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</si>
  <si>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</si>
  <si>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</si>
  <si>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</si>
  <si>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</si>
  <si>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 xml:space="preserve">План на январь-октябрь с учетом изменений, тыс. грн. </t>
  </si>
  <si>
    <t>План на січень- грудень з урахуванням змін,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</si>
  <si>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грудня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</si>
  <si>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декабря </t>
    </r>
    <r>
      <rPr>
        <sz val="11"/>
        <rFont val="Times New Roman"/>
        <family val="1"/>
      </rPr>
      <t>тыс. грн.</t>
    </r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</si>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</sst>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" sqref="F3:F4"/>
    </sheetView>
  </sheetViews>
  <sheetFormatPr defaultColWidth="9.140625" defaultRowHeight="15"/>
  <cols>
    <col min="1" max="1" width="36.140625" style="54" customWidth="1"/>
    <col min="2" max="3" width="17.28125" style="54" customWidth="1"/>
    <col min="4" max="4" width="15.8515625" style="54" customWidth="1"/>
    <col min="5" max="5" width="14.7109375" style="54" customWidth="1"/>
    <col min="6" max="6" width="15.140625" style="54" customWidth="1"/>
    <col min="7" max="10" width="9.140625" style="54" customWidth="1"/>
    <col min="11" max="16384" width="9.140625" style="8" customWidth="1"/>
  </cols>
  <sheetData>
    <row r="1" spans="1:10" s="1" customFormat="1" ht="32.25" customHeight="1">
      <c r="A1" s="72" t="s">
        <v>75</v>
      </c>
      <c r="B1" s="72"/>
      <c r="C1" s="72"/>
      <c r="D1" s="72"/>
      <c r="E1" s="72"/>
      <c r="F1" s="72"/>
      <c r="G1" s="59"/>
      <c r="H1" s="59"/>
      <c r="I1" s="59"/>
      <c r="J1" s="59"/>
    </row>
    <row r="2" spans="1:10" s="1" customFormat="1" ht="12.75" customHeight="1">
      <c r="A2" s="13"/>
      <c r="B2" s="13"/>
      <c r="C2" s="13"/>
      <c r="D2" s="13"/>
      <c r="E2" s="13"/>
      <c r="F2" s="14"/>
      <c r="G2" s="59"/>
      <c r="H2" s="59"/>
      <c r="I2" s="59"/>
      <c r="J2" s="59"/>
    </row>
    <row r="3" spans="1:10" s="1" customFormat="1" ht="31.5" customHeight="1">
      <c r="A3" s="71"/>
      <c r="B3" s="71" t="s">
        <v>17</v>
      </c>
      <c r="C3" s="71" t="s">
        <v>72</v>
      </c>
      <c r="D3" s="73" t="s">
        <v>73</v>
      </c>
      <c r="E3" s="71" t="s">
        <v>15</v>
      </c>
      <c r="F3" s="71" t="s">
        <v>16</v>
      </c>
      <c r="G3" s="59"/>
      <c r="H3" s="59"/>
      <c r="I3" s="59"/>
      <c r="J3" s="59"/>
    </row>
    <row r="4" spans="1:10" s="1" customFormat="1" ht="75.75" customHeight="1">
      <c r="A4" s="71"/>
      <c r="B4" s="71"/>
      <c r="C4" s="71"/>
      <c r="D4" s="73"/>
      <c r="E4" s="71"/>
      <c r="F4" s="71"/>
      <c r="G4" s="59"/>
      <c r="H4" s="59"/>
      <c r="I4" s="59"/>
      <c r="J4" s="59"/>
    </row>
    <row r="5" spans="1:10" s="2" customFormat="1" ht="16.5" customHeight="1">
      <c r="A5" s="15" t="s">
        <v>3</v>
      </c>
      <c r="B5" s="16">
        <f>B6+B13</f>
        <v>600868.684</v>
      </c>
      <c r="C5" s="16">
        <f>C6+C13</f>
        <v>600868.684</v>
      </c>
      <c r="D5" s="16">
        <f>D6+D13</f>
        <v>580163.468</v>
      </c>
      <c r="E5" s="17">
        <f>SUM(D5)/B5*100</f>
        <v>96.55411963523132</v>
      </c>
      <c r="F5" s="17">
        <f>SUM(D5)/C5*100</f>
        <v>96.55411963523132</v>
      </c>
      <c r="G5" s="60"/>
      <c r="H5" s="62"/>
      <c r="I5" s="62"/>
      <c r="J5" s="62"/>
    </row>
    <row r="6" spans="1:10" s="12" customFormat="1" ht="16.5" customHeight="1">
      <c r="A6" s="28" t="s">
        <v>34</v>
      </c>
      <c r="B6" s="50">
        <v>565355.895</v>
      </c>
      <c r="C6" s="23">
        <v>565355.895</v>
      </c>
      <c r="D6" s="23">
        <v>547803.114</v>
      </c>
      <c r="E6" s="18">
        <f>SUM(D6)/B6*100</f>
        <v>96.89526877578591</v>
      </c>
      <c r="F6" s="18">
        <f>SUM(D6)/C6*100</f>
        <v>96.89526877578591</v>
      </c>
      <c r="G6" s="61"/>
      <c r="H6" s="63"/>
      <c r="I6" s="63"/>
      <c r="J6" s="63"/>
    </row>
    <row r="7" spans="1:10" s="3" customFormat="1" ht="14.25" customHeight="1">
      <c r="A7" s="10" t="s">
        <v>1</v>
      </c>
      <c r="B7" s="9">
        <v>313125.663</v>
      </c>
      <c r="C7" s="9">
        <v>313125.663</v>
      </c>
      <c r="D7" s="9">
        <v>313061.211</v>
      </c>
      <c r="E7" s="18">
        <f>SUM(D7)/B7*100</f>
        <v>99.97941657052874</v>
      </c>
      <c r="F7" s="18">
        <f aca="true" t="shared" si="0" ref="F7:F73">SUM(D7)/C7*100</f>
        <v>99.97941657052874</v>
      </c>
      <c r="G7" s="61"/>
      <c r="H7" s="61"/>
      <c r="I7" s="61"/>
      <c r="J7" s="61"/>
    </row>
    <row r="8" spans="1:10" s="3" customFormat="1" ht="15">
      <c r="A8" s="10" t="s">
        <v>29</v>
      </c>
      <c r="B8" s="9">
        <v>114554.478</v>
      </c>
      <c r="C8" s="9">
        <v>114554.478</v>
      </c>
      <c r="D8" s="9">
        <v>114359.027</v>
      </c>
      <c r="E8" s="18">
        <f>SUM(D8)/B8*100</f>
        <v>99.82938161526955</v>
      </c>
      <c r="F8" s="18">
        <f t="shared" si="0"/>
        <v>99.82938161526955</v>
      </c>
      <c r="G8" s="61"/>
      <c r="H8" s="61"/>
      <c r="I8" s="61"/>
      <c r="J8" s="61"/>
    </row>
    <row r="9" spans="1:10" s="3" customFormat="1" ht="15">
      <c r="A9" s="10" t="s">
        <v>4</v>
      </c>
      <c r="B9" s="9">
        <v>73.087</v>
      </c>
      <c r="C9" s="9">
        <v>73.087</v>
      </c>
      <c r="D9" s="9">
        <v>73.001</v>
      </c>
      <c r="E9" s="18">
        <f>SUM(D9)/B9*100</f>
        <v>99.88233201526947</v>
      </c>
      <c r="F9" s="18">
        <f t="shared" si="0"/>
        <v>99.88233201526947</v>
      </c>
      <c r="G9" s="61"/>
      <c r="H9" s="61"/>
      <c r="I9" s="61"/>
      <c r="J9" s="61"/>
    </row>
    <row r="10" spans="1:10" s="3" customFormat="1" ht="15">
      <c r="A10" s="10" t="s">
        <v>5</v>
      </c>
      <c r="B10" s="9">
        <v>32727.298</v>
      </c>
      <c r="C10" s="9">
        <v>32727.298</v>
      </c>
      <c r="D10" s="9">
        <v>30615.534</v>
      </c>
      <c r="E10" s="18">
        <f>SUM(D10)/B10*100</f>
        <v>93.54739276062448</v>
      </c>
      <c r="F10" s="18">
        <f t="shared" si="0"/>
        <v>93.54739276062448</v>
      </c>
      <c r="G10" s="61"/>
      <c r="H10" s="61"/>
      <c r="I10" s="61"/>
      <c r="J10" s="61"/>
    </row>
    <row r="11" spans="1:10" s="3" customFormat="1" ht="15">
      <c r="A11" s="10" t="s">
        <v>31</v>
      </c>
      <c r="B11" s="9">
        <v>80741.874</v>
      </c>
      <c r="C11" s="9">
        <v>80741.874</v>
      </c>
      <c r="D11" s="9">
        <v>66214.41</v>
      </c>
      <c r="E11" s="18">
        <f>SUM(D11)/B11*100</f>
        <v>82.00752189625919</v>
      </c>
      <c r="F11" s="18">
        <f t="shared" si="0"/>
        <v>82.00752189625919</v>
      </c>
      <c r="G11" s="61"/>
      <c r="H11" s="61"/>
      <c r="I11" s="61"/>
      <c r="J11" s="61"/>
    </row>
    <row r="12" spans="1:10" s="3" customFormat="1" ht="15">
      <c r="A12" s="10" t="s">
        <v>13</v>
      </c>
      <c r="B12" s="9">
        <f>SUM(B6)-B7-B8-B9-B10-B11</f>
        <v>24133.495000000024</v>
      </c>
      <c r="C12" s="9">
        <f>SUM(C6)-C7-C8-C9-C10-C11</f>
        <v>24133.495000000024</v>
      </c>
      <c r="D12" s="9">
        <f>SUM(D6)-D7-D8-D9-D10-D11</f>
        <v>23479.930999999924</v>
      </c>
      <c r="E12" s="18">
        <f>SUM(D12)/B12*100</f>
        <v>97.2918800198641</v>
      </c>
      <c r="F12" s="18">
        <f t="shared" si="0"/>
        <v>97.2918800198641</v>
      </c>
      <c r="G12" s="61"/>
      <c r="H12" s="61"/>
      <c r="I12" s="61"/>
      <c r="J12" s="61"/>
    </row>
    <row r="13" spans="1:10" s="3" customFormat="1" ht="15">
      <c r="A13" s="28" t="s">
        <v>14</v>
      </c>
      <c r="B13" s="53">
        <f>16516.755+17001.334+5+615.08+1374.62</f>
        <v>35512.789000000004</v>
      </c>
      <c r="C13" s="23">
        <v>35512.789</v>
      </c>
      <c r="D13" s="23">
        <v>32360.354</v>
      </c>
      <c r="E13" s="18">
        <f>SUM(D13)/B13*100</f>
        <v>91.12309934316902</v>
      </c>
      <c r="F13" s="18">
        <f t="shared" si="0"/>
        <v>91.12309934316902</v>
      </c>
      <c r="G13" s="61"/>
      <c r="H13" s="61"/>
      <c r="I13" s="61"/>
      <c r="J13" s="61"/>
    </row>
    <row r="14" spans="1:10" s="2" customFormat="1" ht="14.25">
      <c r="A14" s="15" t="s">
        <v>6</v>
      </c>
      <c r="B14" s="16">
        <f>B15+B22</f>
        <v>384235.35</v>
      </c>
      <c r="C14" s="16">
        <f>C15+C22</f>
        <v>384235.35</v>
      </c>
      <c r="D14" s="16">
        <f>D15+D22</f>
        <v>378624.234</v>
      </c>
      <c r="E14" s="17">
        <f>SUM(D14)/B14*100</f>
        <v>98.53966689946671</v>
      </c>
      <c r="F14" s="17">
        <f t="shared" si="0"/>
        <v>98.53966689946671</v>
      </c>
      <c r="G14" s="62"/>
      <c r="H14" s="62"/>
      <c r="I14" s="62"/>
      <c r="J14" s="62"/>
    </row>
    <row r="15" spans="1:10" s="12" customFormat="1" ht="15">
      <c r="A15" s="28" t="s">
        <v>33</v>
      </c>
      <c r="B15" s="23">
        <f>338881.577+25068</f>
        <v>363949.577</v>
      </c>
      <c r="C15" s="23">
        <f>338881.577+25068</f>
        <v>363949.577</v>
      </c>
      <c r="D15" s="23">
        <f>333581.251+25068</f>
        <v>358649.251</v>
      </c>
      <c r="E15" s="18">
        <f>SUM(D15)/B15*100</f>
        <v>98.54366474507539</v>
      </c>
      <c r="F15" s="18">
        <f>SUM(D15)/C15*100</f>
        <v>98.54366474507539</v>
      </c>
      <c r="G15" s="63"/>
      <c r="H15" s="63"/>
      <c r="I15" s="63"/>
      <c r="J15" s="63"/>
    </row>
    <row r="16" spans="1:10" s="3" customFormat="1" ht="15">
      <c r="A16" s="10" t="s">
        <v>1</v>
      </c>
      <c r="B16" s="9">
        <v>145988.672</v>
      </c>
      <c r="C16" s="9">
        <v>145988.672</v>
      </c>
      <c r="D16" s="9">
        <v>145955.475</v>
      </c>
      <c r="E16" s="18">
        <f>SUM(D16)/B16*100</f>
        <v>99.97726056443614</v>
      </c>
      <c r="F16" s="18">
        <f t="shared" si="0"/>
        <v>99.97726056443614</v>
      </c>
      <c r="G16" s="61"/>
      <c r="H16" s="61"/>
      <c r="I16" s="61"/>
      <c r="J16" s="61"/>
    </row>
    <row r="17" spans="1:10" s="3" customFormat="1" ht="15">
      <c r="A17" s="10" t="s">
        <v>29</v>
      </c>
      <c r="B17" s="9">
        <v>51926.867</v>
      </c>
      <c r="C17" s="9">
        <v>51926.867</v>
      </c>
      <c r="D17" s="9">
        <v>51797.332</v>
      </c>
      <c r="E17" s="18">
        <f>SUM(D17)/B17*100</f>
        <v>99.75054339403917</v>
      </c>
      <c r="F17" s="18">
        <f t="shared" si="0"/>
        <v>99.75054339403917</v>
      </c>
      <c r="G17" s="61"/>
      <c r="H17" s="61"/>
      <c r="I17" s="61"/>
      <c r="J17" s="61"/>
    </row>
    <row r="18" spans="1:10" s="3" customFormat="1" ht="15">
      <c r="A18" s="10" t="s">
        <v>4</v>
      </c>
      <c r="B18" s="53">
        <v>11638.87</v>
      </c>
      <c r="C18" s="9">
        <v>11638.87</v>
      </c>
      <c r="D18" s="9">
        <v>11637.665</v>
      </c>
      <c r="E18" s="18">
        <f>SUM(D18)/B18*100</f>
        <v>99.98964676124056</v>
      </c>
      <c r="F18" s="18">
        <f t="shared" si="0"/>
        <v>99.98964676124056</v>
      </c>
      <c r="G18" s="61"/>
      <c r="H18" s="61"/>
      <c r="I18" s="61"/>
      <c r="J18" s="61"/>
    </row>
    <row r="19" spans="1:10" s="3" customFormat="1" ht="15">
      <c r="A19" s="10" t="s">
        <v>5</v>
      </c>
      <c r="B19" s="9">
        <v>4075.684</v>
      </c>
      <c r="C19" s="9">
        <v>4075.684</v>
      </c>
      <c r="D19" s="9">
        <v>4075.33</v>
      </c>
      <c r="E19" s="18">
        <f>SUM(D19)/B19*100</f>
        <v>99.99131434134736</v>
      </c>
      <c r="F19" s="18">
        <f t="shared" si="0"/>
        <v>99.99131434134736</v>
      </c>
      <c r="G19" s="61"/>
      <c r="H19" s="61"/>
      <c r="I19" s="61"/>
      <c r="J19" s="61"/>
    </row>
    <row r="20" spans="1:10" s="3" customFormat="1" ht="15">
      <c r="A20" s="10" t="s">
        <v>31</v>
      </c>
      <c r="B20" s="9">
        <v>30224.41</v>
      </c>
      <c r="C20" s="9">
        <v>30224.41</v>
      </c>
      <c r="D20" s="9">
        <v>25582.988</v>
      </c>
      <c r="E20" s="18">
        <f>SUM(D20)/B20*100</f>
        <v>84.64346533149862</v>
      </c>
      <c r="F20" s="18">
        <f t="shared" si="0"/>
        <v>84.64346533149862</v>
      </c>
      <c r="G20" s="61"/>
      <c r="H20" s="61"/>
      <c r="I20" s="61"/>
      <c r="J20" s="61"/>
    </row>
    <row r="21" spans="1:10" s="3" customFormat="1" ht="15">
      <c r="A21" s="51" t="s">
        <v>13</v>
      </c>
      <c r="B21" s="9">
        <f>SUM(B15)-B16-B17-B18-B19-B20</f>
        <v>120095.074</v>
      </c>
      <c r="C21" s="9">
        <f>SUM(C15)-C16-C17-C18-C19-C20</f>
        <v>120095.074</v>
      </c>
      <c r="D21" s="9">
        <f>SUM(D15)-D16-D17-D18-D19-D20</f>
        <v>119600.461</v>
      </c>
      <c r="E21" s="18">
        <f>SUM(D21)/B21*100</f>
        <v>99.58814880283933</v>
      </c>
      <c r="F21" s="18">
        <f t="shared" si="0"/>
        <v>99.58814880283933</v>
      </c>
      <c r="G21" s="61"/>
      <c r="H21" s="61"/>
      <c r="I21" s="61"/>
      <c r="J21" s="61"/>
    </row>
    <row r="22" spans="1:10" s="3" customFormat="1" ht="15">
      <c r="A22" s="52" t="s">
        <v>14</v>
      </c>
      <c r="B22" s="23">
        <f>11416.945+8868.828</f>
        <v>20285.773</v>
      </c>
      <c r="C22" s="23">
        <f>8868.828+11416.945</f>
        <v>20285.773</v>
      </c>
      <c r="D22" s="23">
        <v>19974.983</v>
      </c>
      <c r="E22" s="18">
        <f>SUM(D22)/B22*100</f>
        <v>98.46794105405793</v>
      </c>
      <c r="F22" s="18">
        <f t="shared" si="0"/>
        <v>98.46794105405793</v>
      </c>
      <c r="G22" s="61"/>
      <c r="H22" s="61"/>
      <c r="I22" s="61"/>
      <c r="J22" s="61"/>
    </row>
    <row r="23" spans="1:10" s="2" customFormat="1" ht="28.5">
      <c r="A23" s="15" t="s">
        <v>28</v>
      </c>
      <c r="B23" s="16">
        <f>B24+B34</f>
        <v>603748.168</v>
      </c>
      <c r="C23" s="16">
        <f>C24+C34</f>
        <v>603748.168</v>
      </c>
      <c r="D23" s="16">
        <f>D24+D34</f>
        <v>602540.708</v>
      </c>
      <c r="E23" s="17">
        <f>SUM(D23)/B23*100</f>
        <v>99.80000601840337</v>
      </c>
      <c r="F23" s="17">
        <f t="shared" si="0"/>
        <v>99.80000601840337</v>
      </c>
      <c r="G23" s="62"/>
      <c r="H23" s="62"/>
      <c r="I23" s="62"/>
      <c r="J23" s="62"/>
    </row>
    <row r="24" spans="1:10" s="12" customFormat="1" ht="15">
      <c r="A24" s="28" t="s">
        <v>33</v>
      </c>
      <c r="B24" s="23">
        <v>600563.84</v>
      </c>
      <c r="C24" s="23">
        <v>600563.84</v>
      </c>
      <c r="D24" s="23">
        <v>599456.82</v>
      </c>
      <c r="E24" s="18">
        <f>SUM(D24)/B24*100</f>
        <v>99.81566988781742</v>
      </c>
      <c r="F24" s="18">
        <f>SUM(D24)/C24*100</f>
        <v>99.81566988781742</v>
      </c>
      <c r="G24" s="63"/>
      <c r="H24" s="63"/>
      <c r="I24" s="63"/>
      <c r="J24" s="63"/>
    </row>
    <row r="25" spans="1:10" s="3" customFormat="1" ht="15">
      <c r="A25" s="10" t="s">
        <v>1</v>
      </c>
      <c r="B25" s="9">
        <v>11580.045</v>
      </c>
      <c r="C25" s="9">
        <v>11580.045</v>
      </c>
      <c r="D25" s="9">
        <v>11566.766</v>
      </c>
      <c r="E25" s="18">
        <f>SUM(D25)/B25*100</f>
        <v>99.88532859760045</v>
      </c>
      <c r="F25" s="18">
        <f t="shared" si="0"/>
        <v>99.88532859760045</v>
      </c>
      <c r="G25" s="61"/>
      <c r="H25" s="61"/>
      <c r="I25" s="61"/>
      <c r="J25" s="61"/>
    </row>
    <row r="26" spans="1:10" s="3" customFormat="1" ht="15">
      <c r="A26" s="10" t="s">
        <v>29</v>
      </c>
      <c r="B26" s="9">
        <v>4155.83</v>
      </c>
      <c r="C26" s="9">
        <v>4155.83</v>
      </c>
      <c r="D26" s="9">
        <v>4149.698</v>
      </c>
      <c r="E26" s="18">
        <f>SUM(D26)/B26*100</f>
        <v>99.85244824740185</v>
      </c>
      <c r="F26" s="18">
        <f t="shared" si="0"/>
        <v>99.85244824740185</v>
      </c>
      <c r="G26" s="61"/>
      <c r="H26" s="61"/>
      <c r="I26" s="61"/>
      <c r="J26" s="61"/>
    </row>
    <row r="27" spans="1:10" s="3" customFormat="1" ht="15">
      <c r="A27" s="10" t="s">
        <v>4</v>
      </c>
      <c r="B27" s="9">
        <v>77.62</v>
      </c>
      <c r="C27" s="9">
        <v>77.62</v>
      </c>
      <c r="D27" s="9">
        <v>77.62</v>
      </c>
      <c r="E27" s="18">
        <f>SUM(D27)/B27*100</f>
        <v>100</v>
      </c>
      <c r="F27" s="18">
        <f t="shared" si="0"/>
        <v>100</v>
      </c>
      <c r="G27" s="61"/>
      <c r="H27" s="61"/>
      <c r="I27" s="61"/>
      <c r="J27" s="61"/>
    </row>
    <row r="28" spans="1:10" s="3" customFormat="1" ht="15">
      <c r="A28" s="10" t="s">
        <v>5</v>
      </c>
      <c r="B28" s="9">
        <v>138.829</v>
      </c>
      <c r="C28" s="9">
        <v>138.829</v>
      </c>
      <c r="D28" s="9">
        <v>138.829</v>
      </c>
      <c r="E28" s="18">
        <f>SUM(D28)/B28*100</f>
        <v>100</v>
      </c>
      <c r="F28" s="18">
        <f t="shared" si="0"/>
        <v>100</v>
      </c>
      <c r="G28" s="61"/>
      <c r="H28" s="61"/>
      <c r="I28" s="61"/>
      <c r="J28" s="61"/>
    </row>
    <row r="29" spans="1:10" s="3" customFormat="1" ht="15">
      <c r="A29" s="10" t="s">
        <v>31</v>
      </c>
      <c r="B29" s="9">
        <v>1150.295</v>
      </c>
      <c r="C29" s="9">
        <v>1150.295</v>
      </c>
      <c r="D29" s="9">
        <v>1067.027</v>
      </c>
      <c r="E29" s="18">
        <f>SUM(D29)/B29*100</f>
        <v>92.76116126732707</v>
      </c>
      <c r="F29" s="18">
        <f t="shared" si="0"/>
        <v>92.76116126732707</v>
      </c>
      <c r="G29" s="61"/>
      <c r="H29" s="61"/>
      <c r="I29" s="61"/>
      <c r="J29" s="61"/>
    </row>
    <row r="30" spans="1:10" s="3" customFormat="1" ht="15">
      <c r="A30" s="10" t="s">
        <v>13</v>
      </c>
      <c r="B30" s="9">
        <f>SUM(B24)-B25-B26-B27-B28-B29</f>
        <v>583461.2209999999</v>
      </c>
      <c r="C30" s="9">
        <f>SUM(C24)-C25-C26-C27-C28-C29</f>
        <v>583461.2209999999</v>
      </c>
      <c r="D30" s="9">
        <f>SUM(D24)-D25-D26-D27-D28-D29</f>
        <v>582456.88</v>
      </c>
      <c r="E30" s="18">
        <f>SUM(D30)/B30*100</f>
        <v>99.82786499533276</v>
      </c>
      <c r="F30" s="18">
        <f t="shared" si="0"/>
        <v>99.82786499533276</v>
      </c>
      <c r="G30" s="61"/>
      <c r="H30" s="61"/>
      <c r="I30" s="61"/>
      <c r="J30" s="61"/>
    </row>
    <row r="31" spans="1:10" s="3" customFormat="1" ht="15">
      <c r="A31" s="10" t="s">
        <v>20</v>
      </c>
      <c r="B31" s="9">
        <f>SUM(B32:B33)</f>
        <v>568618.435</v>
      </c>
      <c r="C31" s="9">
        <f>SUM(C32:C33)</f>
        <v>568618.435</v>
      </c>
      <c r="D31" s="9">
        <f>SUM(D32:D33)</f>
        <v>568415.597</v>
      </c>
      <c r="E31" s="18">
        <f>SUM(D31)/B31*100</f>
        <v>99.96432792404978</v>
      </c>
      <c r="F31" s="18">
        <f>SUM(D31)/C31*100</f>
        <v>99.96432792404978</v>
      </c>
      <c r="G31" s="61"/>
      <c r="H31" s="61"/>
      <c r="I31" s="61"/>
      <c r="J31" s="61"/>
    </row>
    <row r="32" spans="1:10" s="3" customFormat="1" ht="30">
      <c r="A32" s="11" t="s">
        <v>24</v>
      </c>
      <c r="B32" s="9">
        <v>413014.06</v>
      </c>
      <c r="C32" s="9">
        <v>413014.06</v>
      </c>
      <c r="D32" s="9">
        <v>412976.132</v>
      </c>
      <c r="E32" s="18">
        <f>SUM(D32)/B32*100</f>
        <v>99.99081677752085</v>
      </c>
      <c r="F32" s="18">
        <f>SUM(D32)/C32*100</f>
        <v>99.99081677752085</v>
      </c>
      <c r="G32" s="61"/>
      <c r="H32" s="61"/>
      <c r="I32" s="61"/>
      <c r="J32" s="61"/>
    </row>
    <row r="33" spans="1:10" s="3" customFormat="1" ht="15">
      <c r="A33" s="11" t="s">
        <v>21</v>
      </c>
      <c r="B33" s="9">
        <v>155604.375</v>
      </c>
      <c r="C33" s="9">
        <v>155604.375</v>
      </c>
      <c r="D33" s="9">
        <v>155439.465</v>
      </c>
      <c r="E33" s="18">
        <f>SUM(D33)/B33*100</f>
        <v>99.89401968935641</v>
      </c>
      <c r="F33" s="18">
        <f>SUM(D33)/C33*100</f>
        <v>99.89401968935641</v>
      </c>
      <c r="G33" s="61"/>
      <c r="H33" s="61"/>
      <c r="I33" s="61"/>
      <c r="J33" s="61"/>
    </row>
    <row r="34" spans="1:10" s="3" customFormat="1" ht="15">
      <c r="A34" s="28" t="s">
        <v>14</v>
      </c>
      <c r="B34" s="23">
        <v>3184.328</v>
      </c>
      <c r="C34" s="23">
        <v>3184.328</v>
      </c>
      <c r="D34" s="23">
        <v>3083.888</v>
      </c>
      <c r="E34" s="18">
        <f>SUM(D34)/B34*100</f>
        <v>96.84580231684676</v>
      </c>
      <c r="F34" s="18">
        <f>SUM(D34)/C34*100</f>
        <v>96.84580231684676</v>
      </c>
      <c r="G34" s="61"/>
      <c r="H34" s="61"/>
      <c r="I34" s="61"/>
      <c r="J34" s="61"/>
    </row>
    <row r="35" spans="1:10" s="3" customFormat="1" ht="15">
      <c r="A35" s="10" t="s">
        <v>68</v>
      </c>
      <c r="B35" s="9">
        <v>156.528</v>
      </c>
      <c r="C35" s="9">
        <v>156.528</v>
      </c>
      <c r="D35" s="9">
        <v>75.536</v>
      </c>
      <c r="E35" s="18">
        <f>SUM(D35)/B35*100</f>
        <v>48.25718082387816</v>
      </c>
      <c r="F35" s="18">
        <f>SUM(D35)/C35*100</f>
        <v>48.25718082387816</v>
      </c>
      <c r="G35" s="61"/>
      <c r="H35" s="61"/>
      <c r="I35" s="61"/>
      <c r="J35" s="61"/>
    </row>
    <row r="36" spans="1:10" s="2" customFormat="1" ht="14.25">
      <c r="A36" s="15" t="s">
        <v>7</v>
      </c>
      <c r="B36" s="16">
        <f>B37+B42</f>
        <v>96866.24799999999</v>
      </c>
      <c r="C36" s="16">
        <f>C37+C42</f>
        <v>96866.24799999999</v>
      </c>
      <c r="D36" s="16">
        <f>D37+D42</f>
        <v>95081.984</v>
      </c>
      <c r="E36" s="17">
        <f>SUM(D36)/B36*100</f>
        <v>98.15801268569832</v>
      </c>
      <c r="F36" s="17">
        <f t="shared" si="0"/>
        <v>98.15801268569832</v>
      </c>
      <c r="G36" s="62"/>
      <c r="H36" s="62"/>
      <c r="I36" s="62"/>
      <c r="J36" s="62"/>
    </row>
    <row r="37" spans="1:10" s="12" customFormat="1" ht="15">
      <c r="A37" s="28" t="s">
        <v>33</v>
      </c>
      <c r="B37" s="23">
        <v>77949.817</v>
      </c>
      <c r="C37" s="23">
        <v>77949.817</v>
      </c>
      <c r="D37" s="23">
        <v>76717.886</v>
      </c>
      <c r="E37" s="18">
        <f>SUM(D37)/B37*100</f>
        <v>98.41958448728623</v>
      </c>
      <c r="F37" s="18">
        <f>SUM(D37)/C37*100</f>
        <v>98.41958448728623</v>
      </c>
      <c r="G37" s="63"/>
      <c r="H37" s="63"/>
      <c r="I37" s="63"/>
      <c r="J37" s="63"/>
    </row>
    <row r="38" spans="1:10" s="3" customFormat="1" ht="15">
      <c r="A38" s="10" t="s">
        <v>1</v>
      </c>
      <c r="B38" s="9">
        <v>33097.391</v>
      </c>
      <c r="C38" s="9">
        <v>33097.391</v>
      </c>
      <c r="D38" s="9">
        <v>33096.686</v>
      </c>
      <c r="E38" s="18">
        <f>SUM(D38)/B38*100</f>
        <v>99.99786992273802</v>
      </c>
      <c r="F38" s="18">
        <f t="shared" si="0"/>
        <v>99.99786992273802</v>
      </c>
      <c r="G38" s="61"/>
      <c r="H38" s="61"/>
      <c r="I38" s="61"/>
      <c r="J38" s="61"/>
    </row>
    <row r="39" spans="1:10" s="3" customFormat="1" ht="15">
      <c r="A39" s="10" t="s">
        <v>29</v>
      </c>
      <c r="B39" s="9">
        <v>12124.736</v>
      </c>
      <c r="C39" s="9">
        <v>12124.736</v>
      </c>
      <c r="D39" s="9">
        <v>12071.26</v>
      </c>
      <c r="E39" s="18">
        <f>SUM(D39)/B39*100</f>
        <v>99.55895122170082</v>
      </c>
      <c r="F39" s="18">
        <f t="shared" si="0"/>
        <v>99.55895122170082</v>
      </c>
      <c r="G39" s="61"/>
      <c r="H39" s="61"/>
      <c r="I39" s="61"/>
      <c r="J39" s="61"/>
    </row>
    <row r="40" spans="1:10" s="3" customFormat="1" ht="15">
      <c r="A40" s="10" t="s">
        <v>31</v>
      </c>
      <c r="B40" s="9">
        <v>5631.026</v>
      </c>
      <c r="C40" s="9">
        <v>5631.026</v>
      </c>
      <c r="D40" s="9">
        <v>4853.813</v>
      </c>
      <c r="E40" s="18">
        <f>SUM(D40)/B40*100</f>
        <v>86.19766628674775</v>
      </c>
      <c r="F40" s="18">
        <f t="shared" si="0"/>
        <v>86.19766628674775</v>
      </c>
      <c r="G40" s="61"/>
      <c r="H40" s="61"/>
      <c r="I40" s="61"/>
      <c r="J40" s="61"/>
    </row>
    <row r="41" spans="1:10" s="3" customFormat="1" ht="15">
      <c r="A41" s="10" t="s">
        <v>13</v>
      </c>
      <c r="B41" s="9">
        <f>SUM(B37)-B38-B39-B40</f>
        <v>27096.66399999999</v>
      </c>
      <c r="C41" s="9">
        <f>SUM(C37)-C38-C39-C40</f>
        <v>27096.66399999999</v>
      </c>
      <c r="D41" s="9">
        <f>SUM(D37)-D38-D39-D40</f>
        <v>26696.126999999993</v>
      </c>
      <c r="E41" s="18">
        <f>SUM(D41)/B41*100</f>
        <v>98.52182172683695</v>
      </c>
      <c r="F41" s="18">
        <f t="shared" si="0"/>
        <v>98.52182172683695</v>
      </c>
      <c r="G41" s="61"/>
      <c r="H41" s="61"/>
      <c r="I41" s="61"/>
      <c r="J41" s="61"/>
    </row>
    <row r="42" spans="1:10" s="3" customFormat="1" ht="15">
      <c r="A42" s="28" t="s">
        <v>14</v>
      </c>
      <c r="B42" s="23">
        <f>8951+9965.431</f>
        <v>18916.431</v>
      </c>
      <c r="C42" s="23">
        <v>18916.431</v>
      </c>
      <c r="D42" s="23">
        <v>18364.098</v>
      </c>
      <c r="E42" s="18">
        <f>SUM(D42)/B42*100</f>
        <v>97.08014159753498</v>
      </c>
      <c r="F42" s="18">
        <f t="shared" si="0"/>
        <v>97.08014159753498</v>
      </c>
      <c r="G42" s="61"/>
      <c r="H42" s="61"/>
      <c r="I42" s="61"/>
      <c r="J42" s="61"/>
    </row>
    <row r="43" spans="1:10" s="2" customFormat="1" ht="14.25">
      <c r="A43" s="15" t="s">
        <v>8</v>
      </c>
      <c r="B43" s="16">
        <f>B44+B49</f>
        <v>45876.041</v>
      </c>
      <c r="C43" s="16">
        <f>C44+C49</f>
        <v>45876.041</v>
      </c>
      <c r="D43" s="16">
        <f>D44+D49</f>
        <v>45785.909</v>
      </c>
      <c r="E43" s="17">
        <f>SUM(D43)/B43*100</f>
        <v>99.80353143376081</v>
      </c>
      <c r="F43" s="17">
        <f t="shared" si="0"/>
        <v>99.80353143376081</v>
      </c>
      <c r="G43" s="62"/>
      <c r="H43" s="62"/>
      <c r="I43" s="62"/>
      <c r="J43" s="62"/>
    </row>
    <row r="44" spans="1:10" s="12" customFormat="1" ht="15">
      <c r="A44" s="28" t="s">
        <v>33</v>
      </c>
      <c r="B44" s="23">
        <v>40360.364</v>
      </c>
      <c r="C44" s="23">
        <v>40360.364</v>
      </c>
      <c r="D44" s="23">
        <v>40270.964</v>
      </c>
      <c r="E44" s="18">
        <f>SUM(D44)/B44*100</f>
        <v>99.77849555568923</v>
      </c>
      <c r="F44" s="18">
        <f>SUM(D44)/C44*100</f>
        <v>99.77849555568923</v>
      </c>
      <c r="G44" s="63"/>
      <c r="H44" s="63"/>
      <c r="I44" s="63"/>
      <c r="J44" s="63"/>
    </row>
    <row r="45" spans="1:10" s="3" customFormat="1" ht="15">
      <c r="A45" s="10" t="s">
        <v>1</v>
      </c>
      <c r="B45" s="9">
        <v>20371.66</v>
      </c>
      <c r="C45" s="9">
        <v>20371.66</v>
      </c>
      <c r="D45" s="9">
        <v>20371.635</v>
      </c>
      <c r="E45" s="18">
        <f>SUM(D45)/B45*100</f>
        <v>99.99987728049653</v>
      </c>
      <c r="F45" s="18">
        <f t="shared" si="0"/>
        <v>99.99987728049653</v>
      </c>
      <c r="G45" s="61"/>
      <c r="H45" s="61"/>
      <c r="I45" s="61"/>
      <c r="J45" s="61"/>
    </row>
    <row r="46" spans="1:10" s="3" customFormat="1" ht="15">
      <c r="A46" s="10" t="s">
        <v>29</v>
      </c>
      <c r="B46" s="9">
        <v>7321.81</v>
      </c>
      <c r="C46" s="9">
        <v>7321.81</v>
      </c>
      <c r="D46" s="9">
        <v>7321.781</v>
      </c>
      <c r="E46" s="18">
        <f>SUM(D46)/B46*100</f>
        <v>99.99960392307366</v>
      </c>
      <c r="F46" s="18">
        <f t="shared" si="0"/>
        <v>99.99960392307366</v>
      </c>
      <c r="G46" s="61"/>
      <c r="H46" s="61"/>
      <c r="I46" s="61"/>
      <c r="J46" s="61"/>
    </row>
    <row r="47" spans="1:10" s="3" customFormat="1" ht="15">
      <c r="A47" s="10" t="s">
        <v>31</v>
      </c>
      <c r="B47" s="9">
        <v>3303.442</v>
      </c>
      <c r="C47" s="9">
        <v>3303.442</v>
      </c>
      <c r="D47" s="9">
        <v>3222.589</v>
      </c>
      <c r="E47" s="18">
        <f>SUM(D47)/B47*100</f>
        <v>97.55246194726591</v>
      </c>
      <c r="F47" s="18">
        <f t="shared" si="0"/>
        <v>97.55246194726591</v>
      </c>
      <c r="G47" s="61"/>
      <c r="H47" s="61"/>
      <c r="I47" s="61"/>
      <c r="J47" s="61"/>
    </row>
    <row r="48" spans="1:10" s="3" customFormat="1" ht="15">
      <c r="A48" s="10" t="s">
        <v>13</v>
      </c>
      <c r="B48" s="9">
        <f>SUM(B44)-B45-B46-B47</f>
        <v>9363.452000000001</v>
      </c>
      <c r="C48" s="9">
        <f>SUM(C44)-C45-C46-C47</f>
        <v>9363.452000000001</v>
      </c>
      <c r="D48" s="9">
        <f>SUM(D44)-D45-D46-D47</f>
        <v>9354.959000000003</v>
      </c>
      <c r="E48" s="18">
        <f>SUM(D48)/B48*100</f>
        <v>99.90929627235768</v>
      </c>
      <c r="F48" s="18">
        <f t="shared" si="0"/>
        <v>99.90929627235768</v>
      </c>
      <c r="G48" s="61"/>
      <c r="H48" s="61"/>
      <c r="I48" s="61"/>
      <c r="J48" s="61"/>
    </row>
    <row r="49" spans="1:10" s="3" customFormat="1" ht="15">
      <c r="A49" s="28" t="s">
        <v>14</v>
      </c>
      <c r="B49" s="23">
        <f>2828.9+2686.777</f>
        <v>5515.677</v>
      </c>
      <c r="C49" s="23">
        <v>5515.677</v>
      </c>
      <c r="D49" s="23">
        <v>5514.945</v>
      </c>
      <c r="E49" s="18">
        <f>SUM(D49)/B49*100</f>
        <v>99.98672873701634</v>
      </c>
      <c r="F49" s="18">
        <f t="shared" si="0"/>
        <v>99.98672873701634</v>
      </c>
      <c r="G49" s="61"/>
      <c r="H49" s="61"/>
      <c r="I49" s="61"/>
      <c r="J49" s="61"/>
    </row>
    <row r="50" spans="1:10" s="3" customFormat="1" ht="14.25">
      <c r="A50" s="15" t="s">
        <v>0</v>
      </c>
      <c r="B50" s="16">
        <f>B51+B56</f>
        <v>79111.3</v>
      </c>
      <c r="C50" s="16">
        <f>C51+C56</f>
        <v>79111.3</v>
      </c>
      <c r="D50" s="16">
        <f>D51+D56</f>
        <v>78284.82299999999</v>
      </c>
      <c r="E50" s="17">
        <f>SUM(D50)/B50*100</f>
        <v>98.95529842133803</v>
      </c>
      <c r="F50" s="17">
        <f t="shared" si="0"/>
        <v>98.95529842133803</v>
      </c>
      <c r="G50" s="61"/>
      <c r="H50" s="61"/>
      <c r="I50" s="61"/>
      <c r="J50" s="61"/>
    </row>
    <row r="51" spans="1:10" s="3" customFormat="1" ht="15">
      <c r="A51" s="28" t="s">
        <v>33</v>
      </c>
      <c r="B51" s="23">
        <f>74795.85-89.88</f>
        <v>74705.97</v>
      </c>
      <c r="C51" s="23">
        <v>74705.97</v>
      </c>
      <c r="D51" s="23">
        <v>73964.699</v>
      </c>
      <c r="E51" s="18">
        <f>SUM(D51)/B51*100</f>
        <v>99.00774864445236</v>
      </c>
      <c r="F51" s="18">
        <f>SUM(D51)/C51*100</f>
        <v>99.00774864445236</v>
      </c>
      <c r="G51" s="61"/>
      <c r="H51" s="61"/>
      <c r="I51" s="61"/>
      <c r="J51" s="61"/>
    </row>
    <row r="52" spans="1:10" s="3" customFormat="1" ht="15">
      <c r="A52" s="10" t="s">
        <v>1</v>
      </c>
      <c r="B52" s="9">
        <v>41542.044</v>
      </c>
      <c r="C52" s="9">
        <v>41542.044</v>
      </c>
      <c r="D52" s="9">
        <v>41475.397</v>
      </c>
      <c r="E52" s="18">
        <f>SUM(D52)/B52*100</f>
        <v>99.83956735494284</v>
      </c>
      <c r="F52" s="18">
        <f t="shared" si="0"/>
        <v>99.83956735494284</v>
      </c>
      <c r="G52" s="61"/>
      <c r="H52" s="61"/>
      <c r="I52" s="61"/>
      <c r="J52" s="61"/>
    </row>
    <row r="53" spans="1:10" s="3" customFormat="1" ht="15">
      <c r="A53" s="10" t="s">
        <v>29</v>
      </c>
      <c r="B53" s="9">
        <v>14990.825</v>
      </c>
      <c r="C53" s="9">
        <v>14990.825</v>
      </c>
      <c r="D53" s="9">
        <v>14966.869</v>
      </c>
      <c r="E53" s="18">
        <f>SUM(D53)/B53*100</f>
        <v>99.84019558630028</v>
      </c>
      <c r="F53" s="18">
        <f t="shared" si="0"/>
        <v>99.84019558630028</v>
      </c>
      <c r="G53" s="61"/>
      <c r="H53" s="61"/>
      <c r="I53" s="61"/>
      <c r="J53" s="61"/>
    </row>
    <row r="54" spans="1:10" s="3" customFormat="1" ht="15">
      <c r="A54" s="10" t="s">
        <v>31</v>
      </c>
      <c r="B54" s="9">
        <v>4210.676</v>
      </c>
      <c r="C54" s="9">
        <v>4210.676</v>
      </c>
      <c r="D54" s="9">
        <v>3693.776</v>
      </c>
      <c r="E54" s="18">
        <f>SUM(D54)/B54*100</f>
        <v>87.72406140961687</v>
      </c>
      <c r="F54" s="18">
        <f t="shared" si="0"/>
        <v>87.72406140961687</v>
      </c>
      <c r="G54" s="61"/>
      <c r="H54" s="61"/>
      <c r="I54" s="61"/>
      <c r="J54" s="61"/>
    </row>
    <row r="55" spans="1:10" s="3" customFormat="1" ht="15">
      <c r="A55" s="10" t="s">
        <v>13</v>
      </c>
      <c r="B55" s="9">
        <f>SUM(B51)-B52-B53-B54</f>
        <v>13962.425</v>
      </c>
      <c r="C55" s="9">
        <f>SUM(C51)-C52-C53-C54</f>
        <v>13962.425</v>
      </c>
      <c r="D55" s="9">
        <f>SUM(D51)-D52-D53-D54</f>
        <v>13828.656999999997</v>
      </c>
      <c r="E55" s="18">
        <f>SUM(D55)/B55*100</f>
        <v>99.04194292896827</v>
      </c>
      <c r="F55" s="18">
        <f t="shared" si="0"/>
        <v>99.04194292896827</v>
      </c>
      <c r="G55" s="61"/>
      <c r="H55" s="61"/>
      <c r="I55" s="61"/>
      <c r="J55" s="61"/>
    </row>
    <row r="56" spans="1:10" s="3" customFormat="1" ht="15">
      <c r="A56" s="28" t="s">
        <v>14</v>
      </c>
      <c r="B56" s="23">
        <f>200+4205.33</f>
        <v>4405.33</v>
      </c>
      <c r="C56" s="23">
        <f>200+4205.33</f>
        <v>4405.33</v>
      </c>
      <c r="D56" s="23">
        <v>4320.124</v>
      </c>
      <c r="E56" s="18">
        <f>SUM(D56)/B56*100</f>
        <v>98.06584296749618</v>
      </c>
      <c r="F56" s="18">
        <f t="shared" si="0"/>
        <v>98.06584296749618</v>
      </c>
      <c r="G56" s="61"/>
      <c r="H56" s="61"/>
      <c r="I56" s="61"/>
      <c r="J56" s="61"/>
    </row>
    <row r="57" spans="1:10" s="3" customFormat="1" ht="14.25" customHeight="1">
      <c r="A57" s="19" t="s">
        <v>9</v>
      </c>
      <c r="B57" s="20">
        <f>B58+B63</f>
        <v>335346.696</v>
      </c>
      <c r="C57" s="20">
        <f>C58+C63</f>
        <v>335346.696</v>
      </c>
      <c r="D57" s="20">
        <f>D58+D63</f>
        <v>318321.486</v>
      </c>
      <c r="E57" s="17">
        <f>SUM(D57)/B57*100</f>
        <v>94.92310191122324</v>
      </c>
      <c r="F57" s="17">
        <f t="shared" si="0"/>
        <v>94.92310191122324</v>
      </c>
      <c r="G57" s="61"/>
      <c r="H57" s="61"/>
      <c r="I57" s="61"/>
      <c r="J57" s="61"/>
    </row>
    <row r="58" spans="1:10" s="3" customFormat="1" ht="14.25" customHeight="1">
      <c r="A58" s="28" t="s">
        <v>33</v>
      </c>
      <c r="B58" s="23">
        <v>235346.49</v>
      </c>
      <c r="C58" s="23">
        <v>235346.49</v>
      </c>
      <c r="D58" s="23">
        <f>213667.889+10791.202</f>
        <v>224459.091</v>
      </c>
      <c r="E58" s="18">
        <f>SUM(D58)/B58*100</f>
        <v>95.37388511721589</v>
      </c>
      <c r="F58" s="18">
        <f>SUM(D58)/C58*100</f>
        <v>95.37388511721589</v>
      </c>
      <c r="G58" s="61"/>
      <c r="H58" s="61"/>
      <c r="I58" s="61"/>
      <c r="J58" s="61"/>
    </row>
    <row r="59" spans="1:10" s="3" customFormat="1" ht="15">
      <c r="A59" s="10" t="s">
        <v>1</v>
      </c>
      <c r="B59" s="9">
        <v>423.637</v>
      </c>
      <c r="C59" s="9">
        <v>423.637</v>
      </c>
      <c r="D59" s="9">
        <v>371.545</v>
      </c>
      <c r="E59" s="18">
        <f>SUM(D59)/B59*100</f>
        <v>87.70362362116624</v>
      </c>
      <c r="F59" s="18">
        <f t="shared" si="0"/>
        <v>87.70362362116624</v>
      </c>
      <c r="G59" s="61"/>
      <c r="H59" s="61"/>
      <c r="I59" s="61"/>
      <c r="J59" s="61"/>
    </row>
    <row r="60" spans="1:10" s="3" customFormat="1" ht="15">
      <c r="A60" s="10" t="s">
        <v>29</v>
      </c>
      <c r="B60" s="9">
        <v>153.961</v>
      </c>
      <c r="C60" s="9">
        <v>153.961</v>
      </c>
      <c r="D60" s="9">
        <v>131.655</v>
      </c>
      <c r="E60" s="18">
        <f>SUM(D60)/B60*100</f>
        <v>85.51191535518736</v>
      </c>
      <c r="F60" s="18">
        <f t="shared" si="0"/>
        <v>85.51191535518736</v>
      </c>
      <c r="G60" s="61"/>
      <c r="H60" s="61"/>
      <c r="I60" s="61"/>
      <c r="J60" s="61"/>
    </row>
    <row r="61" spans="1:10" s="3" customFormat="1" ht="15">
      <c r="A61" s="10" t="s">
        <v>31</v>
      </c>
      <c r="B61" s="9">
        <v>15891.008</v>
      </c>
      <c r="C61" s="9">
        <v>15891.008</v>
      </c>
      <c r="D61" s="9">
        <v>14920.519</v>
      </c>
      <c r="E61" s="18">
        <f>SUM(D61)/B61*100</f>
        <v>93.89284178826163</v>
      </c>
      <c r="F61" s="18">
        <f t="shared" si="0"/>
        <v>93.89284178826163</v>
      </c>
      <c r="G61" s="61"/>
      <c r="H61" s="61"/>
      <c r="I61" s="61"/>
      <c r="J61" s="61"/>
    </row>
    <row r="62" spans="1:10" s="3" customFormat="1" ht="15">
      <c r="A62" s="10" t="s">
        <v>13</v>
      </c>
      <c r="B62" s="9">
        <f>SUM(B58)-B59-B60-B61</f>
        <v>218877.884</v>
      </c>
      <c r="C62" s="9">
        <f>SUM(C58)-C59-C60-C61</f>
        <v>218877.884</v>
      </c>
      <c r="D62" s="9">
        <f>SUM(D58)-D59-D60-D61</f>
        <v>209035.37199999997</v>
      </c>
      <c r="E62" s="18">
        <f>SUM(D62)/B62*100</f>
        <v>95.5031948316898</v>
      </c>
      <c r="F62" s="18">
        <f t="shared" si="0"/>
        <v>95.5031948316898</v>
      </c>
      <c r="G62" s="61"/>
      <c r="H62" s="61"/>
      <c r="I62" s="61"/>
      <c r="J62" s="61"/>
    </row>
    <row r="63" spans="1:10" s="3" customFormat="1" ht="15">
      <c r="A63" s="28" t="s">
        <v>14</v>
      </c>
      <c r="B63" s="23">
        <f>61251.718-35861.8+74373.288+237</f>
        <v>100000.206</v>
      </c>
      <c r="C63" s="23">
        <v>100000.206</v>
      </c>
      <c r="D63" s="23">
        <v>93862.395</v>
      </c>
      <c r="E63" s="18">
        <f>SUM(D63)/B63*100</f>
        <v>93.86220164386462</v>
      </c>
      <c r="F63" s="18">
        <f t="shared" si="0"/>
        <v>93.86220164386462</v>
      </c>
      <c r="G63" s="61"/>
      <c r="H63" s="61"/>
      <c r="I63" s="61"/>
      <c r="J63" s="61"/>
    </row>
    <row r="64" spans="1:10" s="3" customFormat="1" ht="17.25" customHeight="1">
      <c r="A64" s="19" t="s">
        <v>23</v>
      </c>
      <c r="B64" s="20">
        <f>SUM(B65)</f>
        <v>76063.756</v>
      </c>
      <c r="C64" s="20">
        <f>SUM(C65)</f>
        <v>76063.756</v>
      </c>
      <c r="D64" s="20">
        <f>SUM(D65)</f>
        <v>59325.36</v>
      </c>
      <c r="E64" s="17">
        <f>SUM(D64)/B64*100</f>
        <v>77.99425524030131</v>
      </c>
      <c r="F64" s="17">
        <f t="shared" si="0"/>
        <v>77.99425524030131</v>
      </c>
      <c r="G64" s="61"/>
      <c r="H64" s="61"/>
      <c r="I64" s="61"/>
      <c r="J64" s="61"/>
    </row>
    <row r="65" spans="1:10" s="3" customFormat="1" ht="15">
      <c r="A65" s="28" t="s">
        <v>14</v>
      </c>
      <c r="B65" s="23">
        <f>19538.959+63761.797-7237</f>
        <v>76063.756</v>
      </c>
      <c r="C65" s="23">
        <v>76063.756</v>
      </c>
      <c r="D65" s="23">
        <v>59325.36</v>
      </c>
      <c r="E65" s="18">
        <f>SUM(D65)/B65*100</f>
        <v>77.99425524030131</v>
      </c>
      <c r="F65" s="18">
        <f t="shared" si="0"/>
        <v>77.99425524030131</v>
      </c>
      <c r="G65" s="61"/>
      <c r="H65" s="61"/>
      <c r="I65" s="61"/>
      <c r="J65" s="61"/>
    </row>
    <row r="66" spans="1:10" s="3" customFormat="1" ht="15" customHeight="1">
      <c r="A66" s="21" t="s">
        <v>18</v>
      </c>
      <c r="B66" s="20">
        <f>SUM(B67:B68)</f>
        <v>160284.744</v>
      </c>
      <c r="C66" s="20">
        <f>SUM(C67:C68)</f>
        <v>160284.744</v>
      </c>
      <c r="D66" s="20">
        <f>SUM(D67:D68)</f>
        <v>157420.98700000002</v>
      </c>
      <c r="E66" s="17">
        <f>SUM(D66)/B66*100</f>
        <v>98.21333151956122</v>
      </c>
      <c r="F66" s="17">
        <f t="shared" si="0"/>
        <v>98.21333151956122</v>
      </c>
      <c r="G66" s="61"/>
      <c r="H66" s="61"/>
      <c r="I66" s="61"/>
      <c r="J66" s="61"/>
    </row>
    <row r="67" spans="1:10" s="3" customFormat="1" ht="15">
      <c r="A67" s="28" t="s">
        <v>13</v>
      </c>
      <c r="B67" s="23">
        <v>61621.269</v>
      </c>
      <c r="C67" s="23">
        <v>61621.269</v>
      </c>
      <c r="D67" s="23">
        <v>59435.849</v>
      </c>
      <c r="E67" s="18">
        <f>SUM(D67)/B67*100</f>
        <v>96.45346479313824</v>
      </c>
      <c r="F67" s="18">
        <f t="shared" si="0"/>
        <v>96.45346479313824</v>
      </c>
      <c r="G67" s="61"/>
      <c r="H67" s="61"/>
      <c r="I67" s="61"/>
      <c r="J67" s="61"/>
    </row>
    <row r="68" spans="1:10" s="3" customFormat="1" ht="15">
      <c r="A68" s="28" t="s">
        <v>14</v>
      </c>
      <c r="B68" s="23">
        <f>40309.086+52354.389+6000</f>
        <v>98663.475</v>
      </c>
      <c r="C68" s="23">
        <v>98663.475</v>
      </c>
      <c r="D68" s="23">
        <v>97985.138</v>
      </c>
      <c r="E68" s="18">
        <f>SUM(D68)/B68*100</f>
        <v>99.31247404371273</v>
      </c>
      <c r="F68" s="18">
        <f t="shared" si="0"/>
        <v>99.31247404371273</v>
      </c>
      <c r="G68" s="61"/>
      <c r="H68" s="61"/>
      <c r="I68" s="61"/>
      <c r="J68" s="61"/>
    </row>
    <row r="69" spans="1:10" s="3" customFormat="1" ht="60.75" customHeight="1">
      <c r="A69" s="22" t="s">
        <v>22</v>
      </c>
      <c r="B69" s="20">
        <f>SUM(B70:B70)</f>
        <v>46206</v>
      </c>
      <c r="C69" s="20">
        <f>SUM(C70:C70)</f>
        <v>46206</v>
      </c>
      <c r="D69" s="20">
        <f>SUM(D70:D70)</f>
        <v>46066</v>
      </c>
      <c r="E69" s="17">
        <f>SUM(D69)/B69*100</f>
        <v>99.69700904644418</v>
      </c>
      <c r="F69" s="17">
        <f t="shared" si="0"/>
        <v>99.69700904644418</v>
      </c>
      <c r="G69" s="61"/>
      <c r="H69" s="61"/>
      <c r="I69" s="61"/>
      <c r="J69" s="61"/>
    </row>
    <row r="70" spans="1:10" s="3" customFormat="1" ht="15">
      <c r="A70" s="28" t="s">
        <v>14</v>
      </c>
      <c r="B70" s="23">
        <v>46206</v>
      </c>
      <c r="C70" s="23">
        <v>46206</v>
      </c>
      <c r="D70" s="23">
        <v>46066</v>
      </c>
      <c r="E70" s="18">
        <f>SUM(D70)/B70*100</f>
        <v>99.69700904644418</v>
      </c>
      <c r="F70" s="18">
        <f t="shared" si="0"/>
        <v>99.69700904644418</v>
      </c>
      <c r="G70" s="61"/>
      <c r="H70" s="61"/>
      <c r="I70" s="61"/>
      <c r="J70" s="61"/>
    </row>
    <row r="71" spans="1:10" s="3" customFormat="1" ht="42.75">
      <c r="A71" s="21" t="s">
        <v>10</v>
      </c>
      <c r="B71" s="16">
        <f>SUM(B72)+B75</f>
        <v>6808.700000000001</v>
      </c>
      <c r="C71" s="16">
        <f>SUM(C72)+C75</f>
        <v>6808.700000000001</v>
      </c>
      <c r="D71" s="16">
        <f>SUM(D72)+D75</f>
        <v>5349.837</v>
      </c>
      <c r="E71" s="17">
        <f>SUM(D71)/B71*100</f>
        <v>78.5735456107627</v>
      </c>
      <c r="F71" s="17">
        <f t="shared" si="0"/>
        <v>78.5735456107627</v>
      </c>
      <c r="G71" s="61"/>
      <c r="H71" s="61"/>
      <c r="I71" s="61"/>
      <c r="J71" s="61"/>
    </row>
    <row r="72" spans="1:10" s="3" customFormat="1" ht="15">
      <c r="A72" s="28" t="s">
        <v>33</v>
      </c>
      <c r="B72" s="23">
        <v>5036.657</v>
      </c>
      <c r="C72" s="23">
        <v>5036.657</v>
      </c>
      <c r="D72" s="23">
        <v>5028.837</v>
      </c>
      <c r="E72" s="18">
        <f>SUM(D72)/B72*100</f>
        <v>99.84473828573199</v>
      </c>
      <c r="F72" s="18">
        <f>SUM(D72)/C72*100</f>
        <v>99.84473828573199</v>
      </c>
      <c r="G72" s="61"/>
      <c r="H72" s="61"/>
      <c r="I72" s="61"/>
      <c r="J72" s="61"/>
    </row>
    <row r="73" spans="1:10" s="3" customFormat="1" ht="15">
      <c r="A73" s="10" t="s">
        <v>31</v>
      </c>
      <c r="B73" s="9">
        <v>6.072</v>
      </c>
      <c r="C73" s="9">
        <v>6.072</v>
      </c>
      <c r="D73" s="9">
        <v>1.495</v>
      </c>
      <c r="E73" s="18">
        <f>SUM(D73)/B73*100</f>
        <v>24.62121212121212</v>
      </c>
      <c r="F73" s="18">
        <f t="shared" si="0"/>
        <v>24.62121212121212</v>
      </c>
      <c r="G73" s="61"/>
      <c r="H73" s="61"/>
      <c r="I73" s="61"/>
      <c r="J73" s="61"/>
    </row>
    <row r="74" spans="1:10" s="3" customFormat="1" ht="15">
      <c r="A74" s="10" t="s">
        <v>13</v>
      </c>
      <c r="B74" s="9">
        <f>SUM(B72)-B73</f>
        <v>5030.585</v>
      </c>
      <c r="C74" s="9">
        <f>SUM(C72)-C73</f>
        <v>5030.585</v>
      </c>
      <c r="D74" s="9">
        <f>SUM(D72)-D73</f>
        <v>5027.342000000001</v>
      </c>
      <c r="E74" s="18">
        <f>SUM(D74)/B74*100</f>
        <v>99.93553433646386</v>
      </c>
      <c r="F74" s="18">
        <f aca="true" t="shared" si="1" ref="F74:F92">SUM(D74)/C74*100</f>
        <v>99.93553433646386</v>
      </c>
      <c r="G74" s="61"/>
      <c r="H74" s="61"/>
      <c r="I74" s="61"/>
      <c r="J74" s="61"/>
    </row>
    <row r="75" spans="1:10" s="3" customFormat="1" ht="15">
      <c r="A75" s="28" t="s">
        <v>14</v>
      </c>
      <c r="B75" s="23">
        <f>1700+72.043</f>
        <v>1772.0430000000001</v>
      </c>
      <c r="C75" s="23">
        <f>1700+72.043</f>
        <v>1772.0430000000001</v>
      </c>
      <c r="D75" s="23">
        <v>321</v>
      </c>
      <c r="E75" s="18">
        <f>SUM(D75)/B75*100</f>
        <v>18.114684575938618</v>
      </c>
      <c r="F75" s="18">
        <f t="shared" si="1"/>
        <v>18.114684575938618</v>
      </c>
      <c r="G75" s="61"/>
      <c r="H75" s="61"/>
      <c r="I75" s="61"/>
      <c r="J75" s="61"/>
    </row>
    <row r="76" spans="1:10" s="2" customFormat="1" ht="14.25">
      <c r="A76" s="21" t="s">
        <v>11</v>
      </c>
      <c r="B76" s="16">
        <v>2500</v>
      </c>
      <c r="C76" s="16">
        <v>2500</v>
      </c>
      <c r="D76" s="16"/>
      <c r="E76" s="17">
        <f>SUM(D76)/B76*100</f>
        <v>0</v>
      </c>
      <c r="F76" s="17"/>
      <c r="G76" s="62"/>
      <c r="H76" s="62"/>
      <c r="I76" s="62"/>
      <c r="J76" s="62"/>
    </row>
    <row r="77" spans="1:10" s="2" customFormat="1" ht="14.25">
      <c r="A77" s="21" t="s">
        <v>12</v>
      </c>
      <c r="B77" s="16">
        <v>18418.4</v>
      </c>
      <c r="C77" s="16">
        <v>18418.4</v>
      </c>
      <c r="D77" s="16">
        <v>17906.8</v>
      </c>
      <c r="E77" s="17">
        <f>SUM(D77)/B77*100</f>
        <v>97.22234287451677</v>
      </c>
      <c r="F77" s="17">
        <f t="shared" si="1"/>
        <v>97.22234287451677</v>
      </c>
      <c r="G77" s="62"/>
      <c r="H77" s="62"/>
      <c r="I77" s="62"/>
      <c r="J77" s="62"/>
    </row>
    <row r="78" spans="1:10" s="2" customFormat="1" ht="14.25">
      <c r="A78" s="15" t="s">
        <v>19</v>
      </c>
      <c r="B78" s="16">
        <f>SUM(B79)+B83</f>
        <v>14322.497</v>
      </c>
      <c r="C78" s="16">
        <f>SUM(C79)+C83</f>
        <v>14322.497</v>
      </c>
      <c r="D78" s="16">
        <f>SUM(D79)+D83</f>
        <v>13759.2633</v>
      </c>
      <c r="E78" s="17">
        <f>SUM(D78)/B78*100</f>
        <v>96.0674894887393</v>
      </c>
      <c r="F78" s="17">
        <f t="shared" si="1"/>
        <v>96.0674894887393</v>
      </c>
      <c r="G78" s="62"/>
      <c r="H78" s="62"/>
      <c r="I78" s="62"/>
      <c r="J78" s="62"/>
    </row>
    <row r="79" spans="1:10" s="2" customFormat="1" ht="15">
      <c r="A79" s="28" t="s">
        <v>33</v>
      </c>
      <c r="B79" s="23">
        <f>8440.456-571.501+470.8+119+344.868+89.88+2098.6</f>
        <v>10992.103</v>
      </c>
      <c r="C79" s="23">
        <v>10992.103</v>
      </c>
      <c r="D79" s="23">
        <f>6661.9743+907.331+195.308+181.219+1865.409+195.654+106.124+29.177+280.012-0.088+322.814</f>
        <v>10744.9343</v>
      </c>
      <c r="E79" s="18">
        <f>SUM(D79)/B79*100</f>
        <v>97.75139752602392</v>
      </c>
      <c r="F79" s="18">
        <f>SUM(D79)/C79*100</f>
        <v>97.75139752602392</v>
      </c>
      <c r="G79" s="62"/>
      <c r="H79" s="62"/>
      <c r="I79" s="62"/>
      <c r="J79" s="62"/>
    </row>
    <row r="80" spans="1:10" s="3" customFormat="1" ht="15">
      <c r="A80" s="10" t="s">
        <v>1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>SUM(D80)/B80*100</f>
        <v>98.35118265449985</v>
      </c>
      <c r="F80" s="18">
        <f t="shared" si="1"/>
        <v>98.35118265449985</v>
      </c>
      <c r="G80" s="61"/>
      <c r="H80" s="61"/>
      <c r="I80" s="61"/>
      <c r="J80" s="61"/>
    </row>
    <row r="81" spans="1:10" s="3" customFormat="1" ht="15">
      <c r="A81" s="10" t="s">
        <v>29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>SUM(D81)/B81*100</f>
        <v>96.84534622114825</v>
      </c>
      <c r="F81" s="18">
        <f t="shared" si="1"/>
        <v>96.84534622114822</v>
      </c>
      <c r="G81" s="61"/>
      <c r="H81" s="61"/>
      <c r="I81" s="61"/>
      <c r="J81" s="61"/>
    </row>
    <row r="82" spans="1:10" s="3" customFormat="1" ht="15">
      <c r="A82" s="10" t="s">
        <v>13</v>
      </c>
      <c r="B82" s="9">
        <f>SUM(B79)-B80-B81</f>
        <v>6430.624</v>
      </c>
      <c r="C82" s="9">
        <f>SUM(C79)-C80-C81</f>
        <v>6430.623999999999</v>
      </c>
      <c r="D82" s="9">
        <f>SUM(D79)-D80-D81</f>
        <v>6276.737300000001</v>
      </c>
      <c r="E82" s="18">
        <f>SUM(D82)/B82*100</f>
        <v>97.60697095647329</v>
      </c>
      <c r="F82" s="18">
        <f t="shared" si="1"/>
        <v>97.6069709564733</v>
      </c>
      <c r="G82" s="61"/>
      <c r="H82" s="61"/>
      <c r="I82" s="61"/>
      <c r="J82" s="61"/>
    </row>
    <row r="83" spans="1:10" s="3" customFormat="1" ht="15">
      <c r="A83" s="28" t="s">
        <v>14</v>
      </c>
      <c r="B83" s="23">
        <f>3330.394</f>
        <v>3330.394</v>
      </c>
      <c r="C83" s="23">
        <f>3330.394</f>
        <v>3330.394</v>
      </c>
      <c r="D83" s="23">
        <f>3014.336-0.007</f>
        <v>3014.3289999999997</v>
      </c>
      <c r="E83" s="18">
        <f>SUM(D83)/B83*100</f>
        <v>90.50968143709123</v>
      </c>
      <c r="F83" s="18">
        <f t="shared" si="1"/>
        <v>90.50968143709123</v>
      </c>
      <c r="G83" s="61"/>
      <c r="H83" s="61"/>
      <c r="I83" s="61"/>
      <c r="J83" s="61"/>
    </row>
    <row r="84" spans="1:10" s="3" customFormat="1" ht="40.5">
      <c r="A84" s="24" t="s">
        <v>25</v>
      </c>
      <c r="B84" s="16">
        <f>2159.137+16186.092</f>
        <v>18345.229</v>
      </c>
      <c r="C84" s="16">
        <f>2159.137+16186.092</f>
        <v>18345.229</v>
      </c>
      <c r="D84" s="16">
        <f>16186.092+2108.666</f>
        <v>18294.758</v>
      </c>
      <c r="E84" s="17">
        <f>SUM(D84)/B84*100</f>
        <v>99.72488214783256</v>
      </c>
      <c r="F84" s="17">
        <f t="shared" si="1"/>
        <v>99.72488214783256</v>
      </c>
      <c r="G84" s="61"/>
      <c r="H84" s="61"/>
      <c r="I84" s="61"/>
      <c r="J84" s="61"/>
    </row>
    <row r="85" spans="1:13" s="7" customFormat="1" ht="15.75">
      <c r="A85" s="25" t="s">
        <v>27</v>
      </c>
      <c r="B85" s="26">
        <f>B5+B14+B23+B36+B43+B50+B57+B64+B66+B69+B71+B76+B77+B78+B84</f>
        <v>2489001.8129999996</v>
      </c>
      <c r="C85" s="26">
        <f>C5+C14+C23+C36+C43+C50+C57+C64+C66+C69+C71+C76+C77+C78+C84</f>
        <v>2489001.8129999996</v>
      </c>
      <c r="D85" s="26">
        <f>D5+D14+D23+D36+D43+D50+D57+D64+D66+D69+D71+D76+D77+D78+D84</f>
        <v>2416925.6173</v>
      </c>
      <c r="E85" s="17">
        <f>SUM(D85)/B85*100</f>
        <v>97.10421280838176</v>
      </c>
      <c r="F85" s="17">
        <f t="shared" si="1"/>
        <v>97.10421280838176</v>
      </c>
      <c r="G85" s="64"/>
      <c r="H85" s="70"/>
      <c r="I85" s="64"/>
      <c r="J85" s="70"/>
      <c r="K85" s="5"/>
      <c r="L85" s="6"/>
      <c r="M85" s="6"/>
    </row>
    <row r="86" spans="1:13" s="7" customFormat="1" ht="15.75">
      <c r="A86" s="15" t="s">
        <v>33</v>
      </c>
      <c r="B86" s="26">
        <f>B6+B15+B24+B37+B44+B51+B58+B67+B72+B79+B77</f>
        <v>2054300.3819999998</v>
      </c>
      <c r="C86" s="26">
        <f>C6+C15+C24+C37+C44+C51+C58+C67+C72+C79+C77</f>
        <v>2054300.3819999998</v>
      </c>
      <c r="D86" s="26">
        <f>D6+D15+D24+D37+D44+D51+D58+D67+D72+D79+D77</f>
        <v>2014438.2453</v>
      </c>
      <c r="E86" s="17">
        <f>SUM(D86)/B86*100</f>
        <v>98.05957604597283</v>
      </c>
      <c r="F86" s="17">
        <f>SUM(D86)/C86*100</f>
        <v>98.05957604597283</v>
      </c>
      <c r="G86" s="64"/>
      <c r="H86" s="70"/>
      <c r="I86" s="64"/>
      <c r="J86" s="70"/>
      <c r="K86" s="5"/>
      <c r="L86" s="6"/>
      <c r="M86" s="6"/>
    </row>
    <row r="87" spans="1:10" s="4" customFormat="1" ht="15">
      <c r="A87" s="27" t="s">
        <v>1</v>
      </c>
      <c r="B87" s="20">
        <f aca="true" t="shared" si="2" ref="B87:D88">B7+B16+B25+B38+B45+B52+B59+B80</f>
        <v>569490.4909999999</v>
      </c>
      <c r="C87" s="20">
        <f t="shared" si="2"/>
        <v>569490.4909999999</v>
      </c>
      <c r="D87" s="20">
        <f t="shared" si="2"/>
        <v>569204.671</v>
      </c>
      <c r="E87" s="17">
        <f>SUM(D87)/B87*100</f>
        <v>99.94981127788489</v>
      </c>
      <c r="F87" s="17">
        <f t="shared" si="1"/>
        <v>99.94981127788489</v>
      </c>
      <c r="G87" s="65"/>
      <c r="H87" s="65"/>
      <c r="I87" s="65"/>
      <c r="J87" s="65"/>
    </row>
    <row r="88" spans="1:6" ht="15">
      <c r="A88" s="27" t="s">
        <v>30</v>
      </c>
      <c r="B88" s="20">
        <f t="shared" si="2"/>
        <v>206428.60700000002</v>
      </c>
      <c r="C88" s="20">
        <f t="shared" si="2"/>
        <v>206428.60700000002</v>
      </c>
      <c r="D88" s="20">
        <f t="shared" si="2"/>
        <v>205959.863</v>
      </c>
      <c r="E88" s="17">
        <f>SUM(D88)/B88*100</f>
        <v>99.77292682113578</v>
      </c>
      <c r="F88" s="17">
        <f t="shared" si="1"/>
        <v>99.77292682113578</v>
      </c>
    </row>
    <row r="89" spans="1:6" ht="15">
      <c r="A89" s="27" t="s">
        <v>2</v>
      </c>
      <c r="B89" s="20">
        <f>B73+B11+B20+B29+B40+B47+B54+B61+86</f>
        <v>141244.80299999999</v>
      </c>
      <c r="C89" s="20">
        <f>C73+C11+C20+C29+C40+C47+C54+C61+86</f>
        <v>141244.80299999999</v>
      </c>
      <c r="D89" s="20">
        <f>D73+D11+D20+D29+D40+D47+D54+D61+63.055</f>
        <v>119619.67199999998</v>
      </c>
      <c r="E89" s="17">
        <f>SUM(D89)/B89*100</f>
        <v>84.68960942938197</v>
      </c>
      <c r="F89" s="17">
        <f t="shared" si="1"/>
        <v>84.68960942938197</v>
      </c>
    </row>
    <row r="90" spans="1:6" ht="15">
      <c r="A90" s="27" t="s">
        <v>13</v>
      </c>
      <c r="B90" s="20">
        <f>B86-B87-B88-B89</f>
        <v>1137136.4809999997</v>
      </c>
      <c r="C90" s="20">
        <f>C86-C87-C88-C89</f>
        <v>1137136.4809999997</v>
      </c>
      <c r="D90" s="20">
        <f>D86-D87-D88-D89</f>
        <v>1119654.0393</v>
      </c>
      <c r="E90" s="17">
        <f>SUM(D90)/B90*100</f>
        <v>98.46259072748897</v>
      </c>
      <c r="F90" s="17">
        <f t="shared" si="1"/>
        <v>98.46259072748897</v>
      </c>
    </row>
    <row r="91" spans="1:6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413856.202</v>
      </c>
      <c r="D91" s="16">
        <f>D13+D22+D42+D34+D56+D63+D65+D68+D70+D75+D83+D49</f>
        <v>384192.614</v>
      </c>
      <c r="E91" s="17">
        <f>SUM(D91)/B91*100</f>
        <v>92.83239254198733</v>
      </c>
      <c r="F91" s="17">
        <f t="shared" si="1"/>
        <v>92.83239254198733</v>
      </c>
    </row>
    <row r="92" spans="1:6" ht="15">
      <c r="A92" s="15" t="s">
        <v>26</v>
      </c>
      <c r="B92" s="16">
        <f>SUM(B84)</f>
        <v>18345.229</v>
      </c>
      <c r="C92" s="16">
        <f>SUM(C84)</f>
        <v>18345.229</v>
      </c>
      <c r="D92" s="16">
        <f>SUM(D84)</f>
        <v>18294.758</v>
      </c>
      <c r="E92" s="17">
        <f>SUM(D92)/B92*100</f>
        <v>99.72488214783256</v>
      </c>
      <c r="F92" s="17">
        <f t="shared" si="1"/>
        <v>99.72488214783256</v>
      </c>
    </row>
    <row r="93" spans="1:6" ht="15">
      <c r="A93" s="15" t="s">
        <v>32</v>
      </c>
      <c r="B93" s="16">
        <f>SUM(B76)</f>
        <v>2500</v>
      </c>
      <c r="C93" s="16">
        <f>SUM(C76)</f>
        <v>2500</v>
      </c>
      <c r="D93" s="16"/>
      <c r="E93" s="17"/>
      <c r="F93" s="17"/>
    </row>
    <row r="95" spans="2:4" ht="15">
      <c r="B95" s="55"/>
      <c r="C95" s="55"/>
      <c r="D95" s="66"/>
    </row>
    <row r="96" spans="2:6" ht="15">
      <c r="B96" s="56"/>
      <c r="C96" s="56"/>
      <c r="D96" s="58"/>
      <c r="E96" s="56"/>
      <c r="F96" s="56"/>
    </row>
    <row r="97" spans="2:6" ht="15">
      <c r="B97" s="67"/>
      <c r="C97" s="67"/>
      <c r="D97" s="68"/>
      <c r="E97" s="56"/>
      <c r="F97" s="56"/>
    </row>
    <row r="98" spans="2:6" ht="15">
      <c r="B98" s="69"/>
      <c r="C98" s="69"/>
      <c r="D98" s="69"/>
      <c r="E98" s="56"/>
      <c r="F98" s="56"/>
    </row>
    <row r="99" spans="2:4" ht="15">
      <c r="B99" s="55"/>
      <c r="C99" s="55"/>
      <c r="D99" s="58"/>
    </row>
    <row r="100" spans="2:4" ht="15">
      <c r="B100" s="56"/>
      <c r="C100" s="56"/>
      <c r="D100" s="57"/>
    </row>
    <row r="101" ht="15">
      <c r="D101" s="55"/>
    </row>
    <row r="102" ht="15">
      <c r="B102" s="56"/>
    </row>
    <row r="103" ht="15">
      <c r="D103" s="56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1">
      <selection activeCell="C3" sqref="C4"/>
    </sheetView>
  </sheetViews>
  <sheetFormatPr defaultColWidth="9.140625" defaultRowHeight="15"/>
  <cols>
    <col min="1" max="1" width="36.140625" style="48" customWidth="1"/>
    <col min="2" max="3" width="17.28125" style="48" customWidth="1"/>
    <col min="4" max="4" width="15.8515625" style="48" customWidth="1"/>
    <col min="5" max="5" width="14.7109375" style="48" customWidth="1"/>
    <col min="6" max="6" width="15.140625" style="48" customWidth="1"/>
    <col min="7" max="16384" width="9.140625" style="48" customWidth="1"/>
  </cols>
  <sheetData>
    <row r="1" spans="1:6" s="29" customFormat="1" ht="34.5" customHeight="1">
      <c r="A1" s="74" t="s">
        <v>76</v>
      </c>
      <c r="B1" s="74"/>
      <c r="C1" s="74"/>
      <c r="D1" s="74"/>
      <c r="E1" s="74"/>
      <c r="F1" s="74"/>
    </row>
    <row r="2" spans="1:6" s="29" customFormat="1" ht="12.75" customHeight="1">
      <c r="A2" s="30"/>
      <c r="B2" s="30"/>
      <c r="C2" s="30"/>
      <c r="D2" s="30"/>
      <c r="E2" s="30"/>
      <c r="F2" s="31"/>
    </row>
    <row r="3" spans="1:6" s="29" customFormat="1" ht="51.75" customHeight="1">
      <c r="A3" s="73"/>
      <c r="B3" s="73" t="s">
        <v>35</v>
      </c>
      <c r="C3" s="73" t="s">
        <v>71</v>
      </c>
      <c r="D3" s="73" t="s">
        <v>74</v>
      </c>
      <c r="E3" s="73" t="s">
        <v>36</v>
      </c>
      <c r="F3" s="73" t="s">
        <v>37</v>
      </c>
    </row>
    <row r="4" spans="1:6" s="29" customFormat="1" ht="15">
      <c r="A4" s="73"/>
      <c r="B4" s="73"/>
      <c r="C4" s="73"/>
      <c r="D4" s="73"/>
      <c r="E4" s="73"/>
      <c r="F4" s="73"/>
    </row>
    <row r="5" spans="1:7" s="34" customFormat="1" ht="14.25">
      <c r="A5" s="32" t="s">
        <v>38</v>
      </c>
      <c r="B5" s="16">
        <f>B6+B13</f>
        <v>600868.684</v>
      </c>
      <c r="C5" s="16">
        <f>C6+C13</f>
        <v>600868.684</v>
      </c>
      <c r="D5" s="16">
        <f>D6+D13</f>
        <v>580163.468</v>
      </c>
      <c r="E5" s="17">
        <f>SUM(D5)/B5*100</f>
        <v>96.55411963523132</v>
      </c>
      <c r="F5" s="17">
        <f>SUM(D5)/C5*100</f>
        <v>96.55411963523132</v>
      </c>
      <c r="G5" s="33"/>
    </row>
    <row r="6" spans="1:6" s="36" customFormat="1" ht="15">
      <c r="A6" s="35" t="s">
        <v>39</v>
      </c>
      <c r="B6" s="50">
        <v>565355.895</v>
      </c>
      <c r="C6" s="23">
        <v>565355.895</v>
      </c>
      <c r="D6" s="23">
        <v>547803.114</v>
      </c>
      <c r="E6" s="18">
        <f>SUM(D6)/B6*100</f>
        <v>96.89526877578591</v>
      </c>
      <c r="F6" s="18">
        <f>SUM(D6)/C6*100</f>
        <v>96.89526877578591</v>
      </c>
    </row>
    <row r="7" spans="1:6" s="36" customFormat="1" ht="15">
      <c r="A7" s="37" t="s">
        <v>40</v>
      </c>
      <c r="B7" s="9">
        <v>313125.663</v>
      </c>
      <c r="C7" s="9">
        <v>313125.663</v>
      </c>
      <c r="D7" s="9">
        <v>313061.211</v>
      </c>
      <c r="E7" s="18">
        <f>SUM(D7)/B7*100</f>
        <v>99.97941657052874</v>
      </c>
      <c r="F7" s="18">
        <f aca="true" t="shared" si="0" ref="F7:F73">SUM(D7)/C7*100</f>
        <v>99.97941657052874</v>
      </c>
    </row>
    <row r="8" spans="1:6" s="36" customFormat="1" ht="15">
      <c r="A8" s="37" t="s">
        <v>41</v>
      </c>
      <c r="B8" s="9">
        <v>114554.478</v>
      </c>
      <c r="C8" s="9">
        <v>114554.478</v>
      </c>
      <c r="D8" s="9">
        <v>114359.027</v>
      </c>
      <c r="E8" s="18">
        <f>SUM(D8)/B8*100</f>
        <v>99.82938161526955</v>
      </c>
      <c r="F8" s="18">
        <f t="shared" si="0"/>
        <v>99.82938161526955</v>
      </c>
    </row>
    <row r="9" spans="1:6" s="36" customFormat="1" ht="15">
      <c r="A9" s="37" t="s">
        <v>42</v>
      </c>
      <c r="B9" s="9">
        <v>73.087</v>
      </c>
      <c r="C9" s="9">
        <v>73.087</v>
      </c>
      <c r="D9" s="9">
        <v>73.001</v>
      </c>
      <c r="E9" s="18">
        <f>SUM(D9)/B9*100</f>
        <v>99.88233201526947</v>
      </c>
      <c r="F9" s="18">
        <f t="shared" si="0"/>
        <v>99.88233201526947</v>
      </c>
    </row>
    <row r="10" spans="1:6" s="36" customFormat="1" ht="15">
      <c r="A10" s="37" t="s">
        <v>43</v>
      </c>
      <c r="B10" s="9">
        <v>32727.298</v>
      </c>
      <c r="C10" s="9">
        <v>32727.298</v>
      </c>
      <c r="D10" s="9">
        <v>30615.534</v>
      </c>
      <c r="E10" s="18">
        <f>SUM(D10)/B10*100</f>
        <v>93.54739276062448</v>
      </c>
      <c r="F10" s="18">
        <f t="shared" si="0"/>
        <v>93.54739276062448</v>
      </c>
    </row>
    <row r="11" spans="1:6" s="36" customFormat="1" ht="30">
      <c r="A11" s="37" t="s">
        <v>44</v>
      </c>
      <c r="B11" s="9">
        <v>80741.874</v>
      </c>
      <c r="C11" s="9">
        <v>80741.874</v>
      </c>
      <c r="D11" s="9">
        <v>66214.41</v>
      </c>
      <c r="E11" s="18">
        <f>SUM(D11)/B11*100</f>
        <v>82.00752189625919</v>
      </c>
      <c r="F11" s="18">
        <f t="shared" si="0"/>
        <v>82.00752189625919</v>
      </c>
    </row>
    <row r="12" spans="1:6" s="36" customFormat="1" ht="15">
      <c r="A12" s="37" t="s">
        <v>45</v>
      </c>
      <c r="B12" s="9">
        <f>SUM(B6)-B7-B8-B9-B10-B11</f>
        <v>24133.495000000024</v>
      </c>
      <c r="C12" s="9">
        <f>SUM(C6)-C7-C8-C9-C10-C11</f>
        <v>24133.495000000024</v>
      </c>
      <c r="D12" s="9">
        <f>SUM(D6)-D7-D8-D9-D10-D11</f>
        <v>23479.930999999924</v>
      </c>
      <c r="E12" s="18">
        <f>SUM(D12)/B12*100</f>
        <v>97.2918800198641</v>
      </c>
      <c r="F12" s="18">
        <f t="shared" si="0"/>
        <v>97.2918800198641</v>
      </c>
    </row>
    <row r="13" spans="1:6" s="36" customFormat="1" ht="15">
      <c r="A13" s="35" t="s">
        <v>46</v>
      </c>
      <c r="B13" s="53">
        <f>16516.755+17001.334+5+615.08+1374.62</f>
        <v>35512.789000000004</v>
      </c>
      <c r="C13" s="23">
        <v>35512.789</v>
      </c>
      <c r="D13" s="23">
        <v>32360.354</v>
      </c>
      <c r="E13" s="18">
        <f>SUM(D13)/B13*100</f>
        <v>91.12309934316902</v>
      </c>
      <c r="F13" s="18">
        <f t="shared" si="0"/>
        <v>91.12309934316902</v>
      </c>
    </row>
    <row r="14" spans="1:6" s="34" customFormat="1" ht="14.25">
      <c r="A14" s="32" t="s">
        <v>47</v>
      </c>
      <c r="B14" s="16">
        <f>B15+B22</f>
        <v>384235.35</v>
      </c>
      <c r="C14" s="16">
        <f>C15+C22</f>
        <v>384235.35</v>
      </c>
      <c r="D14" s="16">
        <f>D15+D22</f>
        <v>378624.234</v>
      </c>
      <c r="E14" s="17">
        <f>SUM(D14)/B14*100</f>
        <v>98.53966689946671</v>
      </c>
      <c r="F14" s="17">
        <f t="shared" si="0"/>
        <v>98.53966689946671</v>
      </c>
    </row>
    <row r="15" spans="1:6" s="36" customFormat="1" ht="15">
      <c r="A15" s="35" t="s">
        <v>48</v>
      </c>
      <c r="B15" s="23">
        <f>338881.577+25068</f>
        <v>363949.577</v>
      </c>
      <c r="C15" s="23">
        <f>338881.577+25068</f>
        <v>363949.577</v>
      </c>
      <c r="D15" s="23">
        <f>333581.251+25068</f>
        <v>358649.251</v>
      </c>
      <c r="E15" s="18">
        <f>SUM(D15)/B15*100</f>
        <v>98.54366474507539</v>
      </c>
      <c r="F15" s="18">
        <f>SUM(D15)/C15*100</f>
        <v>98.54366474507539</v>
      </c>
    </row>
    <row r="16" spans="1:6" s="36" customFormat="1" ht="15">
      <c r="A16" s="37" t="s">
        <v>40</v>
      </c>
      <c r="B16" s="9">
        <v>145988.672</v>
      </c>
      <c r="C16" s="9">
        <v>145988.672</v>
      </c>
      <c r="D16" s="9">
        <v>145955.475</v>
      </c>
      <c r="E16" s="18">
        <f>SUM(D16)/B16*100</f>
        <v>99.97726056443614</v>
      </c>
      <c r="F16" s="18">
        <f t="shared" si="0"/>
        <v>99.97726056443614</v>
      </c>
    </row>
    <row r="17" spans="1:6" s="36" customFormat="1" ht="15">
      <c r="A17" s="37" t="s">
        <v>41</v>
      </c>
      <c r="B17" s="9">
        <v>51926.867</v>
      </c>
      <c r="C17" s="9">
        <v>51926.867</v>
      </c>
      <c r="D17" s="9">
        <v>51797.332</v>
      </c>
      <c r="E17" s="18">
        <f>SUM(D17)/B17*100</f>
        <v>99.75054339403917</v>
      </c>
      <c r="F17" s="18">
        <f t="shared" si="0"/>
        <v>99.75054339403917</v>
      </c>
    </row>
    <row r="18" spans="1:6" s="36" customFormat="1" ht="15">
      <c r="A18" s="37" t="s">
        <v>42</v>
      </c>
      <c r="B18" s="53">
        <v>11638.87</v>
      </c>
      <c r="C18" s="9">
        <v>11638.87</v>
      </c>
      <c r="D18" s="9">
        <v>11637.665</v>
      </c>
      <c r="E18" s="18">
        <f>SUM(D18)/B18*100</f>
        <v>99.98964676124056</v>
      </c>
      <c r="F18" s="18">
        <f t="shared" si="0"/>
        <v>99.98964676124056</v>
      </c>
    </row>
    <row r="19" spans="1:6" s="36" customFormat="1" ht="15">
      <c r="A19" s="37" t="s">
        <v>43</v>
      </c>
      <c r="B19" s="9">
        <v>4075.684</v>
      </c>
      <c r="C19" s="9">
        <v>4075.684</v>
      </c>
      <c r="D19" s="9">
        <v>4075.33</v>
      </c>
      <c r="E19" s="18">
        <f>SUM(D19)/B19*100</f>
        <v>99.99131434134736</v>
      </c>
      <c r="F19" s="18">
        <f t="shared" si="0"/>
        <v>99.99131434134736</v>
      </c>
    </row>
    <row r="20" spans="1:6" s="36" customFormat="1" ht="30">
      <c r="A20" s="37" t="s">
        <v>44</v>
      </c>
      <c r="B20" s="9">
        <v>30224.41</v>
      </c>
      <c r="C20" s="9">
        <v>30224.41</v>
      </c>
      <c r="D20" s="9">
        <v>25582.988</v>
      </c>
      <c r="E20" s="18">
        <f>SUM(D20)/B20*100</f>
        <v>84.64346533149862</v>
      </c>
      <c r="F20" s="18">
        <f t="shared" si="0"/>
        <v>84.64346533149862</v>
      </c>
    </row>
    <row r="21" spans="1:6" s="36" customFormat="1" ht="15">
      <c r="A21" s="37" t="s">
        <v>45</v>
      </c>
      <c r="B21" s="9">
        <f>SUM(B15)-B16-B17-B18-B19-B20</f>
        <v>120095.074</v>
      </c>
      <c r="C21" s="9">
        <f>SUM(C15)-C16-C17-C18-C19-C20</f>
        <v>120095.074</v>
      </c>
      <c r="D21" s="9">
        <f>SUM(D15)-D16-D17-D18-D19-D20</f>
        <v>119600.461</v>
      </c>
      <c r="E21" s="18">
        <f>SUM(D21)/B21*100</f>
        <v>99.58814880283933</v>
      </c>
      <c r="F21" s="18">
        <f t="shared" si="0"/>
        <v>99.58814880283933</v>
      </c>
    </row>
    <row r="22" spans="1:6" s="36" customFormat="1" ht="15">
      <c r="A22" s="35" t="s">
        <v>46</v>
      </c>
      <c r="B22" s="23">
        <f>11416.945+8868.828</f>
        <v>20285.773</v>
      </c>
      <c r="C22" s="23">
        <f>8868.828+11416.945</f>
        <v>20285.773</v>
      </c>
      <c r="D22" s="23">
        <v>19974.983</v>
      </c>
      <c r="E22" s="18">
        <f>SUM(D22)/B22*100</f>
        <v>98.46794105405793</v>
      </c>
      <c r="F22" s="18">
        <f t="shared" si="0"/>
        <v>98.46794105405793</v>
      </c>
    </row>
    <row r="23" spans="1:6" s="34" customFormat="1" ht="28.5">
      <c r="A23" s="32" t="s">
        <v>64</v>
      </c>
      <c r="B23" s="16">
        <f>B24+B34</f>
        <v>603748.168</v>
      </c>
      <c r="C23" s="16">
        <f>C24+C34</f>
        <v>603748.168</v>
      </c>
      <c r="D23" s="16">
        <f>D24+D34</f>
        <v>602540.708</v>
      </c>
      <c r="E23" s="17">
        <f>SUM(D23)/B23*100</f>
        <v>99.80000601840337</v>
      </c>
      <c r="F23" s="17">
        <f t="shared" si="0"/>
        <v>99.80000601840337</v>
      </c>
    </row>
    <row r="24" spans="1:6" s="36" customFormat="1" ht="15">
      <c r="A24" s="35" t="s">
        <v>48</v>
      </c>
      <c r="B24" s="23">
        <v>600563.84</v>
      </c>
      <c r="C24" s="23">
        <v>600563.84</v>
      </c>
      <c r="D24" s="23">
        <v>599456.82</v>
      </c>
      <c r="E24" s="18">
        <f>SUM(D24)/B24*100</f>
        <v>99.81566988781742</v>
      </c>
      <c r="F24" s="18">
        <f>SUM(D24)/C24*100</f>
        <v>99.81566988781742</v>
      </c>
    </row>
    <row r="25" spans="1:6" s="36" customFormat="1" ht="15">
      <c r="A25" s="37" t="s">
        <v>40</v>
      </c>
      <c r="B25" s="9">
        <v>11580.045</v>
      </c>
      <c r="C25" s="9">
        <v>11580.045</v>
      </c>
      <c r="D25" s="9">
        <v>11566.766</v>
      </c>
      <c r="E25" s="18">
        <f>SUM(D25)/B25*100</f>
        <v>99.88532859760045</v>
      </c>
      <c r="F25" s="18">
        <f t="shared" si="0"/>
        <v>99.88532859760045</v>
      </c>
    </row>
    <row r="26" spans="1:6" s="36" customFormat="1" ht="15">
      <c r="A26" s="37" t="s">
        <v>41</v>
      </c>
      <c r="B26" s="9">
        <v>4155.83</v>
      </c>
      <c r="C26" s="9">
        <v>4155.83</v>
      </c>
      <c r="D26" s="9">
        <v>4149.698</v>
      </c>
      <c r="E26" s="18">
        <f>SUM(D26)/B26*100</f>
        <v>99.85244824740185</v>
      </c>
      <c r="F26" s="18">
        <f t="shared" si="0"/>
        <v>99.85244824740185</v>
      </c>
    </row>
    <row r="27" spans="1:6" s="36" customFormat="1" ht="15">
      <c r="A27" s="37" t="s">
        <v>42</v>
      </c>
      <c r="B27" s="9">
        <v>77.62</v>
      </c>
      <c r="C27" s="9">
        <v>77.62</v>
      </c>
      <c r="D27" s="9">
        <v>77.62</v>
      </c>
      <c r="E27" s="18">
        <f>SUM(D27)/B27*100</f>
        <v>100</v>
      </c>
      <c r="F27" s="18">
        <f t="shared" si="0"/>
        <v>100</v>
      </c>
    </row>
    <row r="28" spans="1:6" s="36" customFormat="1" ht="15">
      <c r="A28" s="37" t="s">
        <v>43</v>
      </c>
      <c r="B28" s="9">
        <v>138.829</v>
      </c>
      <c r="C28" s="9">
        <v>138.829</v>
      </c>
      <c r="D28" s="9">
        <v>138.829</v>
      </c>
      <c r="E28" s="18">
        <f>SUM(D28)/B28*100</f>
        <v>100</v>
      </c>
      <c r="F28" s="18">
        <f t="shared" si="0"/>
        <v>100</v>
      </c>
    </row>
    <row r="29" spans="1:6" s="36" customFormat="1" ht="30">
      <c r="A29" s="37" t="s">
        <v>44</v>
      </c>
      <c r="B29" s="9">
        <v>1150.295</v>
      </c>
      <c r="C29" s="9">
        <v>1150.295</v>
      </c>
      <c r="D29" s="9">
        <v>1067.027</v>
      </c>
      <c r="E29" s="18">
        <f>SUM(D29)/B29*100</f>
        <v>92.76116126732707</v>
      </c>
      <c r="F29" s="18">
        <f t="shared" si="0"/>
        <v>92.76116126732707</v>
      </c>
    </row>
    <row r="30" spans="1:6" s="36" customFormat="1" ht="15">
      <c r="A30" s="37" t="s">
        <v>45</v>
      </c>
      <c r="B30" s="9">
        <f>SUM(B24)-B25-B26-B27-B28-B29</f>
        <v>583461.2209999999</v>
      </c>
      <c r="C30" s="9">
        <f>SUM(C24)-C25-C26-C27-C28-C29</f>
        <v>583461.2209999999</v>
      </c>
      <c r="D30" s="9">
        <f>SUM(D24)-D25-D26-D27-D28-D29</f>
        <v>582456.88</v>
      </c>
      <c r="E30" s="18">
        <f>SUM(D30)/B30*100</f>
        <v>99.82786499533276</v>
      </c>
      <c r="F30" s="18">
        <f t="shared" si="0"/>
        <v>99.82786499533276</v>
      </c>
    </row>
    <row r="31" spans="1:6" s="36" customFormat="1" ht="15">
      <c r="A31" s="37" t="s">
        <v>49</v>
      </c>
      <c r="B31" s="9">
        <f>SUM(B32:B33)</f>
        <v>568618.435</v>
      </c>
      <c r="C31" s="9">
        <f>SUM(C32:C33)</f>
        <v>568618.435</v>
      </c>
      <c r="D31" s="9">
        <f>SUM(D32:D33)</f>
        <v>568415.597</v>
      </c>
      <c r="E31" s="18">
        <f>SUM(D31)/B31*100</f>
        <v>99.96432792404978</v>
      </c>
      <c r="F31" s="18">
        <f>SUM(D31)/C31*100</f>
        <v>99.96432792404978</v>
      </c>
    </row>
    <row r="32" spans="1:6" s="36" customFormat="1" ht="30">
      <c r="A32" s="38" t="s">
        <v>70</v>
      </c>
      <c r="B32" s="9">
        <v>413014.06</v>
      </c>
      <c r="C32" s="9">
        <v>413014.06</v>
      </c>
      <c r="D32" s="9">
        <v>412976.132</v>
      </c>
      <c r="E32" s="18">
        <f>SUM(D32)/B32*100</f>
        <v>99.99081677752085</v>
      </c>
      <c r="F32" s="18">
        <f>SUM(D32)/C32*100</f>
        <v>99.99081677752085</v>
      </c>
    </row>
    <row r="33" spans="1:6" s="36" customFormat="1" ht="15">
      <c r="A33" s="38" t="s">
        <v>65</v>
      </c>
      <c r="B33" s="9">
        <v>155604.375</v>
      </c>
      <c r="C33" s="9">
        <v>155604.375</v>
      </c>
      <c r="D33" s="9">
        <v>155439.465</v>
      </c>
      <c r="E33" s="18">
        <f>SUM(D33)/B33*100</f>
        <v>99.89401968935641</v>
      </c>
      <c r="F33" s="18">
        <f>SUM(D33)/C33*100</f>
        <v>99.89401968935641</v>
      </c>
    </row>
    <row r="34" spans="1:6" s="36" customFormat="1" ht="15">
      <c r="A34" s="35" t="s">
        <v>46</v>
      </c>
      <c r="B34" s="23">
        <v>3184.328</v>
      </c>
      <c r="C34" s="23">
        <v>3184.328</v>
      </c>
      <c r="D34" s="23">
        <v>3083.888</v>
      </c>
      <c r="E34" s="18">
        <f>SUM(D34)/B34*100</f>
        <v>96.84580231684676</v>
      </c>
      <c r="F34" s="18">
        <f>SUM(D34)/C34*100</f>
        <v>96.84580231684676</v>
      </c>
    </row>
    <row r="35" spans="1:6" s="36" customFormat="1" ht="15">
      <c r="A35" s="37" t="s">
        <v>69</v>
      </c>
      <c r="B35" s="9">
        <v>156.528</v>
      </c>
      <c r="C35" s="9">
        <v>156.528</v>
      </c>
      <c r="D35" s="9">
        <v>75.536</v>
      </c>
      <c r="E35" s="18">
        <f>SUM(D35)/B35*100</f>
        <v>48.25718082387816</v>
      </c>
      <c r="F35" s="18">
        <f>SUM(D35)/C35*100</f>
        <v>48.25718082387816</v>
      </c>
    </row>
    <row r="36" spans="1:6" s="34" customFormat="1" ht="14.25">
      <c r="A36" s="32" t="s">
        <v>66</v>
      </c>
      <c r="B36" s="16">
        <f>B37+B42</f>
        <v>96866.24799999999</v>
      </c>
      <c r="C36" s="16">
        <f>C37+C42</f>
        <v>96866.24799999999</v>
      </c>
      <c r="D36" s="16">
        <f>D37+D42</f>
        <v>95081.984</v>
      </c>
      <c r="E36" s="17">
        <f>SUM(D36)/B36*100</f>
        <v>98.15801268569832</v>
      </c>
      <c r="F36" s="17">
        <f t="shared" si="0"/>
        <v>98.15801268569832</v>
      </c>
    </row>
    <row r="37" spans="1:6" s="36" customFormat="1" ht="15">
      <c r="A37" s="35" t="s">
        <v>48</v>
      </c>
      <c r="B37" s="23">
        <v>77949.817</v>
      </c>
      <c r="C37" s="23">
        <v>77949.817</v>
      </c>
      <c r="D37" s="23">
        <v>76717.886</v>
      </c>
      <c r="E37" s="18">
        <f>SUM(D37)/B37*100</f>
        <v>98.41958448728623</v>
      </c>
      <c r="F37" s="18">
        <f>SUM(D37)/C37*100</f>
        <v>98.41958448728623</v>
      </c>
    </row>
    <row r="38" spans="1:6" s="36" customFormat="1" ht="15">
      <c r="A38" s="37" t="s">
        <v>40</v>
      </c>
      <c r="B38" s="9">
        <v>33097.391</v>
      </c>
      <c r="C38" s="9">
        <v>33097.391</v>
      </c>
      <c r="D38" s="9">
        <v>33096.686</v>
      </c>
      <c r="E38" s="18">
        <f>SUM(D38)/B38*100</f>
        <v>99.99786992273802</v>
      </c>
      <c r="F38" s="18">
        <f t="shared" si="0"/>
        <v>99.99786992273802</v>
      </c>
    </row>
    <row r="39" spans="1:6" s="36" customFormat="1" ht="15">
      <c r="A39" s="37" t="s">
        <v>41</v>
      </c>
      <c r="B39" s="9">
        <v>12124.736</v>
      </c>
      <c r="C39" s="9">
        <v>12124.736</v>
      </c>
      <c r="D39" s="9">
        <v>12071.26</v>
      </c>
      <c r="E39" s="18">
        <f>SUM(D39)/B39*100</f>
        <v>99.55895122170082</v>
      </c>
      <c r="F39" s="18">
        <f t="shared" si="0"/>
        <v>99.55895122170082</v>
      </c>
    </row>
    <row r="40" spans="1:6" s="36" customFormat="1" ht="30">
      <c r="A40" s="37" t="s">
        <v>44</v>
      </c>
      <c r="B40" s="9">
        <v>5631.026</v>
      </c>
      <c r="C40" s="9">
        <v>5631.026</v>
      </c>
      <c r="D40" s="9">
        <v>4853.813</v>
      </c>
      <c r="E40" s="18">
        <f>SUM(D40)/B40*100</f>
        <v>86.19766628674775</v>
      </c>
      <c r="F40" s="18">
        <f t="shared" si="0"/>
        <v>86.19766628674775</v>
      </c>
    </row>
    <row r="41" spans="1:6" s="36" customFormat="1" ht="15">
      <c r="A41" s="37" t="s">
        <v>45</v>
      </c>
      <c r="B41" s="9">
        <f>SUM(B37)-B38-B39-B40</f>
        <v>27096.66399999999</v>
      </c>
      <c r="C41" s="9">
        <f>SUM(C37)-C38-C39-C40</f>
        <v>27096.66399999999</v>
      </c>
      <c r="D41" s="9">
        <f>SUM(D37)-D38-D39-D40</f>
        <v>26696.126999999993</v>
      </c>
      <c r="E41" s="18">
        <f>SUM(D41)/B41*100</f>
        <v>98.52182172683695</v>
      </c>
      <c r="F41" s="18">
        <f t="shared" si="0"/>
        <v>98.52182172683695</v>
      </c>
    </row>
    <row r="42" spans="1:6" s="36" customFormat="1" ht="15">
      <c r="A42" s="35" t="s">
        <v>46</v>
      </c>
      <c r="B42" s="23">
        <f>8951+9965.431</f>
        <v>18916.431</v>
      </c>
      <c r="C42" s="23">
        <v>18916.431</v>
      </c>
      <c r="D42" s="23">
        <v>18364.098</v>
      </c>
      <c r="E42" s="18">
        <f>SUM(D42)/B42*100</f>
        <v>97.08014159753498</v>
      </c>
      <c r="F42" s="18">
        <f t="shared" si="0"/>
        <v>97.08014159753498</v>
      </c>
    </row>
    <row r="43" spans="1:6" s="34" customFormat="1" ht="14.25">
      <c r="A43" s="32" t="s">
        <v>67</v>
      </c>
      <c r="B43" s="16">
        <f>B44+B49</f>
        <v>45876.041</v>
      </c>
      <c r="C43" s="16">
        <f>C44+C49</f>
        <v>45876.041</v>
      </c>
      <c r="D43" s="16">
        <f>D44+D49</f>
        <v>45785.909</v>
      </c>
      <c r="E43" s="17">
        <f>SUM(D43)/B43*100</f>
        <v>99.80353143376081</v>
      </c>
      <c r="F43" s="17">
        <f t="shared" si="0"/>
        <v>99.80353143376081</v>
      </c>
    </row>
    <row r="44" spans="1:6" s="36" customFormat="1" ht="15">
      <c r="A44" s="35" t="s">
        <v>48</v>
      </c>
      <c r="B44" s="23">
        <v>40360.364</v>
      </c>
      <c r="C44" s="23">
        <v>40360.364</v>
      </c>
      <c r="D44" s="23">
        <v>40270.964</v>
      </c>
      <c r="E44" s="18">
        <f>SUM(D44)/B44*100</f>
        <v>99.77849555568923</v>
      </c>
      <c r="F44" s="18">
        <f>SUM(D44)/C44*100</f>
        <v>99.77849555568923</v>
      </c>
    </row>
    <row r="45" spans="1:6" s="36" customFormat="1" ht="15">
      <c r="A45" s="37" t="s">
        <v>40</v>
      </c>
      <c r="B45" s="9">
        <v>20371.66</v>
      </c>
      <c r="C45" s="9">
        <v>20371.66</v>
      </c>
      <c r="D45" s="9">
        <v>20371.635</v>
      </c>
      <c r="E45" s="18">
        <f>SUM(D45)/B45*100</f>
        <v>99.99987728049653</v>
      </c>
      <c r="F45" s="18">
        <f t="shared" si="0"/>
        <v>99.99987728049653</v>
      </c>
    </row>
    <row r="46" spans="1:6" s="36" customFormat="1" ht="15">
      <c r="A46" s="37" t="s">
        <v>41</v>
      </c>
      <c r="B46" s="9">
        <v>7321.81</v>
      </c>
      <c r="C46" s="9">
        <v>7321.81</v>
      </c>
      <c r="D46" s="9">
        <v>7321.781</v>
      </c>
      <c r="E46" s="18">
        <f>SUM(D46)/B46*100</f>
        <v>99.99960392307366</v>
      </c>
      <c r="F46" s="18">
        <f t="shared" si="0"/>
        <v>99.99960392307366</v>
      </c>
    </row>
    <row r="47" spans="1:6" s="36" customFormat="1" ht="30">
      <c r="A47" s="37" t="s">
        <v>44</v>
      </c>
      <c r="B47" s="9">
        <v>3303.442</v>
      </c>
      <c r="C47" s="9">
        <v>3303.442</v>
      </c>
      <c r="D47" s="9">
        <v>3222.589</v>
      </c>
      <c r="E47" s="18">
        <f>SUM(D47)/B47*100</f>
        <v>97.55246194726591</v>
      </c>
      <c r="F47" s="18">
        <f t="shared" si="0"/>
        <v>97.55246194726591</v>
      </c>
    </row>
    <row r="48" spans="1:6" s="36" customFormat="1" ht="15">
      <c r="A48" s="37" t="s">
        <v>45</v>
      </c>
      <c r="B48" s="9">
        <f>SUM(B44)-B45-B46-B47</f>
        <v>9363.452000000001</v>
      </c>
      <c r="C48" s="9">
        <f>SUM(C44)-C45-C46-C47</f>
        <v>9363.452000000001</v>
      </c>
      <c r="D48" s="9">
        <f>SUM(D44)-D45-D46-D47</f>
        <v>9354.959000000003</v>
      </c>
      <c r="E48" s="18">
        <f>SUM(D48)/B48*100</f>
        <v>99.90929627235768</v>
      </c>
      <c r="F48" s="18">
        <f t="shared" si="0"/>
        <v>99.90929627235768</v>
      </c>
    </row>
    <row r="49" spans="1:6" s="36" customFormat="1" ht="15">
      <c r="A49" s="35" t="s">
        <v>46</v>
      </c>
      <c r="B49" s="23">
        <f>2828.9+2686.777</f>
        <v>5515.677</v>
      </c>
      <c r="C49" s="23">
        <v>5515.677</v>
      </c>
      <c r="D49" s="23">
        <v>5514.945</v>
      </c>
      <c r="E49" s="18">
        <f>SUM(D49)/B49*100</f>
        <v>99.98672873701634</v>
      </c>
      <c r="F49" s="18">
        <f t="shared" si="0"/>
        <v>99.98672873701634</v>
      </c>
    </row>
    <row r="50" spans="1:6" s="36" customFormat="1" ht="14.25">
      <c r="A50" s="32" t="s">
        <v>50</v>
      </c>
      <c r="B50" s="16">
        <f>B51+B56</f>
        <v>79111.3</v>
      </c>
      <c r="C50" s="16">
        <f>C51+C56</f>
        <v>79111.3</v>
      </c>
      <c r="D50" s="16">
        <f>D51+D56</f>
        <v>78284.82299999999</v>
      </c>
      <c r="E50" s="17">
        <f>SUM(D50)/B50*100</f>
        <v>98.95529842133803</v>
      </c>
      <c r="F50" s="17">
        <f t="shared" si="0"/>
        <v>98.95529842133803</v>
      </c>
    </row>
    <row r="51" spans="1:6" s="36" customFormat="1" ht="15">
      <c r="A51" s="35" t="s">
        <v>48</v>
      </c>
      <c r="B51" s="23">
        <f>74795.85-89.88</f>
        <v>74705.97</v>
      </c>
      <c r="C51" s="23">
        <v>74705.97</v>
      </c>
      <c r="D51" s="23">
        <v>73964.699</v>
      </c>
      <c r="E51" s="18">
        <f>SUM(D51)/B51*100</f>
        <v>99.00774864445236</v>
      </c>
      <c r="F51" s="18">
        <f>SUM(D51)/C51*100</f>
        <v>99.00774864445236</v>
      </c>
    </row>
    <row r="52" spans="1:6" s="36" customFormat="1" ht="15">
      <c r="A52" s="37" t="s">
        <v>40</v>
      </c>
      <c r="B52" s="9">
        <v>41542.044</v>
      </c>
      <c r="C52" s="9">
        <v>41542.044</v>
      </c>
      <c r="D52" s="9">
        <v>41475.397</v>
      </c>
      <c r="E52" s="18">
        <f>SUM(D52)/B52*100</f>
        <v>99.83956735494284</v>
      </c>
      <c r="F52" s="18">
        <f t="shared" si="0"/>
        <v>99.83956735494284</v>
      </c>
    </row>
    <row r="53" spans="1:6" s="36" customFormat="1" ht="15">
      <c r="A53" s="37" t="s">
        <v>41</v>
      </c>
      <c r="B53" s="9">
        <v>14990.825</v>
      </c>
      <c r="C53" s="9">
        <v>14990.825</v>
      </c>
      <c r="D53" s="9">
        <v>14966.869</v>
      </c>
      <c r="E53" s="18">
        <f>SUM(D53)/B53*100</f>
        <v>99.84019558630028</v>
      </c>
      <c r="F53" s="18">
        <f t="shared" si="0"/>
        <v>99.84019558630028</v>
      </c>
    </row>
    <row r="54" spans="1:6" s="36" customFormat="1" ht="30">
      <c r="A54" s="37" t="s">
        <v>44</v>
      </c>
      <c r="B54" s="9">
        <v>4210.676</v>
      </c>
      <c r="C54" s="9">
        <v>4210.676</v>
      </c>
      <c r="D54" s="9">
        <v>3693.776</v>
      </c>
      <c r="E54" s="18">
        <f>SUM(D54)/B54*100</f>
        <v>87.72406140961687</v>
      </c>
      <c r="F54" s="18">
        <f t="shared" si="0"/>
        <v>87.72406140961687</v>
      </c>
    </row>
    <row r="55" spans="1:6" s="36" customFormat="1" ht="15">
      <c r="A55" s="37" t="s">
        <v>45</v>
      </c>
      <c r="B55" s="9">
        <f>SUM(B51)-B52-B53-B54</f>
        <v>13962.425</v>
      </c>
      <c r="C55" s="9">
        <f>SUM(C51)-C52-C53-C54</f>
        <v>13962.425</v>
      </c>
      <c r="D55" s="9">
        <f>SUM(D51)-D52-D53-D54</f>
        <v>13828.656999999997</v>
      </c>
      <c r="E55" s="18">
        <f>SUM(D55)/B55*100</f>
        <v>99.04194292896827</v>
      </c>
      <c r="F55" s="18">
        <f t="shared" si="0"/>
        <v>99.04194292896827</v>
      </c>
    </row>
    <row r="56" spans="1:6" s="36" customFormat="1" ht="15">
      <c r="A56" s="35" t="s">
        <v>46</v>
      </c>
      <c r="B56" s="23">
        <f>200+4205.33</f>
        <v>4405.33</v>
      </c>
      <c r="C56" s="23">
        <f>200+4205.33</f>
        <v>4405.33</v>
      </c>
      <c r="D56" s="23">
        <v>4320.124</v>
      </c>
      <c r="E56" s="18">
        <f>SUM(D56)/B56*100</f>
        <v>98.06584296749618</v>
      </c>
      <c r="F56" s="18">
        <f t="shared" si="0"/>
        <v>98.06584296749618</v>
      </c>
    </row>
    <row r="57" spans="1:6" s="36" customFormat="1" ht="28.5">
      <c r="A57" s="19" t="s">
        <v>51</v>
      </c>
      <c r="B57" s="20">
        <f>B58+B63</f>
        <v>335346.696</v>
      </c>
      <c r="C57" s="20">
        <f>C58+C63</f>
        <v>335346.696</v>
      </c>
      <c r="D57" s="20">
        <f>D58+D63</f>
        <v>318321.486</v>
      </c>
      <c r="E57" s="17">
        <f>SUM(D57)/B57*100</f>
        <v>94.92310191122324</v>
      </c>
      <c r="F57" s="17">
        <f t="shared" si="0"/>
        <v>94.92310191122324</v>
      </c>
    </row>
    <row r="58" spans="1:6" s="36" customFormat="1" ht="15">
      <c r="A58" s="35" t="s">
        <v>48</v>
      </c>
      <c r="B58" s="23">
        <v>235346.49</v>
      </c>
      <c r="C58" s="23">
        <v>235346.49</v>
      </c>
      <c r="D58" s="23">
        <f>213667.889+10791.202</f>
        <v>224459.091</v>
      </c>
      <c r="E58" s="18">
        <f>SUM(D58)/B58*100</f>
        <v>95.37388511721589</v>
      </c>
      <c r="F58" s="18">
        <f>SUM(D58)/C58*100</f>
        <v>95.37388511721589</v>
      </c>
    </row>
    <row r="59" spans="1:6" s="36" customFormat="1" ht="15">
      <c r="A59" s="37" t="s">
        <v>40</v>
      </c>
      <c r="B59" s="9">
        <v>423.637</v>
      </c>
      <c r="C59" s="9">
        <v>423.637</v>
      </c>
      <c r="D59" s="9">
        <v>371.545</v>
      </c>
      <c r="E59" s="18">
        <f>SUM(D59)/B59*100</f>
        <v>87.70362362116624</v>
      </c>
      <c r="F59" s="18">
        <f t="shared" si="0"/>
        <v>87.70362362116624</v>
      </c>
    </row>
    <row r="60" spans="1:6" s="36" customFormat="1" ht="15">
      <c r="A60" s="37" t="s">
        <v>41</v>
      </c>
      <c r="B60" s="9">
        <v>153.961</v>
      </c>
      <c r="C60" s="9">
        <v>153.961</v>
      </c>
      <c r="D60" s="9">
        <v>131.655</v>
      </c>
      <c r="E60" s="18">
        <f>SUM(D60)/B60*100</f>
        <v>85.51191535518736</v>
      </c>
      <c r="F60" s="18">
        <f t="shared" si="0"/>
        <v>85.51191535518736</v>
      </c>
    </row>
    <row r="61" spans="1:6" s="36" customFormat="1" ht="30">
      <c r="A61" s="37" t="s">
        <v>44</v>
      </c>
      <c r="B61" s="9">
        <v>15891.008</v>
      </c>
      <c r="C61" s="9">
        <v>15891.008</v>
      </c>
      <c r="D61" s="9">
        <v>14920.519</v>
      </c>
      <c r="E61" s="18">
        <f>SUM(D61)/B61*100</f>
        <v>93.89284178826163</v>
      </c>
      <c r="F61" s="18">
        <f t="shared" si="0"/>
        <v>93.89284178826163</v>
      </c>
    </row>
    <row r="62" spans="1:6" s="36" customFormat="1" ht="15">
      <c r="A62" s="37" t="s">
        <v>45</v>
      </c>
      <c r="B62" s="9">
        <f>SUM(B58)-B59-B60-B61</f>
        <v>218877.884</v>
      </c>
      <c r="C62" s="9">
        <f>SUM(C58)-C59-C60-C61</f>
        <v>218877.884</v>
      </c>
      <c r="D62" s="9">
        <f>SUM(D58)-D59-D60-D61</f>
        <v>209035.37199999997</v>
      </c>
      <c r="E62" s="18">
        <f>SUM(D62)/B62*100</f>
        <v>95.5031948316898</v>
      </c>
      <c r="F62" s="18">
        <f t="shared" si="0"/>
        <v>95.5031948316898</v>
      </c>
    </row>
    <row r="63" spans="1:6" s="36" customFormat="1" ht="15">
      <c r="A63" s="35" t="s">
        <v>46</v>
      </c>
      <c r="B63" s="23">
        <f>61251.718-35861.8+74373.288+237</f>
        <v>100000.206</v>
      </c>
      <c r="C63" s="23">
        <v>100000.206</v>
      </c>
      <c r="D63" s="23">
        <v>93862.395</v>
      </c>
      <c r="E63" s="18">
        <f>SUM(D63)/B63*100</f>
        <v>93.86220164386462</v>
      </c>
      <c r="F63" s="18">
        <f t="shared" si="0"/>
        <v>93.86220164386462</v>
      </c>
    </row>
    <row r="64" spans="1:6" s="36" customFormat="1" ht="15">
      <c r="A64" s="19" t="s">
        <v>52</v>
      </c>
      <c r="B64" s="20">
        <f>SUM(B65)</f>
        <v>76063.756</v>
      </c>
      <c r="C64" s="20">
        <f>SUM(C65)</f>
        <v>76063.756</v>
      </c>
      <c r="D64" s="20">
        <f>SUM(D65)</f>
        <v>59325.36</v>
      </c>
      <c r="E64" s="17">
        <f>SUM(D64)/B64*100</f>
        <v>77.99425524030131</v>
      </c>
      <c r="F64" s="17">
        <f t="shared" si="0"/>
        <v>77.99425524030131</v>
      </c>
    </row>
    <row r="65" spans="1:6" s="36" customFormat="1" ht="15">
      <c r="A65" s="35" t="s">
        <v>46</v>
      </c>
      <c r="B65" s="23">
        <f>19538.959+63761.797-7237</f>
        <v>76063.756</v>
      </c>
      <c r="C65" s="23">
        <v>76063.756</v>
      </c>
      <c r="D65" s="23">
        <v>59325.36</v>
      </c>
      <c r="E65" s="18">
        <f>SUM(D65)/B65*100</f>
        <v>77.99425524030131</v>
      </c>
      <c r="F65" s="18">
        <f t="shared" si="0"/>
        <v>77.99425524030131</v>
      </c>
    </row>
    <row r="66" spans="1:6" s="36" customFormat="1" ht="15">
      <c r="A66" s="39" t="s">
        <v>53</v>
      </c>
      <c r="B66" s="20">
        <f>SUM(B67:B68)</f>
        <v>160284.744</v>
      </c>
      <c r="C66" s="20">
        <f>SUM(C67:C68)</f>
        <v>160284.744</v>
      </c>
      <c r="D66" s="20">
        <f>SUM(D67:D68)</f>
        <v>157420.98700000002</v>
      </c>
      <c r="E66" s="17">
        <f>SUM(D66)/B66*100</f>
        <v>98.21333151956122</v>
      </c>
      <c r="F66" s="17">
        <f t="shared" si="0"/>
        <v>98.21333151956122</v>
      </c>
    </row>
    <row r="67" spans="1:6" s="36" customFormat="1" ht="15">
      <c r="A67" s="35" t="s">
        <v>45</v>
      </c>
      <c r="B67" s="23">
        <v>61621.269</v>
      </c>
      <c r="C67" s="23">
        <v>61621.269</v>
      </c>
      <c r="D67" s="23">
        <v>59435.849</v>
      </c>
      <c r="E67" s="18">
        <f>SUM(D67)/B67*100</f>
        <v>96.45346479313824</v>
      </c>
      <c r="F67" s="18">
        <f t="shared" si="0"/>
        <v>96.45346479313824</v>
      </c>
    </row>
    <row r="68" spans="1:6" s="36" customFormat="1" ht="15">
      <c r="A68" s="35" t="s">
        <v>46</v>
      </c>
      <c r="B68" s="23">
        <f>40309.086+52354.389+6000</f>
        <v>98663.475</v>
      </c>
      <c r="C68" s="23">
        <v>98663.475</v>
      </c>
      <c r="D68" s="23">
        <v>97985.138</v>
      </c>
      <c r="E68" s="18">
        <f>SUM(D68)/B68*100</f>
        <v>99.31247404371273</v>
      </c>
      <c r="F68" s="18">
        <f t="shared" si="0"/>
        <v>99.31247404371273</v>
      </c>
    </row>
    <row r="69" spans="1:6" s="36" customFormat="1" ht="57">
      <c r="A69" s="40" t="s">
        <v>54</v>
      </c>
      <c r="B69" s="20">
        <f>SUM(B70:B70)</f>
        <v>46206</v>
      </c>
      <c r="C69" s="20">
        <f>SUM(C70:C70)</f>
        <v>46206</v>
      </c>
      <c r="D69" s="20">
        <f>SUM(D70:D70)</f>
        <v>46066</v>
      </c>
      <c r="E69" s="17">
        <f>SUM(D69)/B69*100</f>
        <v>99.69700904644418</v>
      </c>
      <c r="F69" s="17">
        <f t="shared" si="0"/>
        <v>99.69700904644418</v>
      </c>
    </row>
    <row r="70" spans="1:6" s="36" customFormat="1" ht="15">
      <c r="A70" s="35" t="s">
        <v>46</v>
      </c>
      <c r="B70" s="23">
        <v>46206</v>
      </c>
      <c r="C70" s="23">
        <v>46206</v>
      </c>
      <c r="D70" s="23">
        <v>46066</v>
      </c>
      <c r="E70" s="18">
        <f>SUM(D70)/B70*100</f>
        <v>99.69700904644418</v>
      </c>
      <c r="F70" s="18">
        <f t="shared" si="0"/>
        <v>99.69700904644418</v>
      </c>
    </row>
    <row r="71" spans="1:6" s="36" customFormat="1" ht="39.75" customHeight="1">
      <c r="A71" s="39" t="s">
        <v>55</v>
      </c>
      <c r="B71" s="16">
        <f>SUM(B72)+B75</f>
        <v>6808.700000000001</v>
      </c>
      <c r="C71" s="16">
        <f>SUM(C72)+C75</f>
        <v>6808.700000000001</v>
      </c>
      <c r="D71" s="16">
        <f>SUM(D72)+D75</f>
        <v>5349.837</v>
      </c>
      <c r="E71" s="17">
        <f>SUM(D71)/B71*100</f>
        <v>78.5735456107627</v>
      </c>
      <c r="F71" s="17">
        <f t="shared" si="0"/>
        <v>78.5735456107627</v>
      </c>
    </row>
    <row r="72" spans="1:6" s="36" customFormat="1" ht="15">
      <c r="A72" s="35" t="s">
        <v>48</v>
      </c>
      <c r="B72" s="23">
        <v>5036.657</v>
      </c>
      <c r="C72" s="23">
        <v>5036.657</v>
      </c>
      <c r="D72" s="23">
        <v>5028.837</v>
      </c>
      <c r="E72" s="18">
        <f>SUM(D72)/B72*100</f>
        <v>99.84473828573199</v>
      </c>
      <c r="F72" s="18">
        <f>SUM(D72)/C72*100</f>
        <v>99.84473828573199</v>
      </c>
    </row>
    <row r="73" spans="1:6" s="36" customFormat="1" ht="30">
      <c r="A73" s="37" t="s">
        <v>44</v>
      </c>
      <c r="B73" s="9">
        <v>6.072</v>
      </c>
      <c r="C73" s="9">
        <v>6.072</v>
      </c>
      <c r="D73" s="9">
        <v>1.495</v>
      </c>
      <c r="E73" s="18">
        <f>SUM(D73)/B73*100</f>
        <v>24.62121212121212</v>
      </c>
      <c r="F73" s="18">
        <f t="shared" si="0"/>
        <v>24.62121212121212</v>
      </c>
    </row>
    <row r="74" spans="1:6" s="36" customFormat="1" ht="15">
      <c r="A74" s="37" t="s">
        <v>45</v>
      </c>
      <c r="B74" s="9">
        <f>SUM(B72)-B73</f>
        <v>5030.585</v>
      </c>
      <c r="C74" s="9">
        <f>SUM(C72)-C73</f>
        <v>5030.585</v>
      </c>
      <c r="D74" s="9">
        <f>SUM(D72)-D73</f>
        <v>5027.342000000001</v>
      </c>
      <c r="E74" s="18">
        <f>SUM(D74)/B74*100</f>
        <v>99.93553433646386</v>
      </c>
      <c r="F74" s="18">
        <f aca="true" t="shared" si="1" ref="F74:F92">SUM(D74)/C74*100</f>
        <v>99.93553433646386</v>
      </c>
    </row>
    <row r="75" spans="1:6" s="36" customFormat="1" ht="15">
      <c r="A75" s="35" t="s">
        <v>46</v>
      </c>
      <c r="B75" s="23">
        <f>1700+72.043</f>
        <v>1772.0430000000001</v>
      </c>
      <c r="C75" s="23">
        <f>1700+72.043</f>
        <v>1772.0430000000001</v>
      </c>
      <c r="D75" s="23">
        <v>321</v>
      </c>
      <c r="E75" s="18">
        <f>SUM(D75)/B75*100</f>
        <v>18.114684575938618</v>
      </c>
      <c r="F75" s="18">
        <f t="shared" si="1"/>
        <v>18.114684575938618</v>
      </c>
    </row>
    <row r="76" spans="1:6" s="36" customFormat="1" ht="14.25">
      <c r="A76" s="39" t="s">
        <v>56</v>
      </c>
      <c r="B76" s="16">
        <v>2500</v>
      </c>
      <c r="C76" s="16">
        <v>2500</v>
      </c>
      <c r="D76" s="16"/>
      <c r="E76" s="17">
        <f>SUM(D76)/B76*100</f>
        <v>0</v>
      </c>
      <c r="F76" s="17"/>
    </row>
    <row r="77" spans="1:6" s="36" customFormat="1" ht="14.25">
      <c r="A77" s="39" t="s">
        <v>57</v>
      </c>
      <c r="B77" s="16">
        <v>18418.4</v>
      </c>
      <c r="C77" s="16">
        <v>18418.4</v>
      </c>
      <c r="D77" s="16">
        <v>17906.8</v>
      </c>
      <c r="E77" s="17">
        <f>SUM(D77)/B77*100</f>
        <v>97.22234287451677</v>
      </c>
      <c r="F77" s="17">
        <f t="shared" si="1"/>
        <v>97.22234287451677</v>
      </c>
    </row>
    <row r="78" spans="1:6" s="34" customFormat="1" ht="14.25">
      <c r="A78" s="32" t="s">
        <v>58</v>
      </c>
      <c r="B78" s="16">
        <f>SUM(B79)+B83</f>
        <v>14322.497</v>
      </c>
      <c r="C78" s="16">
        <f>SUM(C79)+C83</f>
        <v>14322.497</v>
      </c>
      <c r="D78" s="16">
        <f>SUM(D79)+D83</f>
        <v>13759.2633</v>
      </c>
      <c r="E78" s="17">
        <f>SUM(D78)/B78*100</f>
        <v>96.0674894887393</v>
      </c>
      <c r="F78" s="17">
        <f t="shared" si="1"/>
        <v>96.0674894887393</v>
      </c>
    </row>
    <row r="79" spans="1:6" s="34" customFormat="1" ht="15">
      <c r="A79" s="35" t="s">
        <v>48</v>
      </c>
      <c r="B79" s="23">
        <f>8440.456-571.501+470.8+119+344.868+89.88+2098.6</f>
        <v>10992.103</v>
      </c>
      <c r="C79" s="23">
        <v>10992.103</v>
      </c>
      <c r="D79" s="23">
        <f>6661.9743+907.331+195.308+181.219+1865.409+195.654+106.124+29.177+280.012-0.088+322.814</f>
        <v>10744.9343</v>
      </c>
      <c r="E79" s="18">
        <f>SUM(D79)/B79*100</f>
        <v>97.75139752602392</v>
      </c>
      <c r="F79" s="18">
        <f>SUM(D79)/C79*100</f>
        <v>97.75139752602392</v>
      </c>
    </row>
    <row r="80" spans="1:6" s="36" customFormat="1" ht="15">
      <c r="A80" s="37" t="s">
        <v>40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>SUM(D80)/B80*100</f>
        <v>98.35118265449985</v>
      </c>
      <c r="F80" s="18">
        <f t="shared" si="1"/>
        <v>98.35118265449985</v>
      </c>
    </row>
    <row r="81" spans="1:6" s="36" customFormat="1" ht="15">
      <c r="A81" s="37" t="s">
        <v>41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>SUM(D81)/B81*100</f>
        <v>96.84534622114825</v>
      </c>
      <c r="F81" s="18">
        <f t="shared" si="1"/>
        <v>96.84534622114822</v>
      </c>
    </row>
    <row r="82" spans="1:6" s="36" customFormat="1" ht="15">
      <c r="A82" s="37" t="s">
        <v>45</v>
      </c>
      <c r="B82" s="9">
        <f>SUM(B79)-B80-B81</f>
        <v>6430.624</v>
      </c>
      <c r="C82" s="9">
        <f>SUM(C79)-C80-C81</f>
        <v>6430.623999999999</v>
      </c>
      <c r="D82" s="9">
        <f>SUM(D79)-D80-D81</f>
        <v>6276.737300000001</v>
      </c>
      <c r="E82" s="18">
        <f>SUM(D82)/B82*100</f>
        <v>97.60697095647329</v>
      </c>
      <c r="F82" s="18">
        <f t="shared" si="1"/>
        <v>97.6069709564733</v>
      </c>
    </row>
    <row r="83" spans="1:6" s="36" customFormat="1" ht="15">
      <c r="A83" s="35" t="s">
        <v>46</v>
      </c>
      <c r="B83" s="23">
        <f>3330.394</f>
        <v>3330.394</v>
      </c>
      <c r="C83" s="23">
        <f>3330.394</f>
        <v>3330.394</v>
      </c>
      <c r="D83" s="23">
        <f>3014.336-0.007</f>
        <v>3014.3289999999997</v>
      </c>
      <c r="E83" s="18">
        <f>SUM(D83)/B83*100</f>
        <v>90.50968143709123</v>
      </c>
      <c r="F83" s="18">
        <f t="shared" si="1"/>
        <v>90.50968143709123</v>
      </c>
    </row>
    <row r="84" spans="1:6" s="36" customFormat="1" ht="40.5">
      <c r="A84" s="41" t="s">
        <v>59</v>
      </c>
      <c r="B84" s="16">
        <f>2159.137+16186.092</f>
        <v>18345.229</v>
      </c>
      <c r="C84" s="16">
        <f>2159.137+16186.092</f>
        <v>18345.229</v>
      </c>
      <c r="D84" s="16">
        <f>16186.092+2108.666</f>
        <v>18294.758</v>
      </c>
      <c r="E84" s="17">
        <f>SUM(D84)/B84*100</f>
        <v>99.72488214783256</v>
      </c>
      <c r="F84" s="17">
        <f t="shared" si="1"/>
        <v>99.72488214783256</v>
      </c>
    </row>
    <row r="85" spans="1:13" s="45" customFormat="1" ht="15.75">
      <c r="A85" s="42" t="s">
        <v>60</v>
      </c>
      <c r="B85" s="26">
        <f>B5+B14+B23+B36+B43+B50+B57+B64+B66+B69+B71+B76+B77+B78+B84</f>
        <v>2489001.8129999996</v>
      </c>
      <c r="C85" s="26">
        <f>C5+C14+C23+C36+C43+C50+C57+C64+C66+C69+C71+C76+C77+C78+C84</f>
        <v>2489001.8129999996</v>
      </c>
      <c r="D85" s="26">
        <f>D5+D14+D23+D36+D43+D50+D57+D64+D66+D69+D71+D76+D77+D78+D84</f>
        <v>2416925.6173</v>
      </c>
      <c r="E85" s="17">
        <f>SUM(D85)/B85*100</f>
        <v>97.10421280838176</v>
      </c>
      <c r="F85" s="17">
        <f t="shared" si="1"/>
        <v>97.10421280838176</v>
      </c>
      <c r="G85" s="43"/>
      <c r="H85" s="43"/>
      <c r="I85" s="43"/>
      <c r="J85" s="43"/>
      <c r="K85" s="44"/>
      <c r="L85" s="44"/>
      <c r="M85" s="44"/>
    </row>
    <row r="86" spans="1:13" s="45" customFormat="1" ht="15.75">
      <c r="A86" s="32" t="s">
        <v>48</v>
      </c>
      <c r="B86" s="26">
        <f>B6+B15+B24+B37+B44+B51+B58+B67+B72+B79+B77</f>
        <v>2054300.3819999998</v>
      </c>
      <c r="C86" s="26">
        <f>C6+C15+C24+C37+C44+C51+C58+C67+C72+C79+C77</f>
        <v>2054300.3819999998</v>
      </c>
      <c r="D86" s="26">
        <f>D6+D15+D24+D37+D44+D51+D58+D67+D72+D79+D77</f>
        <v>2014438.2453</v>
      </c>
      <c r="E86" s="17">
        <f>SUM(D86)/B86*100</f>
        <v>98.05957604597283</v>
      </c>
      <c r="F86" s="17">
        <f>SUM(D86)/C86*100</f>
        <v>98.05957604597283</v>
      </c>
      <c r="G86" s="43"/>
      <c r="H86" s="43"/>
      <c r="I86" s="43"/>
      <c r="J86" s="43"/>
      <c r="K86" s="44"/>
      <c r="L86" s="44"/>
      <c r="M86" s="44"/>
    </row>
    <row r="87" spans="1:6" s="47" customFormat="1" ht="15">
      <c r="A87" s="46" t="s">
        <v>40</v>
      </c>
      <c r="B87" s="20">
        <f aca="true" t="shared" si="2" ref="B87:D88">B7+B16+B25+B38+B45+B52+B59+B80</f>
        <v>569490.4909999999</v>
      </c>
      <c r="C87" s="20">
        <f t="shared" si="2"/>
        <v>569490.4909999999</v>
      </c>
      <c r="D87" s="20">
        <f t="shared" si="2"/>
        <v>569204.671</v>
      </c>
      <c r="E87" s="17">
        <f>SUM(D87)/B87*100</f>
        <v>99.94981127788489</v>
      </c>
      <c r="F87" s="17">
        <f t="shared" si="1"/>
        <v>99.94981127788489</v>
      </c>
    </row>
    <row r="88" spans="1:6" ht="15">
      <c r="A88" s="46" t="s">
        <v>41</v>
      </c>
      <c r="B88" s="20">
        <f t="shared" si="2"/>
        <v>206428.60700000002</v>
      </c>
      <c r="C88" s="20">
        <f t="shared" si="2"/>
        <v>206428.60700000002</v>
      </c>
      <c r="D88" s="20">
        <f t="shared" si="2"/>
        <v>205959.863</v>
      </c>
      <c r="E88" s="17">
        <f>SUM(D88)/B88*100</f>
        <v>99.77292682113578</v>
      </c>
      <c r="F88" s="17">
        <f t="shared" si="1"/>
        <v>99.77292682113578</v>
      </c>
    </row>
    <row r="89" spans="1:6" ht="15">
      <c r="A89" s="46" t="s">
        <v>61</v>
      </c>
      <c r="B89" s="20">
        <f>B73+B11+B20+B29+B40+B47+B54+B61+86</f>
        <v>141244.80299999999</v>
      </c>
      <c r="C89" s="20">
        <f>C73+C11+C20+C29+C40+C47+C54+C61+86</f>
        <v>141244.80299999999</v>
      </c>
      <c r="D89" s="20">
        <f>D73+D11+D20+D29+D40+D47+D54+D61+63.055</f>
        <v>119619.67199999998</v>
      </c>
      <c r="E89" s="17">
        <f>SUM(D89)/B89*100</f>
        <v>84.68960942938197</v>
      </c>
      <c r="F89" s="17">
        <f t="shared" si="1"/>
        <v>84.68960942938197</v>
      </c>
    </row>
    <row r="90" spans="1:6" ht="15">
      <c r="A90" s="46" t="s">
        <v>45</v>
      </c>
      <c r="B90" s="20">
        <f>B86-B87-B88-B89</f>
        <v>1137136.4809999997</v>
      </c>
      <c r="C90" s="20">
        <f>C86-C87-C88-C89</f>
        <v>1137136.4809999997</v>
      </c>
      <c r="D90" s="20">
        <f>D86-D87-D88-D89</f>
        <v>1119654.0393</v>
      </c>
      <c r="E90" s="17">
        <f>SUM(D90)/B90*100</f>
        <v>98.46259072748897</v>
      </c>
      <c r="F90" s="17">
        <f t="shared" si="1"/>
        <v>98.46259072748897</v>
      </c>
    </row>
    <row r="91" spans="1:6" ht="15">
      <c r="A91" s="32" t="s">
        <v>46</v>
      </c>
      <c r="B91" s="16">
        <f>B13+B22+B42+B34+B56+B63+B65+B68+B70+B75+B83+B49</f>
        <v>413856.202</v>
      </c>
      <c r="C91" s="16">
        <f>C13+C22+C42+C34+C56+C63+C65+C68+C70+C75+C83+C49</f>
        <v>413856.202</v>
      </c>
      <c r="D91" s="16">
        <f>D13+D22+D42+D34+D56+D63+D65+D68+D70+D75+D83+D49</f>
        <v>384192.614</v>
      </c>
      <c r="E91" s="17">
        <f>SUM(D91)/B91*100</f>
        <v>92.83239254198733</v>
      </c>
      <c r="F91" s="17">
        <f t="shared" si="1"/>
        <v>92.83239254198733</v>
      </c>
    </row>
    <row r="92" spans="1:6" ht="15">
      <c r="A92" s="32" t="s">
        <v>62</v>
      </c>
      <c r="B92" s="16">
        <f>SUM(B84)</f>
        <v>18345.229</v>
      </c>
      <c r="C92" s="16">
        <f>SUM(C84)</f>
        <v>18345.229</v>
      </c>
      <c r="D92" s="16">
        <f>SUM(D84)</f>
        <v>18294.758</v>
      </c>
      <c r="E92" s="17">
        <f>SUM(D92)/B92*100</f>
        <v>99.72488214783256</v>
      </c>
      <c r="F92" s="17">
        <f t="shared" si="1"/>
        <v>99.72488214783256</v>
      </c>
    </row>
    <row r="93" spans="1:6" ht="28.5">
      <c r="A93" s="32" t="s">
        <v>63</v>
      </c>
      <c r="B93" s="16">
        <f>SUM(B76)</f>
        <v>2500</v>
      </c>
      <c r="C93" s="16">
        <f>SUM(C76)</f>
        <v>2500</v>
      </c>
      <c r="D93" s="16"/>
      <c r="E93" s="17"/>
      <c r="F93" s="17"/>
    </row>
    <row r="96" spans="2:4" ht="15">
      <c r="B96" s="49"/>
      <c r="C96" s="49"/>
      <c r="D96" s="49"/>
    </row>
    <row r="97" spans="2:4" ht="15">
      <c r="B97" s="49"/>
      <c r="C97" s="49"/>
      <c r="D97" s="49"/>
    </row>
    <row r="98" spans="2:4" ht="15">
      <c r="B98" s="49"/>
      <c r="C98" s="49"/>
      <c r="D98" s="49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2016-01-04T14:24:43Z</cp:lastPrinted>
  <dcterms:created xsi:type="dcterms:W3CDTF">2015-04-07T07:35:57Z</dcterms:created>
  <dcterms:modified xsi:type="dcterms:W3CDTF">2016-01-04T14:27:21Z</dcterms:modified>
  <cp:category/>
  <cp:version/>
  <cp:contentType/>
  <cp:contentStatus/>
</cp:coreProperties>
</file>